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deslo1k_cmich_edu/Documents/CMU/!BIS580 22455600 22458833 22458997 (Spring 2024)/22458833/Group 8/"/>
    </mc:Choice>
  </mc:AlternateContent>
  <xr:revisionPtr revIDLastSave="0" documentId="13_ncr:1_{E078D56E-775D-394F-85A4-C0D7A39C3A8B}" xr6:coauthVersionLast="47" xr6:coauthVersionMax="47" xr10:uidLastSave="{00000000-0000-0000-0000-000000000000}"/>
  <bookViews>
    <workbookView xWindow="2235" yWindow="158" windowWidth="17370" windowHeight="12690" firstSheet="5" activeTab="7" xr2:uid="{00000000-000D-0000-FFFF-FFFF00000000}"/>
  </bookViews>
  <sheets>
    <sheet name="Climate Analysis Dataset" sheetId="3" r:id="rId1"/>
    <sheet name="Regression" sheetId="10" r:id="rId2"/>
    <sheet name="Answer Report 1" sheetId="11" r:id="rId3"/>
    <sheet name="Sensitivity Report 1" sheetId="12" r:id="rId4"/>
    <sheet name="Limits Report 1" sheetId="13" r:id="rId5"/>
    <sheet name="Opitmization with Solver" sheetId="14" r:id="rId6"/>
    <sheet name="EN Road Data" sheetId="7" r:id="rId7"/>
    <sheet name="Two-Factor Anova" sheetId="5" r:id="rId8"/>
    <sheet name="Forecast Analysis" sheetId="1" r:id="rId9"/>
    <sheet name="95% Confidence interval" sheetId="2" r:id="rId10"/>
    <sheet name="Moving Average" sheetId="8" r:id="rId11"/>
    <sheet name="Exponential Smoothing" sheetId="9" r:id="rId12"/>
    <sheet name="Decision analysis" sheetId="15" r:id="rId13"/>
    <sheet name="Sensitivity analysis" sheetId="16" r:id="rId14"/>
  </sheets>
  <definedNames>
    <definedName name="solver_adj" localSheetId="5" hidden="1">'Opitmization with Solver'!$B$2:$B$8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hs1" localSheetId="5" hidden="1">'Opitmization with Solver'!$B$17</definedName>
    <definedName name="solver_lhs2" localSheetId="5" hidden="1">'Opitmization with Solver'!$B$18</definedName>
    <definedName name="solver_lhs3" localSheetId="5" hidden="1">'Opitmization with Solver'!$B$19</definedName>
    <definedName name="solver_lhs4" localSheetId="5" hidden="1">'Opitmization with Solver'!$B$20</definedName>
    <definedName name="solver_lhs5" localSheetId="5" hidden="1">'Opitmization with Solver'!$B$21</definedName>
    <definedName name="solver_lhs6" localSheetId="5" hidden="1">'Opitmization with Solver'!$B$22</definedName>
    <definedName name="solver_lhs7" localSheetId="5" hidden="1">'Opitmization with Solver'!$B$23</definedName>
    <definedName name="solver_lhs8" localSheetId="5" hidden="1">'Opitmization with Solver'!$B$25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8</definedName>
    <definedName name="solver_opt" localSheetId="5" hidden="1">'Opitmization with Solver'!$C$11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el7" localSheetId="5" hidden="1">1</definedName>
    <definedName name="solver_rel8" localSheetId="5" hidden="1">3</definedName>
    <definedName name="solver_rhs1" localSheetId="5" hidden="1">'Opitmization with Solver'!$D$17</definedName>
    <definedName name="solver_rhs2" localSheetId="5" hidden="1">'Opitmization with Solver'!$D$18</definedName>
    <definedName name="solver_rhs3" localSheetId="5" hidden="1">'Opitmization with Solver'!$D$19</definedName>
    <definedName name="solver_rhs4" localSheetId="5" hidden="1">'Opitmization with Solver'!$D$20</definedName>
    <definedName name="solver_rhs5" localSheetId="5" hidden="1">'Opitmization with Solver'!$D$21</definedName>
    <definedName name="solver_rhs6" localSheetId="5" hidden="1">'Opitmization with Solver'!$D$22</definedName>
    <definedName name="solver_rhs7" localSheetId="5" hidden="1">'Opitmization with Solver'!$D$23</definedName>
    <definedName name="solver_rhs8" localSheetId="5" hidden="1">'Opitmization with Solver'!$D$25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16" l="1"/>
  <c r="K103" i="16" s="1"/>
  <c r="I102" i="16"/>
  <c r="I101" i="16"/>
  <c r="K101" i="16" s="1"/>
  <c r="I100" i="16"/>
  <c r="K100" i="16" s="1"/>
  <c r="I99" i="16"/>
  <c r="K99" i="16" s="1"/>
  <c r="I98" i="16"/>
  <c r="K97" i="16"/>
  <c r="J97" i="16"/>
  <c r="I97" i="16"/>
  <c r="I96" i="16"/>
  <c r="K96" i="16" s="1"/>
  <c r="I95" i="16"/>
  <c r="K95" i="16" s="1"/>
  <c r="I94" i="16"/>
  <c r="I93" i="16"/>
  <c r="K93" i="16" s="1"/>
  <c r="I92" i="16"/>
  <c r="K92" i="16" s="1"/>
  <c r="I91" i="16"/>
  <c r="K91" i="16" s="1"/>
  <c r="I90" i="16"/>
  <c r="I89" i="16"/>
  <c r="K89" i="16" s="1"/>
  <c r="I88" i="16"/>
  <c r="K88" i="16" s="1"/>
  <c r="I87" i="16"/>
  <c r="K87" i="16" s="1"/>
  <c r="I86" i="16"/>
  <c r="K85" i="16"/>
  <c r="J85" i="16"/>
  <c r="I85" i="16"/>
  <c r="I84" i="16"/>
  <c r="K84" i="16" s="1"/>
  <c r="I83" i="16"/>
  <c r="K83" i="16" s="1"/>
  <c r="I82" i="16"/>
  <c r="I81" i="16"/>
  <c r="K81" i="16" s="1"/>
  <c r="I80" i="16"/>
  <c r="K80" i="16" s="1"/>
  <c r="I79" i="16"/>
  <c r="K79" i="16" s="1"/>
  <c r="I78" i="16"/>
  <c r="I77" i="16"/>
  <c r="K77" i="16" s="1"/>
  <c r="I76" i="16"/>
  <c r="K76" i="16" s="1"/>
  <c r="I75" i="16"/>
  <c r="K75" i="16" s="1"/>
  <c r="I74" i="16"/>
  <c r="K73" i="16"/>
  <c r="J73" i="16"/>
  <c r="I73" i="16"/>
  <c r="I72" i="16"/>
  <c r="K72" i="16" s="1"/>
  <c r="I71" i="16"/>
  <c r="K71" i="16" s="1"/>
  <c r="I70" i="16"/>
  <c r="I69" i="16"/>
  <c r="K69" i="16" s="1"/>
  <c r="I68" i="16"/>
  <c r="K68" i="16" s="1"/>
  <c r="I67" i="16"/>
  <c r="K67" i="16" s="1"/>
  <c r="I66" i="16"/>
  <c r="I65" i="16"/>
  <c r="K65" i="16" s="1"/>
  <c r="I64" i="16"/>
  <c r="K64" i="16" s="1"/>
  <c r="I63" i="16"/>
  <c r="K63" i="16" s="1"/>
  <c r="I62" i="16"/>
  <c r="K61" i="16"/>
  <c r="J61" i="16"/>
  <c r="I61" i="16"/>
  <c r="I60" i="16"/>
  <c r="K60" i="16" s="1"/>
  <c r="I59" i="16"/>
  <c r="K59" i="16" s="1"/>
  <c r="I58" i="16"/>
  <c r="I57" i="16"/>
  <c r="K57" i="16" s="1"/>
  <c r="I56" i="16"/>
  <c r="K56" i="16" s="1"/>
  <c r="I55" i="16"/>
  <c r="K55" i="16" s="1"/>
  <c r="I54" i="16"/>
  <c r="I53" i="16"/>
  <c r="K53" i="16" s="1"/>
  <c r="I52" i="16"/>
  <c r="K52" i="16" s="1"/>
  <c r="I51" i="16"/>
  <c r="K51" i="16" s="1"/>
  <c r="I50" i="16"/>
  <c r="K50" i="16" s="1"/>
  <c r="K49" i="16"/>
  <c r="I49" i="16"/>
  <c r="J49" i="16" s="1"/>
  <c r="I48" i="16"/>
  <c r="K48" i="16" s="1"/>
  <c r="I47" i="16"/>
  <c r="K47" i="16" s="1"/>
  <c r="I46" i="16"/>
  <c r="K46" i="16" s="1"/>
  <c r="I45" i="16"/>
  <c r="K45" i="16" s="1"/>
  <c r="K44" i="16"/>
  <c r="I44" i="16"/>
  <c r="J44" i="16" s="1"/>
  <c r="I43" i="16"/>
  <c r="K43" i="16" s="1"/>
  <c r="I42" i="16"/>
  <c r="K42" i="16" s="1"/>
  <c r="I41" i="16"/>
  <c r="K41" i="16" s="1"/>
  <c r="I40" i="16"/>
  <c r="K40" i="16" s="1"/>
  <c r="Q39" i="16"/>
  <c r="P39" i="16"/>
  <c r="O39" i="16"/>
  <c r="N39" i="16"/>
  <c r="I39" i="16"/>
  <c r="K39" i="16" s="1"/>
  <c r="R38" i="16"/>
  <c r="Q38" i="16"/>
  <c r="I38" i="16"/>
  <c r="K38" i="16" s="1"/>
  <c r="K37" i="16"/>
  <c r="I37" i="16"/>
  <c r="J37" i="16" s="1"/>
  <c r="R36" i="16"/>
  <c r="Q36" i="16"/>
  <c r="I36" i="16"/>
  <c r="K36" i="16" s="1"/>
  <c r="I35" i="16"/>
  <c r="K35" i="16" s="1"/>
  <c r="S34" i="16"/>
  <c r="S36" i="16" s="1"/>
  <c r="R34" i="16"/>
  <c r="Q34" i="16"/>
  <c r="P34" i="16"/>
  <c r="P38" i="16" s="1"/>
  <c r="O34" i="16"/>
  <c r="O38" i="16" s="1"/>
  <c r="N34" i="16"/>
  <c r="N38" i="16" s="1"/>
  <c r="I34" i="16"/>
  <c r="K34" i="16" s="1"/>
  <c r="I33" i="16"/>
  <c r="K33" i="16" s="1"/>
  <c r="S32" i="16"/>
  <c r="S39" i="16" s="1"/>
  <c r="R32" i="16"/>
  <c r="R39" i="16" s="1"/>
  <c r="Q32" i="16"/>
  <c r="P32" i="16"/>
  <c r="O32" i="16"/>
  <c r="N32" i="16"/>
  <c r="I32" i="16"/>
  <c r="K32" i="16" s="1"/>
  <c r="I31" i="16"/>
  <c r="K31" i="16" s="1"/>
  <c r="K30" i="16"/>
  <c r="J30" i="16"/>
  <c r="I30" i="16"/>
  <c r="I29" i="16"/>
  <c r="K29" i="16" s="1"/>
  <c r="I28" i="16"/>
  <c r="K28" i="16" s="1"/>
  <c r="I27" i="16"/>
  <c r="K27" i="16" s="1"/>
  <c r="K26" i="16"/>
  <c r="J26" i="16"/>
  <c r="I26" i="16"/>
  <c r="I25" i="16"/>
  <c r="K25" i="16" s="1"/>
  <c r="I24" i="16"/>
  <c r="K24" i="16" s="1"/>
  <c r="I23" i="16"/>
  <c r="K23" i="16" s="1"/>
  <c r="K22" i="16"/>
  <c r="J22" i="16"/>
  <c r="I22" i="16"/>
  <c r="I21" i="16"/>
  <c r="K21" i="16" s="1"/>
  <c r="K20" i="16"/>
  <c r="I20" i="16"/>
  <c r="J20" i="16" s="1"/>
  <c r="I19" i="16"/>
  <c r="K19" i="16" s="1"/>
  <c r="K18" i="16"/>
  <c r="J18" i="16"/>
  <c r="I18" i="16"/>
  <c r="I17" i="16"/>
  <c r="K17" i="16" s="1"/>
  <c r="I16" i="16"/>
  <c r="K16" i="16" s="1"/>
  <c r="I15" i="16"/>
  <c r="K15" i="16" s="1"/>
  <c r="K14" i="16"/>
  <c r="J14" i="16"/>
  <c r="I14" i="16"/>
  <c r="I13" i="16"/>
  <c r="K13" i="16" s="1"/>
  <c r="I12" i="16"/>
  <c r="K12" i="16" s="1"/>
  <c r="K11" i="16"/>
  <c r="J11" i="16"/>
  <c r="I11" i="16"/>
  <c r="K10" i="16"/>
  <c r="J10" i="16"/>
  <c r="I10" i="16"/>
  <c r="I9" i="16"/>
  <c r="K9" i="16" s="1"/>
  <c r="I8" i="16"/>
  <c r="K8" i="16" s="1"/>
  <c r="I7" i="16"/>
  <c r="K7" i="16" s="1"/>
  <c r="K6" i="16"/>
  <c r="J6" i="16"/>
  <c r="I6" i="16"/>
  <c r="I5" i="16"/>
  <c r="K5" i="16" s="1"/>
  <c r="I4" i="16"/>
  <c r="K4" i="16" s="1"/>
  <c r="I3" i="16"/>
  <c r="K3" i="16" s="1"/>
  <c r="J16" i="16" l="1"/>
  <c r="T34" i="16"/>
  <c r="J56" i="16"/>
  <c r="J68" i="16"/>
  <c r="J80" i="16"/>
  <c r="J92" i="16"/>
  <c r="J7" i="16"/>
  <c r="J31" i="16"/>
  <c r="J33" i="16"/>
  <c r="J38" i="16"/>
  <c r="J40" i="16"/>
  <c r="J45" i="16"/>
  <c r="J50" i="16"/>
  <c r="K62" i="16"/>
  <c r="J62" i="16"/>
  <c r="K74" i="16"/>
  <c r="J74" i="16"/>
  <c r="K86" i="16"/>
  <c r="J86" i="16"/>
  <c r="K98" i="16"/>
  <c r="J98" i="16"/>
  <c r="J12" i="16"/>
  <c r="J35" i="16"/>
  <c r="J3" i="16"/>
  <c r="J27" i="16"/>
  <c r="J57" i="16"/>
  <c r="J69" i="16"/>
  <c r="J81" i="16"/>
  <c r="J93" i="16"/>
  <c r="J8" i="16"/>
  <c r="J32" i="16"/>
  <c r="J34" i="16"/>
  <c r="S38" i="16"/>
  <c r="J41" i="16"/>
  <c r="J46" i="16"/>
  <c r="J52" i="16"/>
  <c r="J64" i="16"/>
  <c r="J76" i="16"/>
  <c r="J88" i="16"/>
  <c r="J100" i="16"/>
  <c r="J23" i="16"/>
  <c r="J36" i="16"/>
  <c r="K58" i="16"/>
  <c r="J58" i="16"/>
  <c r="K70" i="16"/>
  <c r="J70" i="16"/>
  <c r="K82" i="16"/>
  <c r="J82" i="16"/>
  <c r="K94" i="16"/>
  <c r="J94" i="16"/>
  <c r="J4" i="16"/>
  <c r="J28" i="16"/>
  <c r="J39" i="16"/>
  <c r="J19" i="16"/>
  <c r="J42" i="16"/>
  <c r="J48" i="16"/>
  <c r="J53" i="16"/>
  <c r="J65" i="16"/>
  <c r="J77" i="16"/>
  <c r="J89" i="16"/>
  <c r="J101" i="16"/>
  <c r="J24" i="16"/>
  <c r="J60" i="16"/>
  <c r="J72" i="16"/>
  <c r="J84" i="16"/>
  <c r="J96" i="16"/>
  <c r="J15" i="16"/>
  <c r="K54" i="16"/>
  <c r="J54" i="16"/>
  <c r="K66" i="16"/>
  <c r="J66" i="16"/>
  <c r="K78" i="16"/>
  <c r="J78" i="16"/>
  <c r="K90" i="16"/>
  <c r="J90" i="16"/>
  <c r="K102" i="16"/>
  <c r="J102" i="16"/>
  <c r="J5" i="16"/>
  <c r="J9" i="16"/>
  <c r="J13" i="16"/>
  <c r="J17" i="16"/>
  <c r="J21" i="16"/>
  <c r="J25" i="16"/>
  <c r="J29" i="16"/>
  <c r="N36" i="16"/>
  <c r="O36" i="16"/>
  <c r="J43" i="16"/>
  <c r="J47" i="16"/>
  <c r="J51" i="16"/>
  <c r="J55" i="16"/>
  <c r="J59" i="16"/>
  <c r="J63" i="16"/>
  <c r="J67" i="16"/>
  <c r="J71" i="16"/>
  <c r="J75" i="16"/>
  <c r="J79" i="16"/>
  <c r="J83" i="16"/>
  <c r="J87" i="16"/>
  <c r="J91" i="16"/>
  <c r="J95" i="16"/>
  <c r="J99" i="16"/>
  <c r="J103" i="16"/>
  <c r="P36" i="16"/>
  <c r="N15" i="15"/>
  <c r="M15" i="15"/>
  <c r="L15" i="15"/>
  <c r="K15" i="15"/>
  <c r="J15" i="15"/>
  <c r="O14" i="15"/>
  <c r="N14" i="15"/>
  <c r="M14" i="15"/>
  <c r="P14" i="15" s="1"/>
  <c r="L14" i="15"/>
  <c r="K14" i="15"/>
  <c r="J14" i="15"/>
  <c r="O7" i="15"/>
  <c r="N7" i="15"/>
  <c r="M7" i="15"/>
  <c r="L7" i="15"/>
  <c r="K7" i="15"/>
  <c r="J7" i="15"/>
  <c r="P7" i="15" s="1"/>
  <c r="O5" i="15"/>
  <c r="O15" i="15" s="1"/>
  <c r="N5" i="15"/>
  <c r="M5" i="15"/>
  <c r="L5" i="15"/>
  <c r="K5" i="15"/>
  <c r="J5" i="15"/>
  <c r="O3" i="15"/>
  <c r="N3" i="15"/>
  <c r="M3" i="15"/>
  <c r="L3" i="15"/>
  <c r="K3" i="15"/>
  <c r="J3" i="15"/>
  <c r="P3" i="15" s="1"/>
  <c r="P15" i="15" l="1"/>
  <c r="K17" i="15" s="1"/>
  <c r="P5" i="15"/>
  <c r="D25" i="14"/>
  <c r="D23" i="14"/>
  <c r="D22" i="14"/>
  <c r="D21" i="14"/>
  <c r="D20" i="14"/>
  <c r="D19" i="14"/>
  <c r="D18" i="14"/>
  <c r="D17" i="14"/>
  <c r="E8" i="14"/>
  <c r="E7" i="14"/>
  <c r="C11" i="14" s="1"/>
  <c r="E6" i="14"/>
  <c r="E5" i="14"/>
  <c r="E4" i="14"/>
  <c r="E3" i="14"/>
  <c r="E2" i="14"/>
  <c r="D4" i="9" l="1"/>
  <c r="D5" i="9" l="1"/>
  <c r="D7" i="8"/>
  <c r="D8" i="8"/>
  <c r="D9" i="8"/>
  <c r="D10" i="8"/>
  <c r="G10" i="8" s="1"/>
  <c r="I10" i="8" s="1"/>
  <c r="J10" i="8" s="1"/>
  <c r="D11" i="8"/>
  <c r="G11" i="8" s="1"/>
  <c r="D12" i="8"/>
  <c r="G12" i="8" s="1"/>
  <c r="I12" i="8" s="1"/>
  <c r="J12" i="8" s="1"/>
  <c r="D13" i="8"/>
  <c r="G13" i="8" s="1"/>
  <c r="D14" i="8"/>
  <c r="G14" i="8" s="1"/>
  <c r="I14" i="8" s="1"/>
  <c r="J14" i="8" s="1"/>
  <c r="D15" i="8"/>
  <c r="D16" i="8"/>
  <c r="D17" i="8"/>
  <c r="D18" i="8"/>
  <c r="G18" i="8" s="1"/>
  <c r="I18" i="8" s="1"/>
  <c r="J18" i="8" s="1"/>
  <c r="D19" i="8"/>
  <c r="G19" i="8" s="1"/>
  <c r="D20" i="8"/>
  <c r="G20" i="8" s="1"/>
  <c r="I20" i="8" s="1"/>
  <c r="J20" i="8" s="1"/>
  <c r="D21" i="8"/>
  <c r="G21" i="8" s="1"/>
  <c r="D22" i="8"/>
  <c r="G22" i="8" s="1"/>
  <c r="I22" i="8" s="1"/>
  <c r="J22" i="8" s="1"/>
  <c r="D23" i="8"/>
  <c r="D24" i="8"/>
  <c r="D25" i="8"/>
  <c r="D26" i="8"/>
  <c r="G26" i="8" s="1"/>
  <c r="I26" i="8" s="1"/>
  <c r="J26" i="8" s="1"/>
  <c r="D27" i="8"/>
  <c r="G27" i="8" s="1"/>
  <c r="D28" i="8"/>
  <c r="G28" i="8" s="1"/>
  <c r="I28" i="8" s="1"/>
  <c r="J28" i="8" s="1"/>
  <c r="D29" i="8"/>
  <c r="G29" i="8" s="1"/>
  <c r="D30" i="8"/>
  <c r="G30" i="8" s="1"/>
  <c r="D31" i="8"/>
  <c r="G31" i="8" s="1"/>
  <c r="D6" i="9" l="1"/>
  <c r="E7" i="9"/>
  <c r="I30" i="8"/>
  <c r="J30" i="8" s="1"/>
  <c r="H30" i="8"/>
  <c r="E25" i="8"/>
  <c r="E17" i="8"/>
  <c r="E9" i="8"/>
  <c r="H14" i="8"/>
  <c r="H22" i="8"/>
  <c r="I19" i="8"/>
  <c r="J19" i="8" s="1"/>
  <c r="H19" i="8"/>
  <c r="I11" i="8"/>
  <c r="J11" i="8" s="1"/>
  <c r="H11" i="8"/>
  <c r="I27" i="8"/>
  <c r="J27" i="8" s="1"/>
  <c r="H27" i="8"/>
  <c r="H31" i="8"/>
  <c r="I31" i="8"/>
  <c r="J31" i="8" s="1"/>
  <c r="H29" i="8"/>
  <c r="I29" i="8"/>
  <c r="J29" i="8" s="1"/>
  <c r="I21" i="8"/>
  <c r="J21" i="8" s="1"/>
  <c r="H21" i="8"/>
  <c r="H13" i="8"/>
  <c r="I13" i="8"/>
  <c r="J13" i="8" s="1"/>
  <c r="E28" i="8"/>
  <c r="E20" i="8"/>
  <c r="E27" i="8"/>
  <c r="E19" i="8"/>
  <c r="E11" i="8"/>
  <c r="H28" i="8"/>
  <c r="H20" i="8"/>
  <c r="H12" i="8"/>
  <c r="E26" i="8"/>
  <c r="E18" i="8"/>
  <c r="E10" i="8"/>
  <c r="E31" i="8"/>
  <c r="H18" i="8"/>
  <c r="E15" i="8"/>
  <c r="E30" i="8"/>
  <c r="E22" i="8"/>
  <c r="G8" i="8"/>
  <c r="G16" i="8"/>
  <c r="G24" i="8"/>
  <c r="H26" i="8"/>
  <c r="H10" i="8"/>
  <c r="E23" i="8"/>
  <c r="G7" i="8"/>
  <c r="G15" i="8"/>
  <c r="G23" i="8"/>
  <c r="E29" i="8"/>
  <c r="E21" i="8"/>
  <c r="E13" i="8"/>
  <c r="G9" i="8"/>
  <c r="G17" i="8"/>
  <c r="G25" i="8"/>
  <c r="E12" i="8"/>
  <c r="E24" i="8"/>
  <c r="E14" i="8"/>
  <c r="E16" i="8"/>
  <c r="D7" i="9" l="1"/>
  <c r="E8" i="9"/>
  <c r="I24" i="8"/>
  <c r="J24" i="8" s="1"/>
  <c r="H24" i="8"/>
  <c r="I23" i="8"/>
  <c r="J23" i="8" s="1"/>
  <c r="H23" i="8"/>
  <c r="I8" i="8"/>
  <c r="J8" i="8" s="1"/>
  <c r="H8" i="8"/>
  <c r="I16" i="8"/>
  <c r="J16" i="8" s="1"/>
  <c r="H16" i="8"/>
  <c r="H25" i="8"/>
  <c r="I25" i="8"/>
  <c r="J25" i="8" s="1"/>
  <c r="G33" i="8"/>
  <c r="I7" i="8"/>
  <c r="H7" i="8"/>
  <c r="I17" i="8"/>
  <c r="J17" i="8" s="1"/>
  <c r="H17" i="8"/>
  <c r="H15" i="8"/>
  <c r="I15" i="8"/>
  <c r="J15" i="8" s="1"/>
  <c r="H9" i="8"/>
  <c r="I9" i="8"/>
  <c r="J9" i="8" s="1"/>
  <c r="D8" i="9" l="1"/>
  <c r="E9" i="9"/>
  <c r="H33" i="8"/>
  <c r="J7" i="8"/>
  <c r="J33" i="8" s="1"/>
  <c r="I33" i="8"/>
  <c r="N11" i="2"/>
  <c r="M11" i="2"/>
  <c r="D9" i="9" l="1"/>
  <c r="L38" i="1"/>
  <c r="L37" i="1"/>
  <c r="L36" i="1"/>
  <c r="L35" i="1"/>
  <c r="L34" i="1"/>
  <c r="L33" i="1"/>
  <c r="D10" i="9" l="1"/>
  <c r="E10" i="9"/>
  <c r="D11" i="9" l="1"/>
  <c r="E11" i="9"/>
  <c r="D12" i="9" l="1"/>
  <c r="E12" i="9"/>
  <c r="D13" i="9" l="1"/>
  <c r="E13" i="9"/>
  <c r="D14" i="9" l="1"/>
  <c r="E14" i="9"/>
  <c r="D15" i="9" l="1"/>
  <c r="E15" i="9"/>
  <c r="D16" i="9" l="1"/>
  <c r="E16" i="9"/>
  <c r="D17" i="9" l="1"/>
  <c r="E17" i="9"/>
  <c r="D18" i="9" l="1"/>
  <c r="E18" i="9"/>
  <c r="D19" i="9" l="1"/>
  <c r="E19" i="9"/>
  <c r="D20" i="9" l="1"/>
  <c r="E20" i="9"/>
  <c r="D21" i="9" l="1"/>
  <c r="E21" i="9"/>
  <c r="D22" i="9" l="1"/>
  <c r="E22" i="9"/>
  <c r="D23" i="9" l="1"/>
  <c r="E23" i="9"/>
  <c r="D24" i="9" l="1"/>
  <c r="E24" i="9"/>
  <c r="D25" i="9" l="1"/>
  <c r="E25" i="9"/>
  <c r="D26" i="9" l="1"/>
  <c r="E26" i="9"/>
  <c r="D27" i="9" l="1"/>
  <c r="E27" i="9"/>
  <c r="D28" i="9" l="1"/>
  <c r="E28" i="9"/>
  <c r="D29" i="9" l="1"/>
  <c r="E29" i="9"/>
  <c r="D30" i="9" l="1"/>
  <c r="E30" i="9"/>
  <c r="D31" i="9" l="1"/>
  <c r="E31" i="9"/>
  <c r="D32" i="9" l="1"/>
  <c r="E32" i="9"/>
</calcChain>
</file>

<file path=xl/sharedStrings.xml><?xml version="1.0" encoding="utf-8"?>
<sst xmlns="http://schemas.openxmlformats.org/spreadsheetml/2006/main" count="435" uniqueCount="209">
  <si>
    <t>Observation</t>
  </si>
  <si>
    <t>Independent Variables</t>
  </si>
  <si>
    <t>Dependent Variable</t>
  </si>
  <si>
    <t>Coal Tax ($/tce)</t>
  </si>
  <si>
    <t>Oil Tax ($/boe)</t>
  </si>
  <si>
    <t>Renewables Subsidy ($/kWh)</t>
  </si>
  <si>
    <t>Carbon Price ($/ton)</t>
  </si>
  <si>
    <t>Transport Energy Efficiency (per year)</t>
  </si>
  <si>
    <t>Buildings Energy Efficiency (per year)</t>
  </si>
  <si>
    <t>Methane Reduction</t>
  </si>
  <si>
    <t>2100 Temperature Increase (deg 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</si>
  <si>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</si>
  <si>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</si>
  <si>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</si>
  <si>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</si>
  <si>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</si>
  <si>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</si>
  <si>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</si>
  <si>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</si>
  <si>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</si>
  <si>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</si>
  <si>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</si>
  <si>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</si>
  <si>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</si>
  <si>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</si>
  <si>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</si>
  <si>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</si>
  <si>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</si>
  <si>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</si>
  <si>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</si>
  <si>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</si>
  <si>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</si>
  <si>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</si>
  <si>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</si>
  <si>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</si>
  <si>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Microsoft Excel 16.84 Answer Report</t>
  </si>
  <si>
    <t>Worksheet: [Climate Analysis Dataset(1).xlsx]Opitmization (2)</t>
  </si>
  <si>
    <t>Report Created: 4/27/24 1:49:38 AM</t>
  </si>
  <si>
    <t>Result: Solver found a solution.  All constraints and optimality conditions are satisfied.</t>
  </si>
  <si>
    <t>Solver Engine</t>
  </si>
  <si>
    <t>Engine: GRG Nonlinear</t>
  </si>
  <si>
    <t>Solution Time: 1595.361 Seconds.</t>
  </si>
  <si>
    <t>Iterations: 7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</si>
  <si>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</si>
  <si>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</si>
  <si>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</si>
  <si>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</si>
  <si>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</si>
  <si>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</si>
  <si>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</si>
  <si>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</si>
  <si>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</si>
  <si>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$C$12</t>
  </si>
  <si>
    <t>°C Policy Budget (in billion)</t>
  </si>
  <si>
    <t>Variable Cells</t>
  </si>
  <si>
    <t>Integer</t>
  </si>
  <si>
    <t>$C$2</t>
  </si>
  <si>
    <t>$/tce Policy Budget (in billion)</t>
  </si>
  <si>
    <t>Contin</t>
  </si>
  <si>
    <t>$C$3</t>
  </si>
  <si>
    <t>$/boe Policy Budget (in billion)</t>
  </si>
  <si>
    <t>$C$4</t>
  </si>
  <si>
    <t>$/kWh Policy Budget (in billion)</t>
  </si>
  <si>
    <t>$C$5</t>
  </si>
  <si>
    <t>$/ton Policy Budget (in billion)</t>
  </si>
  <si>
    <t>$C$6</t>
  </si>
  <si>
    <t>% Policy Budget (in billion)</t>
  </si>
  <si>
    <t>$C$7</t>
  </si>
  <si>
    <t>$C$8</t>
  </si>
  <si>
    <t>Constraints</t>
  </si>
  <si>
    <t>Cell Value</t>
  </si>
  <si>
    <t>Formula</t>
  </si>
  <si>
    <t>Status</t>
  </si>
  <si>
    <t>Slack</t>
  </si>
  <si>
    <t>$B$26</t>
  </si>
  <si>
    <t>Coal Tax Minimum Budget (in billion)</t>
  </si>
  <si>
    <t>$B$26&lt;=$D$26</t>
  </si>
  <si>
    <t>Binding</t>
  </si>
  <si>
    <t>$B$27</t>
  </si>
  <si>
    <t>Oil Tax Minimum Budget (in billion)</t>
  </si>
  <si>
    <t>$B$27&lt;=$D$27</t>
  </si>
  <si>
    <t>$B$28</t>
  </si>
  <si>
    <t>Renewables Subsidy Minimum Budget (in billion)</t>
  </si>
  <si>
    <t>$B$28&lt;=$D$28</t>
  </si>
  <si>
    <t>$B$29</t>
  </si>
  <si>
    <t>Carbon Price Minimum Budget (in billion)</t>
  </si>
  <si>
    <t>$B$29&lt;=$D$29</t>
  </si>
  <si>
    <t>$B$30</t>
  </si>
  <si>
    <t>Transport Energy Efficiency (annual) Minimum Budget (in billion)</t>
  </si>
  <si>
    <t>$B$30&lt;=$D$30</t>
  </si>
  <si>
    <t>$B$31</t>
  </si>
  <si>
    <t>Buildings Energy Efficiency (annual) Minimum Budget (in billion)</t>
  </si>
  <si>
    <t>$B$31&lt;=$D$31</t>
  </si>
  <si>
    <t>Not Binding</t>
  </si>
  <si>
    <t>$B$32</t>
  </si>
  <si>
    <t>Methane Reduction  Minimum Budget (in billion)</t>
  </si>
  <si>
    <t>$B$32&lt;=$D$32</t>
  </si>
  <si>
    <t>$B$34</t>
  </si>
  <si>
    <t>Total Budget Minimum Budget (in billion)</t>
  </si>
  <si>
    <t>$B$34&gt;=$D$34</t>
  </si>
  <si>
    <t>Microsoft Excel 16.84 Sensitivity Report</t>
  </si>
  <si>
    <t>Report Created: 4/27/24 1:49:39 AM</t>
  </si>
  <si>
    <t>Final</t>
  </si>
  <si>
    <t>Reduced</t>
  </si>
  <si>
    <t>Value</t>
  </si>
  <si>
    <t>Gradient</t>
  </si>
  <si>
    <t>Lagrange</t>
  </si>
  <si>
    <t>Multiplier</t>
  </si>
  <si>
    <t>Microsoft Excel 16.84 Limits Report</t>
  </si>
  <si>
    <t>Objective</t>
  </si>
  <si>
    <t>Variable</t>
  </si>
  <si>
    <t>Lower</t>
  </si>
  <si>
    <t>Upper</t>
  </si>
  <si>
    <t>Limit</t>
  </si>
  <si>
    <t>Result</t>
  </si>
  <si>
    <t>Policy</t>
  </si>
  <si>
    <t>Allocated Budget (in billion)</t>
  </si>
  <si>
    <t>Description</t>
  </si>
  <si>
    <t>Current Value</t>
  </si>
  <si>
    <t>Future Value with Investment</t>
  </si>
  <si>
    <t>Unit Increase in 1 billion Spend</t>
  </si>
  <si>
    <t>Coal Tax</t>
  </si>
  <si>
    <t>$/tce</t>
  </si>
  <si>
    <t>Oil Tax</t>
  </si>
  <si>
    <t>$/boe</t>
  </si>
  <si>
    <t>Renewables Subsidy</t>
  </si>
  <si>
    <t>$/kWh</t>
  </si>
  <si>
    <t>Carbon Price</t>
  </si>
  <si>
    <t>$/ton</t>
  </si>
  <si>
    <t>Transport Energy Efficiency (annual)</t>
  </si>
  <si>
    <t>%</t>
  </si>
  <si>
    <t>Buildings Energy Efficiency (annual)</t>
  </si>
  <si>
    <t xml:space="preserve">Methane Reduction </t>
  </si>
  <si>
    <t>Objective Function</t>
  </si>
  <si>
    <t>°C</t>
  </si>
  <si>
    <t>Constrainits</t>
  </si>
  <si>
    <t>Min Budget (in billion)</t>
  </si>
  <si>
    <t>Max Budget (in billion)</t>
  </si>
  <si>
    <t>&lt;=</t>
  </si>
  <si>
    <t>Total Budget</t>
  </si>
  <si>
    <t>&gt;=</t>
  </si>
  <si>
    <t>Global Sources of Primary Energy (Exajoules/year)</t>
  </si>
  <si>
    <t>Year</t>
  </si>
  <si>
    <t>Coal</t>
  </si>
  <si>
    <t>Oil</t>
  </si>
  <si>
    <t>Gas</t>
  </si>
  <si>
    <t>Renewables</t>
  </si>
  <si>
    <t>Bioenergy</t>
  </si>
  <si>
    <t>Nuclear</t>
  </si>
  <si>
    <t>New Zero</t>
  </si>
  <si>
    <t>Temperature Change (Degrees Celsius)</t>
  </si>
  <si>
    <t>Baseline</t>
  </si>
  <si>
    <t>Current Scenario</t>
  </si>
  <si>
    <t>Two Factor Anova Without Replication</t>
  </si>
  <si>
    <t>Anova: Two-Factor Without Replication</t>
  </si>
  <si>
    <t>SUMMARY</t>
  </si>
  <si>
    <t>Count</t>
  </si>
  <si>
    <t>Sum</t>
  </si>
  <si>
    <t>Average</t>
  </si>
  <si>
    <t>Variance</t>
  </si>
  <si>
    <t>Source of Variation</t>
  </si>
  <si>
    <t>F crit</t>
  </si>
  <si>
    <t>Rows</t>
  </si>
  <si>
    <t>Columns</t>
  </si>
  <si>
    <t>Error</t>
  </si>
  <si>
    <t>Forecast Analysis</t>
  </si>
  <si>
    <t xml:space="preserve">Regression is used for Forecasting </t>
  </si>
  <si>
    <t>The coefficient here means that for this data for each 1% decrease in the temperature, carbon price is increased</t>
  </si>
  <si>
    <t>Regression Equation</t>
  </si>
  <si>
    <t>Y = 2.759180439 - 0.0047461878(X)</t>
  </si>
  <si>
    <t>Temperature</t>
  </si>
  <si>
    <t>Mean</t>
  </si>
  <si>
    <t xml:space="preserve">Lower </t>
  </si>
  <si>
    <t>Higher</t>
  </si>
  <si>
    <t>Confidence Level(95.0%)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</si>
  <si>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</si>
  <si>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</si>
  <si>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</si>
  <si>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</si>
  <si>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</si>
  <si>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</si>
  <si>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</si>
  <si>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</si>
  <si>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</si>
  <si>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Moving Average</t>
  </si>
  <si>
    <t>SE</t>
  </si>
  <si>
    <t>PE</t>
  </si>
  <si>
    <t>APE</t>
  </si>
  <si>
    <t>Mean Error</t>
  </si>
  <si>
    <t>MSE</t>
  </si>
  <si>
    <t>MPE</t>
  </si>
  <si>
    <t>MAPE</t>
  </si>
  <si>
    <t>PAYOFF</t>
  </si>
  <si>
    <t>MAXIMAX</t>
  </si>
  <si>
    <t>MAXIMIN</t>
  </si>
  <si>
    <t xml:space="preserve">Laplace </t>
  </si>
  <si>
    <t>Probabilty</t>
  </si>
  <si>
    <t>Totals</t>
  </si>
  <si>
    <t>EVwoP</t>
  </si>
  <si>
    <t>EVwP</t>
  </si>
  <si>
    <t>Expected Value</t>
  </si>
  <si>
    <t>EVwP -EVwoP</t>
  </si>
  <si>
    <t>EX =( X1P1+X2P2…XnPN)</t>
  </si>
  <si>
    <t>Total Energy</t>
  </si>
  <si>
    <t xml:space="preserve"> +10% sensitivity Analysis  </t>
  </si>
  <si>
    <t xml:space="preserve"> -10% sensitivity Analysis </t>
  </si>
  <si>
    <t>10+</t>
  </si>
  <si>
    <t>10_</t>
  </si>
  <si>
    <t>1 st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</si>
</sst>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0.0000000000"/>
    <numFmt numFmtId="168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6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wrapText="1"/>
    </xf>
    <xf numFmtId="165" fontId="2" fillId="3" borderId="3" xfId="1" applyNumberFormat="1" applyFont="1" applyFill="1" applyBorder="1" applyAlignment="1">
      <alignment horizontal="center" wrapText="1"/>
    </xf>
    <xf numFmtId="9" fontId="2" fillId="3" borderId="3" xfId="1" applyFont="1" applyFill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Continuous"/>
    </xf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5" fillId="0" borderId="10" xfId="0" applyFont="1" applyBorder="1" applyAlignment="1">
      <alignment horizontal="center"/>
    </xf>
    <xf numFmtId="0" fontId="0" fillId="0" borderId="11" xfId="0" applyBorder="1"/>
    <xf numFmtId="167" fontId="0" fillId="0" borderId="11" xfId="0" applyNumberFormat="1" applyBorder="1"/>
    <xf numFmtId="0" fontId="0" fillId="0" borderId="12" xfId="0" applyBorder="1"/>
    <xf numFmtId="168" fontId="0" fillId="0" borderId="12" xfId="0" applyNumberFormat="1" applyBorder="1"/>
    <xf numFmtId="168" fontId="0" fillId="0" borderId="11" xfId="0" applyNumberForma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7" fontId="0" fillId="0" borderId="11" xfId="0" applyNumberFormat="1" applyBorder="1"/>
    <xf numFmtId="167" fontId="0" fillId="0" borderId="12" xfId="0" applyNumberFormat="1" applyBorder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168" fontId="9" fillId="0" borderId="0" xfId="2" applyNumberFormat="1" applyFont="1"/>
    <xf numFmtId="44" fontId="8" fillId="0" borderId="0" xfId="2" applyFont="1"/>
    <xf numFmtId="44" fontId="9" fillId="0" borderId="0" xfId="2" applyFont="1"/>
    <xf numFmtId="0" fontId="9" fillId="0" borderId="0" xfId="0" applyFont="1"/>
    <xf numFmtId="0" fontId="10" fillId="0" borderId="0" xfId="0" applyFont="1"/>
    <xf numFmtId="0" fontId="9" fillId="0" borderId="0" xfId="1" applyNumberFormat="1" applyFont="1"/>
    <xf numFmtId="0" fontId="11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2" applyNumberFormat="1" applyFont="1"/>
    <xf numFmtId="0" fontId="15" fillId="0" borderId="0" xfId="0" applyFont="1"/>
    <xf numFmtId="0" fontId="8" fillId="0" borderId="0" xfId="0" applyFont="1" applyAlignment="1">
      <alignment horizontal="center"/>
    </xf>
    <xf numFmtId="0" fontId="2" fillId="2" borderId="15" xfId="0" applyFont="1" applyFill="1" applyBorder="1"/>
    <xf numFmtId="0" fontId="0" fillId="2" borderId="15" xfId="0" applyFill="1" applyBorder="1"/>
    <xf numFmtId="0" fontId="2" fillId="2" borderId="15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2" borderId="16" xfId="0" applyFill="1" applyBorder="1"/>
    <xf numFmtId="0" fontId="2" fillId="6" borderId="15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7" fillId="6" borderId="17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" fillId="6" borderId="20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24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6" fillId="8" borderId="0" xfId="3" applyFill="1"/>
    <xf numFmtId="0" fontId="16" fillId="0" borderId="0" xfId="3"/>
    <xf numFmtId="0" fontId="16" fillId="6" borderId="0" xfId="3" applyFill="1"/>
    <xf numFmtId="0" fontId="16" fillId="9" borderId="0" xfId="3" applyFill="1"/>
    <xf numFmtId="0" fontId="1" fillId="8" borderId="0" xfId="3" applyFont="1" applyFill="1"/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7" fontId="14" fillId="5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</cellXfs>
  <cellStyles count="4">
    <cellStyle name="Currency" xfId="2" builtinId="4"/>
    <cellStyle name="Normal" xfId="0" builtinId="0"/>
    <cellStyle name="Normal 2" xfId="3" xr:uid="{945196BE-F1DC-471C-91CA-961890BF41E6}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Fluctuations</a:t>
            </a:r>
            <a:r>
              <a:rPr lang="en-US" baseline="0"/>
              <a:t> in T with increase in Carbon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 Analysis'!$L$32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 Analysis'!$K$33:$K$38</c:f>
              <c:numCache>
                <c:formatCode>General</c:formatCode>
                <c:ptCount val="6"/>
                <c:pt idx="0">
                  <c:v>27</c:v>
                </c:pt>
                <c:pt idx="1">
                  <c:v>49</c:v>
                </c:pt>
                <c:pt idx="2">
                  <c:v>59</c:v>
                </c:pt>
                <c:pt idx="3">
                  <c:v>87</c:v>
                </c:pt>
                <c:pt idx="4">
                  <c:v>99</c:v>
                </c:pt>
                <c:pt idx="5">
                  <c:v>112</c:v>
                </c:pt>
              </c:numCache>
            </c:numRef>
          </c:cat>
          <c:val>
            <c:numRef>
              <c:f>'Forecast Analysis'!$L$33:$L$38</c:f>
              <c:numCache>
                <c:formatCode>0.00</c:formatCode>
                <c:ptCount val="6"/>
                <c:pt idx="0">
                  <c:v>2.6306097327123084</c:v>
                </c:pt>
                <c:pt idx="1">
                  <c:v>2.5258484163427588</c:v>
                </c:pt>
                <c:pt idx="2">
                  <c:v>2.4782296361747815</c:v>
                </c:pt>
                <c:pt idx="3">
                  <c:v>2.3448970517044456</c:v>
                </c:pt>
                <c:pt idx="4">
                  <c:v>2.2877545155028729</c:v>
                </c:pt>
                <c:pt idx="5">
                  <c:v>2.2258501012845024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6D0-91CA-6A251242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17504"/>
        <c:axId val="94411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Temperature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'Forecast Analysis'!$K$33:$K$38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49</c:v>
                      </c:pt>
                      <c:pt idx="2">
                        <c:v>59</c:v>
                      </c:pt>
                      <c:pt idx="3">
                        <c:v>87</c:v>
                      </c:pt>
                      <c:pt idx="4">
                        <c:v>99</c:v>
                      </c:pt>
                      <c:pt idx="5">
                        <c:v>112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'Forecast Analysis'!$L$33:$L$38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2.6306097327123084</c:v>
                      </c:pt>
                      <c:pt idx="1">
                        <c:v>2.5258484163427588</c:v>
                      </c:pt>
                      <c:pt idx="2">
                        <c:v>2.4782296361747815</c:v>
                      </c:pt>
                      <c:pt idx="3">
                        <c:v>2.3448970517044456</c:v>
                      </c:pt>
                      <c:pt idx="4">
                        <c:v>2.2877545155028729</c:v>
                      </c:pt>
                      <c:pt idx="5">
                        <c:v>2.2258501012845024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A3-46D0-91CA-6A251242E944}"/>
                  </c:ext>
                </c:extLst>
              </c15:ser>
            </c15:filteredLineSeries>
          </c:ext>
        </c:extLst>
      </c:lineChart>
      <c:catAx>
        <c:axId val="9441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Carbon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11744"/>
        <c:crosses val="autoZero"/>
        <c:auto val="1"/>
        <c:lblAlgn val="ctr"/>
        <c:lblOffset val="100"/>
        <c:noMultiLvlLbl val="0"/>
      </c:catAx>
      <c:valAx>
        <c:axId val="944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Average'!$B$3:$B$29</c:f>
              <c:numCache>
                <c:formatCode>0.00</c:formatCode>
                <c:ptCount val="27"/>
                <c:pt idx="0">
                  <c:v>2.38</c:v>
                </c:pt>
                <c:pt idx="1">
                  <c:v>2.41</c:v>
                </c:pt>
                <c:pt idx="2">
                  <c:v>2.4300000000000002</c:v>
                </c:pt>
                <c:pt idx="3">
                  <c:v>2.4700000000000002</c:v>
                </c:pt>
                <c:pt idx="4">
                  <c:v>2.5299999999999998</c:v>
                </c:pt>
                <c:pt idx="5">
                  <c:v>2.5099999999999998</c:v>
                </c:pt>
                <c:pt idx="6">
                  <c:v>2.61</c:v>
                </c:pt>
                <c:pt idx="7">
                  <c:v>2.81</c:v>
                </c:pt>
                <c:pt idx="8">
                  <c:v>2.91</c:v>
                </c:pt>
                <c:pt idx="9">
                  <c:v>2.65</c:v>
                </c:pt>
                <c:pt idx="10">
                  <c:v>2.4700000000000002</c:v>
                </c:pt>
                <c:pt idx="11">
                  <c:v>2.44</c:v>
                </c:pt>
                <c:pt idx="12">
                  <c:v>2.58</c:v>
                </c:pt>
                <c:pt idx="13">
                  <c:v>2.76</c:v>
                </c:pt>
                <c:pt idx="14">
                  <c:v>2.62</c:v>
                </c:pt>
                <c:pt idx="15">
                  <c:v>2.66</c:v>
                </c:pt>
                <c:pt idx="16">
                  <c:v>2.74</c:v>
                </c:pt>
                <c:pt idx="17">
                  <c:v>2.89</c:v>
                </c:pt>
                <c:pt idx="18">
                  <c:v>2.7</c:v>
                </c:pt>
                <c:pt idx="19">
                  <c:v>2.2599999999999998</c:v>
                </c:pt>
                <c:pt idx="20">
                  <c:v>2.58</c:v>
                </c:pt>
                <c:pt idx="21">
                  <c:v>2.67</c:v>
                </c:pt>
                <c:pt idx="22">
                  <c:v>2.33</c:v>
                </c:pt>
                <c:pt idx="23">
                  <c:v>2.66</c:v>
                </c:pt>
                <c:pt idx="24">
                  <c:v>2.52</c:v>
                </c:pt>
                <c:pt idx="25">
                  <c:v>2.5099999999999998</c:v>
                </c:pt>
                <c:pt idx="26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1-41E5-A3B7-67CC72169A6D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Average'!$D$5:$D$31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 formatCode="0.00">
                  <c:v>2.4066666666666667</c:v>
                </c:pt>
                <c:pt idx="3" formatCode="0.00">
                  <c:v>2.436666666666667</c:v>
                </c:pt>
                <c:pt idx="4" formatCode="0.00">
                  <c:v>2.4766666666666666</c:v>
                </c:pt>
                <c:pt idx="5" formatCode="0.00">
                  <c:v>2.5033333333333334</c:v>
                </c:pt>
                <c:pt idx="6" formatCode="0.00">
                  <c:v>2.5499999999999994</c:v>
                </c:pt>
                <c:pt idx="7" formatCode="0.00">
                  <c:v>2.6433333333333331</c:v>
                </c:pt>
                <c:pt idx="8" formatCode="0.00">
                  <c:v>2.7766666666666668</c:v>
                </c:pt>
                <c:pt idx="9" formatCode="0.00">
                  <c:v>2.7900000000000005</c:v>
                </c:pt>
                <c:pt idx="10" formatCode="0.00">
                  <c:v>2.6766666666666672</c:v>
                </c:pt>
                <c:pt idx="11" formatCode="0.00">
                  <c:v>2.52</c:v>
                </c:pt>
                <c:pt idx="12" formatCode="0.00">
                  <c:v>2.4966666666666666</c:v>
                </c:pt>
                <c:pt idx="13" formatCode="0.00">
                  <c:v>2.5933333333333333</c:v>
                </c:pt>
                <c:pt idx="14" formatCode="0.00">
                  <c:v>2.6533333333333333</c:v>
                </c:pt>
                <c:pt idx="15" formatCode="0.00">
                  <c:v>2.6799999999999997</c:v>
                </c:pt>
                <c:pt idx="16" formatCode="0.00">
                  <c:v>2.6733333333333333</c:v>
                </c:pt>
                <c:pt idx="17" formatCode="0.00">
                  <c:v>2.7633333333333336</c:v>
                </c:pt>
                <c:pt idx="18" formatCode="0.00">
                  <c:v>2.7766666666666673</c:v>
                </c:pt>
                <c:pt idx="19" formatCode="0.00">
                  <c:v>2.6166666666666667</c:v>
                </c:pt>
                <c:pt idx="20" formatCode="0.00">
                  <c:v>2.5133333333333332</c:v>
                </c:pt>
                <c:pt idx="21" formatCode="0.00">
                  <c:v>2.5033333333333334</c:v>
                </c:pt>
                <c:pt idx="22" formatCode="0.00">
                  <c:v>2.5266666666666668</c:v>
                </c:pt>
                <c:pt idx="23" formatCode="0.00">
                  <c:v>2.5533333333333332</c:v>
                </c:pt>
                <c:pt idx="24" formatCode="0.00">
                  <c:v>2.5033333333333334</c:v>
                </c:pt>
                <c:pt idx="25" formatCode="0.00">
                  <c:v>2.563333333333333</c:v>
                </c:pt>
                <c:pt idx="26" formatCode="0.00">
                  <c:v>2.6166666666666667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1-41E5-A3B7-67CC7216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01887"/>
        <c:axId val="1820702367"/>
      </c:lineChart>
      <c:catAx>
        <c:axId val="182070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0702367"/>
        <c:crosses val="autoZero"/>
        <c:auto val="1"/>
        <c:lblAlgn val="ctr"/>
        <c:lblOffset val="100"/>
        <c:noMultiLvlLbl val="0"/>
      </c:catAx>
      <c:valAx>
        <c:axId val="182070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2070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Smoothing'!$B$3:$B$32</c:f>
              <c:numCache>
                <c:formatCode>0.00</c:formatCode>
                <c:ptCount val="30"/>
                <c:pt idx="0">
                  <c:v>2.38</c:v>
                </c:pt>
                <c:pt idx="1">
                  <c:v>2.41</c:v>
                </c:pt>
                <c:pt idx="2">
                  <c:v>2.4300000000000002</c:v>
                </c:pt>
                <c:pt idx="3">
                  <c:v>2.4700000000000002</c:v>
                </c:pt>
                <c:pt idx="4">
                  <c:v>2.5299999999999998</c:v>
                </c:pt>
                <c:pt idx="5">
                  <c:v>2.5099999999999998</c:v>
                </c:pt>
                <c:pt idx="6">
                  <c:v>2.61</c:v>
                </c:pt>
                <c:pt idx="7">
                  <c:v>2.81</c:v>
                </c:pt>
                <c:pt idx="8">
                  <c:v>2.91</c:v>
                </c:pt>
                <c:pt idx="9">
                  <c:v>2.65</c:v>
                </c:pt>
                <c:pt idx="10">
                  <c:v>2.4700000000000002</c:v>
                </c:pt>
                <c:pt idx="11">
                  <c:v>2.44</c:v>
                </c:pt>
                <c:pt idx="12">
                  <c:v>2.58</c:v>
                </c:pt>
                <c:pt idx="13">
                  <c:v>2.76</c:v>
                </c:pt>
                <c:pt idx="14">
                  <c:v>2.62</c:v>
                </c:pt>
                <c:pt idx="15">
                  <c:v>2.66</c:v>
                </c:pt>
                <c:pt idx="16">
                  <c:v>2.74</c:v>
                </c:pt>
                <c:pt idx="17">
                  <c:v>2.89</c:v>
                </c:pt>
                <c:pt idx="18">
                  <c:v>2.7</c:v>
                </c:pt>
                <c:pt idx="19">
                  <c:v>2.2599999999999998</c:v>
                </c:pt>
                <c:pt idx="20">
                  <c:v>2.58</c:v>
                </c:pt>
                <c:pt idx="21">
                  <c:v>2.67</c:v>
                </c:pt>
                <c:pt idx="22">
                  <c:v>2.33</c:v>
                </c:pt>
                <c:pt idx="23">
                  <c:v>2.66</c:v>
                </c:pt>
                <c:pt idx="24">
                  <c:v>2.52</c:v>
                </c:pt>
                <c:pt idx="25">
                  <c:v>2.5099999999999998</c:v>
                </c:pt>
                <c:pt idx="26">
                  <c:v>2.82</c:v>
                </c:pt>
                <c:pt idx="27">
                  <c:v>2.36</c:v>
                </c:pt>
                <c:pt idx="28">
                  <c:v>2.4500000000000002</c:v>
                </c:pt>
                <c:pt idx="29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499F-B385-43B5C8A44EB5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Smoothing'!$D$3:$D$32</c:f>
              <c:numCache>
                <c:formatCode>0.00</c:formatCode>
                <c:ptCount val="30"/>
                <c:pt idx="0" formatCode="General">
                  <c:v>#N/A</c:v>
                </c:pt>
                <c:pt idx="1">
                  <c:v>2.38</c:v>
                </c:pt>
                <c:pt idx="2" formatCode="General">
                  <c:v>2.3860000000000001</c:v>
                </c:pt>
                <c:pt idx="3" formatCode="General">
                  <c:v>2.3948000000000005</c:v>
                </c:pt>
                <c:pt idx="4" formatCode="General">
                  <c:v>2.4098400000000004</c:v>
                </c:pt>
                <c:pt idx="5" formatCode="General">
                  <c:v>2.4338720000000005</c:v>
                </c:pt>
                <c:pt idx="6" formatCode="General">
                  <c:v>2.4490976000000004</c:v>
                </c:pt>
                <c:pt idx="7" formatCode="General">
                  <c:v>2.4812780800000005</c:v>
                </c:pt>
                <c:pt idx="8" formatCode="General">
                  <c:v>2.5470224640000003</c:v>
                </c:pt>
                <c:pt idx="9" formatCode="General">
                  <c:v>2.6196179712000003</c:v>
                </c:pt>
                <c:pt idx="10" formatCode="General">
                  <c:v>2.6256943769600003</c:v>
                </c:pt>
                <c:pt idx="11" formatCode="General">
                  <c:v>2.5945555015680006</c:v>
                </c:pt>
                <c:pt idx="12" formatCode="General">
                  <c:v>2.5636444012544004</c:v>
                </c:pt>
                <c:pt idx="13" formatCode="General">
                  <c:v>2.5669155210035206</c:v>
                </c:pt>
                <c:pt idx="14" formatCode="General">
                  <c:v>2.6055324168028164</c:v>
                </c:pt>
                <c:pt idx="15" formatCode="General">
                  <c:v>2.6084259334422533</c:v>
                </c:pt>
                <c:pt idx="16" formatCode="General">
                  <c:v>2.6187407467538026</c:v>
                </c:pt>
                <c:pt idx="17" formatCode="General">
                  <c:v>2.6429925974030422</c:v>
                </c:pt>
                <c:pt idx="18" formatCode="General">
                  <c:v>2.692394077922434</c:v>
                </c:pt>
                <c:pt idx="19" formatCode="General">
                  <c:v>2.6939152623379474</c:v>
                </c:pt>
                <c:pt idx="20" formatCode="General">
                  <c:v>2.607132209870358</c:v>
                </c:pt>
                <c:pt idx="21" formatCode="General">
                  <c:v>2.6017057678962865</c:v>
                </c:pt>
                <c:pt idx="22" formatCode="General">
                  <c:v>2.6153646143170297</c:v>
                </c:pt>
                <c:pt idx="23" formatCode="General">
                  <c:v>2.5582916914536242</c:v>
                </c:pt>
                <c:pt idx="24" formatCode="General">
                  <c:v>2.5786333531628993</c:v>
                </c:pt>
                <c:pt idx="25" formatCode="General">
                  <c:v>2.5669066825303197</c:v>
                </c:pt>
                <c:pt idx="26" formatCode="General">
                  <c:v>2.5555253460242557</c:v>
                </c:pt>
                <c:pt idx="27" formatCode="General">
                  <c:v>2.6084202768194049</c:v>
                </c:pt>
                <c:pt idx="28" formatCode="General">
                  <c:v>2.5587362214555238</c:v>
                </c:pt>
                <c:pt idx="29" formatCode="General">
                  <c:v>2.5369889771644192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D-499F-B385-43B5C8A4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8304"/>
        <c:axId val="50118784"/>
      </c:lineChart>
      <c:catAx>
        <c:axId val="501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118784"/>
        <c:crosses val="autoZero"/>
        <c:auto val="1"/>
        <c:lblAlgn val="ctr"/>
        <c:lblOffset val="100"/>
        <c:noMultiLvlLbl val="0"/>
      </c:catAx>
      <c:valAx>
        <c:axId val="5011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11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'Sensitivity analysis'!$M$36</c:f>
              <c:strCache>
                <c:ptCount val="1"/>
                <c:pt idx="0">
                  <c:v>10+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E0-4AF9-8321-44F9570D32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E0-4AF9-8321-44F9570D32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E0-4AF9-8321-44F9570D32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E0-4AF9-8321-44F9570D32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0E0-4AF9-8321-44F9570D32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0E0-4AF9-8321-44F9570D32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0E0-4AF9-8321-44F9570D32E6}"/>
              </c:ext>
            </c:extLst>
          </c:dPt>
          <c:cat>
            <c:strRef>
              <c:f>'Sensitivity analysis'!$N$35:$T$35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Renewables</c:v>
                </c:pt>
                <c:pt idx="4">
                  <c:v>Bioenergy</c:v>
                </c:pt>
                <c:pt idx="5">
                  <c:v>Nuclear</c:v>
                </c:pt>
                <c:pt idx="6">
                  <c:v>New Zero</c:v>
                </c:pt>
              </c:strCache>
            </c:strRef>
          </c:cat>
          <c:val>
            <c:numRef>
              <c:f>'Sensitivity analysis'!$N$36:$T$36</c:f>
              <c:numCache>
                <c:formatCode>General</c:formatCode>
                <c:ptCount val="7"/>
                <c:pt idx="0">
                  <c:v>8461.3210000000017</c:v>
                </c:pt>
                <c:pt idx="1">
                  <c:v>13453.769999999999</c:v>
                </c:pt>
                <c:pt idx="2">
                  <c:v>9672.8940000000002</c:v>
                </c:pt>
                <c:pt idx="3">
                  <c:v>14304.366999999998</c:v>
                </c:pt>
                <c:pt idx="4">
                  <c:v>5913.7429999999995</c:v>
                </c:pt>
                <c:pt idx="5">
                  <c:v>1443.6730000000007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E0-4AF9-8321-44F9570D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'Sensitivity analysis'!$M$38</c:f>
              <c:strCache>
                <c:ptCount val="1"/>
                <c:pt idx="0">
                  <c:v>10_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F4A-422F-A867-3587F006B9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F4A-422F-A867-3587F006B9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F4A-422F-A867-3587F006B9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F4A-422F-A867-3587F006B9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F4A-422F-A867-3587F006B96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F4A-422F-A867-3587F006B96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F4A-422F-A867-3587F006B963}"/>
              </c:ext>
            </c:extLst>
          </c:dPt>
          <c:cat>
            <c:strRef>
              <c:f>'Sensitivity analysis'!$N$37:$T$37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Renewables</c:v>
                </c:pt>
                <c:pt idx="4">
                  <c:v>Bioenergy</c:v>
                </c:pt>
                <c:pt idx="5">
                  <c:v>Nuclear</c:v>
                </c:pt>
                <c:pt idx="6">
                  <c:v>New Zero</c:v>
                </c:pt>
              </c:strCache>
            </c:strRef>
          </c:cat>
          <c:val>
            <c:numRef>
              <c:f>'Sensitivity analysis'!$N$38:$T$38</c:f>
              <c:numCache>
                <c:formatCode>General</c:formatCode>
                <c:ptCount val="7"/>
                <c:pt idx="0">
                  <c:v>6922.8990000000013</c:v>
                </c:pt>
                <c:pt idx="1">
                  <c:v>11007.629999999997</c:v>
                </c:pt>
                <c:pt idx="2">
                  <c:v>7914.1859999999997</c:v>
                </c:pt>
                <c:pt idx="3">
                  <c:v>11703.572999999999</c:v>
                </c:pt>
                <c:pt idx="4">
                  <c:v>4838.5169999999998</c:v>
                </c:pt>
                <c:pt idx="5">
                  <c:v>1181.1870000000006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4A-422F-A867-3587F006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538657</xdr:colOff>
      <xdr:row>29</xdr:row>
      <xdr:rowOff>130503</xdr:rowOff>
    </xdr:from>
    <xdr:to>
      <xdr:col>18</xdr:col>
      <xdr:colOff>293416</xdr:colOff>
      <xdr:row>44</xdr:row>
      <xdr:rowOff>114737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438D9-AED5-20F6-1AFF-BAAFFDEA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6</xdr:row>
      <xdr:rowOff>45720</xdr:rowOff>
    </xdr:from>
    <xdr:to>
      <xdr:col>20</xdr:col>
      <xdr:colOff>154214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16994-C2FF-30A8-CB08-F3E537EA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175260</xdr:rowOff>
    </xdr:from>
    <xdr:to>
      <xdr:col>14</xdr:col>
      <xdr:colOff>411480</xdr:colOff>
      <xdr:row>18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EDD5A-09D5-67C7-FEE9-FC3A85D72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29</xdr:col>
      <xdr:colOff>457200</xdr:colOff>
      <xdr:row>27</xdr:row>
      <xdr:rowOff>112504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FFA84F-DFC9-4FCE-926E-A874FA417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6620" y="1005840"/>
          <a:ext cx="7772400" cy="4234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3810</xdr:rowOff>
    </xdr:from>
    <xdr:to>
      <xdr:col>18</xdr:col>
      <xdr:colOff>220980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16850-69EB-4E12-8F87-51E919AC8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14</xdr:row>
      <xdr:rowOff>72390</xdr:rowOff>
    </xdr:from>
    <xdr:to>
      <xdr:col>18</xdr:col>
      <xdr:colOff>266700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F0910-0D5A-4F38-89CD-EB00099B868E}"/>
            </a:ext>
            <a:ext uri="{147F2762-F138-4A5C-976F-8EAC2B608ADB}">
              <a16:predDERef xmlns:a16="http://schemas.microsoft.com/office/drawing/2014/main" pred="{91516850-69EB-4E12-8F87-51E919AC8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31900-E4EC-4889-95ED-070EA7FAC515}" name="Table1" displayName="Table1" ref="K32:L38" totalsRowShown="0">
  <autoFilter ref="K32:L38" xr:uid="{EB831900-E4EC-4889-95ED-070EA7FAC515}"/>
  <tableColumns count="2">
    <tableColumn id="1" xr3:uid="{EE9C4A63-209C-48AC-8F87-865019B2AB03}" name="Carbon Price"/>
    <tableColumn id="2" xr3:uid="{2BE58EAE-A294-44B3-A221-46AF66D1D4E4}" name="Temperatu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E611-1D26-41BD-9C93-51B85C93E6CE}">
  <dimension ref="A1:I73"/>
  <sheetViews>
    <sheetView workbookViewId="0">
      <selection activeCell="A3" sqref="A3"/>
    </sheetView>
  </sheetViews>
  <sheetFormatPr defaultColWidth="8.796875" defaultRowHeight="14.25" x14ac:dyDescent="0.45"/>
  <cols>
    <col min="1" max="1" width="12.796875" customWidth="1"/>
    <col min="2" max="2" width="13.46484375" customWidth="1"/>
    <col min="3" max="3" width="14.46484375" customWidth="1"/>
    <col min="4" max="4" width="14.33203125" customWidth="1"/>
    <col min="5" max="5" width="12.796875" customWidth="1"/>
    <col min="6" max="6" width="16.33203125" customWidth="1"/>
    <col min="7" max="7" width="15.6640625" customWidth="1"/>
    <col min="8" max="8" width="13.1328125" customWidth="1"/>
    <col min="9" max="9" width="17.796875" customWidth="1"/>
  </cols>
  <sheetData>
    <row r="1" spans="1:9" ht="14.65" thickBot="1" x14ac:dyDescent="0.5">
      <c r="A1" s="77" t="s">
        <v>0</v>
      </c>
      <c r="B1" s="79" t="s">
        <v>1</v>
      </c>
      <c r="C1" s="79"/>
      <c r="D1" s="79"/>
      <c r="E1" s="79"/>
      <c r="F1" s="79"/>
      <c r="G1" s="79"/>
      <c r="H1" s="80"/>
      <c r="I1" s="9" t="s">
        <v>2</v>
      </c>
    </row>
    <row r="2" spans="1:9" ht="43.15" thickBot="1" x14ac:dyDescent="0.5">
      <c r="A2" s="78"/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10" t="s">
        <v>10</v>
      </c>
    </row>
    <row r="3" spans="1:9" x14ac:dyDescent="0.45">
      <c r="A3" s="2">
        <v>1</v>
      </c>
      <c r="B3" s="1">
        <v>6</v>
      </c>
      <c r="C3" s="1">
        <v>26</v>
      </c>
      <c r="D3" s="1">
        <v>1.9863620298595366E-2</v>
      </c>
      <c r="E3" s="1">
        <v>75</v>
      </c>
      <c r="F3" s="12">
        <v>1.1710649349466359E-2</v>
      </c>
      <c r="G3" s="12">
        <v>2.343728086795108E-2</v>
      </c>
      <c r="H3" s="13">
        <v>0.39804296311269138</v>
      </c>
      <c r="I3" s="11">
        <v>2.38</v>
      </c>
    </row>
    <row r="4" spans="1:9" x14ac:dyDescent="0.45">
      <c r="A4" s="2">
        <v>2</v>
      </c>
      <c r="B4" s="1">
        <v>10</v>
      </c>
      <c r="C4" s="1">
        <v>23</v>
      </c>
      <c r="D4" s="1">
        <v>2.5561937704132565E-2</v>
      </c>
      <c r="E4" s="1">
        <v>14</v>
      </c>
      <c r="F4" s="12">
        <v>3.1068750767746057E-2</v>
      </c>
      <c r="G4" s="12">
        <v>3.8052734096904163E-2</v>
      </c>
      <c r="H4" s="13">
        <v>0.23140110296985308</v>
      </c>
      <c r="I4" s="11">
        <v>2.54</v>
      </c>
    </row>
    <row r="5" spans="1:9" x14ac:dyDescent="0.45">
      <c r="A5" s="2">
        <v>3</v>
      </c>
      <c r="B5" s="1">
        <v>33</v>
      </c>
      <c r="C5" s="1">
        <v>7</v>
      </c>
      <c r="D5" s="1">
        <v>1.0509077182636778E-2</v>
      </c>
      <c r="E5" s="1">
        <v>45</v>
      </c>
      <c r="F5" s="12">
        <v>1.9580994857555645E-2</v>
      </c>
      <c r="G5" s="12">
        <v>3.1456722896819632E-2</v>
      </c>
      <c r="H5" s="13">
        <v>0.46780577141912755</v>
      </c>
      <c r="I5" s="11">
        <v>2.41</v>
      </c>
    </row>
    <row r="6" spans="1:9" x14ac:dyDescent="0.45">
      <c r="A6" s="2">
        <v>4</v>
      </c>
      <c r="B6" s="1">
        <v>24</v>
      </c>
      <c r="C6" s="1">
        <v>8</v>
      </c>
      <c r="D6" s="1">
        <v>1.0137695310239961E-2</v>
      </c>
      <c r="E6" s="1">
        <v>99</v>
      </c>
      <c r="F6" s="12">
        <v>3.0626275088982781E-2</v>
      </c>
      <c r="G6" s="12">
        <v>1.5816491005030957E-2</v>
      </c>
      <c r="H6" s="13">
        <v>0.25899050211714086</v>
      </c>
      <c r="I6" s="11">
        <v>2.4300000000000002</v>
      </c>
    </row>
    <row r="7" spans="1:9" x14ac:dyDescent="0.45">
      <c r="A7" s="2">
        <v>5</v>
      </c>
      <c r="B7" s="1">
        <v>20</v>
      </c>
      <c r="C7" s="1">
        <v>35</v>
      </c>
      <c r="D7" s="1">
        <v>1.1165736801797631E-2</v>
      </c>
      <c r="E7" s="1">
        <v>67</v>
      </c>
      <c r="F7" s="12">
        <v>6.7102218608838561E-3</v>
      </c>
      <c r="G7" s="12">
        <v>2.135652461253694E-2</v>
      </c>
      <c r="H7" s="13">
        <v>9.586466102800778E-2</v>
      </c>
      <c r="I7" s="11">
        <v>2.58</v>
      </c>
    </row>
    <row r="8" spans="1:9" x14ac:dyDescent="0.45">
      <c r="A8" s="2">
        <v>6</v>
      </c>
      <c r="B8" s="1">
        <v>37</v>
      </c>
      <c r="C8" s="1">
        <v>25</v>
      </c>
      <c r="D8" s="1">
        <v>5.4192819704174458E-4</v>
      </c>
      <c r="E8" s="1">
        <v>15</v>
      </c>
      <c r="F8" s="12">
        <v>1.3235035771715259E-2</v>
      </c>
      <c r="G8" s="12">
        <v>2.2610804187226774E-2</v>
      </c>
      <c r="H8" s="13">
        <v>0.35487542857406607</v>
      </c>
      <c r="I8" s="11">
        <v>2.73</v>
      </c>
    </row>
    <row r="9" spans="1:9" x14ac:dyDescent="0.45">
      <c r="A9" s="2">
        <v>7</v>
      </c>
      <c r="B9" s="1">
        <v>17</v>
      </c>
      <c r="C9" s="1">
        <v>22</v>
      </c>
      <c r="D9" s="1">
        <v>4.8286571583519185E-3</v>
      </c>
      <c r="E9" s="1">
        <v>90</v>
      </c>
      <c r="F9" s="12">
        <v>8.5856359966074505E-3</v>
      </c>
      <c r="G9" s="12">
        <v>1.360142815232398E-2</v>
      </c>
      <c r="H9" s="13">
        <v>0.42095614042494323</v>
      </c>
      <c r="I9" s="11">
        <v>2.4700000000000002</v>
      </c>
    </row>
    <row r="10" spans="1:9" x14ac:dyDescent="0.45">
      <c r="A10" s="2">
        <v>8</v>
      </c>
      <c r="B10" s="1">
        <v>10</v>
      </c>
      <c r="C10" s="1">
        <v>44</v>
      </c>
      <c r="D10" s="1">
        <v>6.0374526790927391E-3</v>
      </c>
      <c r="E10" s="1">
        <v>97</v>
      </c>
      <c r="F10" s="12">
        <v>2.5117878367221642E-2</v>
      </c>
      <c r="G10" s="12">
        <v>2.7564956620343441E-2</v>
      </c>
      <c r="H10" s="13">
        <v>6.1155941984000539E-2</v>
      </c>
      <c r="I10" s="11">
        <v>2.41</v>
      </c>
    </row>
    <row r="11" spans="1:9" x14ac:dyDescent="0.45">
      <c r="A11" s="2">
        <v>9</v>
      </c>
      <c r="B11" s="1">
        <v>7</v>
      </c>
      <c r="C11" s="1">
        <v>27</v>
      </c>
      <c r="D11" s="1">
        <v>1.4615553951180957E-2</v>
      </c>
      <c r="E11" s="1">
        <v>83</v>
      </c>
      <c r="F11" s="12">
        <v>3.8579066138731868E-2</v>
      </c>
      <c r="G11" s="12">
        <v>2.0457106299794706E-2</v>
      </c>
      <c r="H11" s="13">
        <v>8.2303869246545536E-3</v>
      </c>
      <c r="I11" s="11">
        <v>2.5299999999999998</v>
      </c>
    </row>
    <row r="12" spans="1:9" x14ac:dyDescent="0.45">
      <c r="A12" s="2">
        <v>10</v>
      </c>
      <c r="B12" s="1">
        <v>25</v>
      </c>
      <c r="C12" s="1">
        <v>45</v>
      </c>
      <c r="D12" s="1">
        <v>3.532147312503621E-2</v>
      </c>
      <c r="E12" s="1">
        <v>72</v>
      </c>
      <c r="F12" s="12">
        <v>1.1330932179791912E-2</v>
      </c>
      <c r="G12" s="12">
        <v>3.6333590240202343E-2</v>
      </c>
      <c r="H12" s="13">
        <v>3.9198964363925476E-2</v>
      </c>
      <c r="I12" s="11">
        <v>2.4</v>
      </c>
    </row>
    <row r="13" spans="1:9" x14ac:dyDescent="0.45">
      <c r="A13" s="2">
        <v>11</v>
      </c>
      <c r="B13" s="1">
        <v>8</v>
      </c>
      <c r="C13" s="1">
        <v>14</v>
      </c>
      <c r="D13" s="1">
        <v>2.0572331633375018E-3</v>
      </c>
      <c r="E13" s="1">
        <v>38</v>
      </c>
      <c r="F13" s="12">
        <v>3.3242521534782993E-2</v>
      </c>
      <c r="G13" s="12">
        <v>2.8628639264133188E-2</v>
      </c>
      <c r="H13" s="13">
        <v>0.4313944510027154</v>
      </c>
      <c r="I13" s="11">
        <v>2.4900000000000002</v>
      </c>
    </row>
    <row r="14" spans="1:9" x14ac:dyDescent="0.45">
      <c r="A14" s="2">
        <v>12</v>
      </c>
      <c r="B14" s="1">
        <v>34</v>
      </c>
      <c r="C14" s="1">
        <v>26</v>
      </c>
      <c r="D14" s="1">
        <v>3.5724872783498701E-2</v>
      </c>
      <c r="E14" s="1">
        <v>55</v>
      </c>
      <c r="F14" s="12">
        <v>2.0848087640437798E-2</v>
      </c>
      <c r="G14" s="12">
        <v>1.9031435132583988E-2</v>
      </c>
      <c r="H14" s="13">
        <v>0.31667032099500841</v>
      </c>
      <c r="I14" s="11">
        <v>2.4300000000000002</v>
      </c>
    </row>
    <row r="15" spans="1:9" x14ac:dyDescent="0.45">
      <c r="A15" s="2">
        <v>13</v>
      </c>
      <c r="B15" s="1">
        <v>1</v>
      </c>
      <c r="C15" s="1">
        <v>18</v>
      </c>
      <c r="D15" s="1">
        <v>3.9387464873281611E-2</v>
      </c>
      <c r="E15" s="1">
        <v>68</v>
      </c>
      <c r="F15" s="12">
        <v>3.52131791350936E-2</v>
      </c>
      <c r="G15" s="12">
        <v>3.2107064145315473E-2</v>
      </c>
      <c r="H15" s="13">
        <v>0.25187941786381063</v>
      </c>
      <c r="I15" s="11">
        <v>2.33</v>
      </c>
    </row>
    <row r="16" spans="1:9" x14ac:dyDescent="0.45">
      <c r="A16" s="2">
        <v>14</v>
      </c>
      <c r="B16" s="1">
        <v>13</v>
      </c>
      <c r="C16" s="1">
        <v>27</v>
      </c>
      <c r="D16" s="1">
        <v>8.6839844952939574E-4</v>
      </c>
      <c r="E16" s="1">
        <v>52</v>
      </c>
      <c r="F16" s="12">
        <v>2.862290298107327E-2</v>
      </c>
      <c r="G16" s="12">
        <v>3.2571278761823183E-2</v>
      </c>
      <c r="H16" s="13">
        <v>0.13897397271184223</v>
      </c>
      <c r="I16" s="11">
        <v>2.5</v>
      </c>
    </row>
    <row r="17" spans="1:9" x14ac:dyDescent="0.45">
      <c r="A17" s="2">
        <v>15</v>
      </c>
      <c r="B17" s="1">
        <v>49</v>
      </c>
      <c r="C17" s="1">
        <v>38</v>
      </c>
      <c r="D17" s="1">
        <v>2.6153035941107291E-2</v>
      </c>
      <c r="E17" s="1">
        <v>82</v>
      </c>
      <c r="F17" s="12">
        <v>1.894448603686965E-2</v>
      </c>
      <c r="G17" s="12">
        <v>1.9745712085330137E-2</v>
      </c>
      <c r="H17" s="13">
        <v>0.13114095076280022</v>
      </c>
      <c r="I17" s="11">
        <v>2.4300000000000002</v>
      </c>
    </row>
    <row r="18" spans="1:9" x14ac:dyDescent="0.45">
      <c r="A18" s="2">
        <v>16</v>
      </c>
      <c r="B18" s="1">
        <v>39</v>
      </c>
      <c r="C18" s="1">
        <v>2</v>
      </c>
      <c r="D18" s="1">
        <v>3.7172219233376526E-3</v>
      </c>
      <c r="E18" s="1">
        <v>76</v>
      </c>
      <c r="F18" s="12">
        <v>3.2753017706955961E-2</v>
      </c>
      <c r="G18" s="12">
        <v>1.9379474414406003E-2</v>
      </c>
      <c r="H18" s="13">
        <v>0.18996077003034464</v>
      </c>
      <c r="I18" s="11">
        <v>2.5099999999999998</v>
      </c>
    </row>
    <row r="19" spans="1:9" x14ac:dyDescent="0.45">
      <c r="A19" s="2">
        <v>17</v>
      </c>
      <c r="B19" s="1">
        <v>35</v>
      </c>
      <c r="C19" s="1">
        <v>12</v>
      </c>
      <c r="D19" s="1">
        <v>1.6957374908954131E-2</v>
      </c>
      <c r="E19" s="1">
        <v>28</v>
      </c>
      <c r="F19" s="12">
        <v>3.73106966079031E-2</v>
      </c>
      <c r="G19" s="12">
        <v>2.6868551034791886E-2</v>
      </c>
      <c r="H19" s="13">
        <v>0.11843372052952952</v>
      </c>
      <c r="I19" s="11">
        <v>2.61</v>
      </c>
    </row>
    <row r="20" spans="1:9" x14ac:dyDescent="0.45">
      <c r="A20" s="2">
        <v>18</v>
      </c>
      <c r="B20" s="1">
        <v>49</v>
      </c>
      <c r="C20" s="1">
        <v>16</v>
      </c>
      <c r="D20" s="1">
        <v>8.8395116569908137E-3</v>
      </c>
      <c r="E20" s="1">
        <v>5</v>
      </c>
      <c r="F20" s="12">
        <v>2.6171066111957905E-2</v>
      </c>
      <c r="G20" s="12">
        <v>2.1793883651248673E-2</v>
      </c>
      <c r="H20" s="13">
        <v>0.15943373950075454</v>
      </c>
      <c r="I20" s="11">
        <v>2.81</v>
      </c>
    </row>
    <row r="21" spans="1:9" x14ac:dyDescent="0.45">
      <c r="A21" s="2">
        <v>19</v>
      </c>
      <c r="B21" s="1">
        <v>28</v>
      </c>
      <c r="C21" s="1">
        <v>18</v>
      </c>
      <c r="D21" s="1">
        <v>1.4741433790079299E-3</v>
      </c>
      <c r="E21" s="1">
        <v>60</v>
      </c>
      <c r="F21" s="12">
        <v>2.2674742407024096E-2</v>
      </c>
      <c r="G21" s="12">
        <v>2.4876424582062955E-2</v>
      </c>
      <c r="H21" s="13">
        <v>1.2707166204485393E-2</v>
      </c>
      <c r="I21" s="11">
        <v>2.61</v>
      </c>
    </row>
    <row r="22" spans="1:9" x14ac:dyDescent="0.45">
      <c r="A22" s="2">
        <v>20</v>
      </c>
      <c r="B22" s="1">
        <v>23</v>
      </c>
      <c r="C22" s="1">
        <v>32</v>
      </c>
      <c r="D22" s="1">
        <v>3.1080378429101975E-3</v>
      </c>
      <c r="E22" s="1">
        <v>21</v>
      </c>
      <c r="F22" s="12">
        <v>2.9334700703454539E-2</v>
      </c>
      <c r="G22" s="12">
        <v>1.2720378604393878E-2</v>
      </c>
      <c r="H22" s="13">
        <v>8.1440490611672245E-2</v>
      </c>
      <c r="I22" s="11">
        <v>2.91</v>
      </c>
    </row>
    <row r="23" spans="1:9" x14ac:dyDescent="0.45">
      <c r="A23" s="2">
        <v>21</v>
      </c>
      <c r="B23" s="1">
        <v>5</v>
      </c>
      <c r="C23" s="1">
        <v>5</v>
      </c>
      <c r="D23" s="1">
        <v>2.5005038315086485E-2</v>
      </c>
      <c r="E23" s="1">
        <v>54</v>
      </c>
      <c r="F23" s="12">
        <v>2.7608266749818561E-2</v>
      </c>
      <c r="G23" s="12">
        <v>1.382354731766342E-2</v>
      </c>
      <c r="H23" s="13">
        <v>0.10792837293666202</v>
      </c>
      <c r="I23" s="11">
        <v>2.65</v>
      </c>
    </row>
    <row r="24" spans="1:9" x14ac:dyDescent="0.45">
      <c r="A24" s="2">
        <v>22</v>
      </c>
      <c r="B24" s="1">
        <v>16</v>
      </c>
      <c r="C24" s="1">
        <v>37</v>
      </c>
      <c r="D24" s="1">
        <v>2.4165537357496075E-2</v>
      </c>
      <c r="E24" s="1">
        <v>65</v>
      </c>
      <c r="F24" s="12">
        <v>3.6178175695478265E-2</v>
      </c>
      <c r="G24" s="12">
        <v>1.4196934991985377E-2</v>
      </c>
      <c r="H24" s="13">
        <v>0.31208068256453514</v>
      </c>
      <c r="I24" s="11">
        <v>2.4700000000000002</v>
      </c>
    </row>
    <row r="25" spans="1:9" x14ac:dyDescent="0.45">
      <c r="A25" s="2">
        <v>23</v>
      </c>
      <c r="B25" s="1">
        <v>45</v>
      </c>
      <c r="C25" s="1">
        <v>22</v>
      </c>
      <c r="D25" s="1">
        <v>3.2784027652709817E-2</v>
      </c>
      <c r="E25" s="1">
        <v>49</v>
      </c>
      <c r="F25" s="12">
        <v>2.8292835957610882E-2</v>
      </c>
      <c r="G25" s="12">
        <v>3.5753940483883181E-2</v>
      </c>
      <c r="H25" s="13">
        <v>7.54736123447457E-2</v>
      </c>
      <c r="I25" s="11">
        <v>2.44</v>
      </c>
    </row>
    <row r="26" spans="1:9" x14ac:dyDescent="0.45">
      <c r="A26" s="2">
        <v>24</v>
      </c>
      <c r="B26" s="1">
        <v>26</v>
      </c>
      <c r="C26" s="1">
        <v>49</v>
      </c>
      <c r="D26" s="1">
        <v>2.987453894348905E-2</v>
      </c>
      <c r="E26" s="1">
        <v>51</v>
      </c>
      <c r="F26" s="12">
        <v>1.2462776339747777E-2</v>
      </c>
      <c r="G26" s="12">
        <v>1.2358425849467166E-2</v>
      </c>
      <c r="H26" s="13">
        <v>0.2491752029782755</v>
      </c>
      <c r="I26" s="11">
        <v>2.58</v>
      </c>
    </row>
    <row r="27" spans="1:9" x14ac:dyDescent="0.45">
      <c r="A27" s="2">
        <v>25</v>
      </c>
      <c r="B27" s="1">
        <v>2</v>
      </c>
      <c r="C27" s="1">
        <v>3</v>
      </c>
      <c r="D27" s="1">
        <v>1.1949169748171992E-2</v>
      </c>
      <c r="E27" s="1">
        <v>32</v>
      </c>
      <c r="F27" s="12">
        <v>1.0886219472843066E-2</v>
      </c>
      <c r="G27" s="12">
        <v>1.7734294638024291E-2</v>
      </c>
      <c r="H27" s="13">
        <v>0.2752794368692334</v>
      </c>
      <c r="I27" s="11">
        <v>2.76</v>
      </c>
    </row>
    <row r="28" spans="1:9" x14ac:dyDescent="0.45">
      <c r="A28" s="2">
        <v>26</v>
      </c>
      <c r="B28" s="1">
        <v>30</v>
      </c>
      <c r="C28" s="1">
        <v>47</v>
      </c>
      <c r="D28" s="1">
        <v>2.1268040731092241E-2</v>
      </c>
      <c r="E28" s="1">
        <v>3</v>
      </c>
      <c r="F28" s="12">
        <v>3.9512274207920681E-2</v>
      </c>
      <c r="G28" s="12">
        <v>2.9162406405476678E-2</v>
      </c>
      <c r="H28" s="13">
        <v>0.2805115648687051</v>
      </c>
      <c r="I28" s="11">
        <v>2.62</v>
      </c>
    </row>
    <row r="29" spans="1:9" x14ac:dyDescent="0.45">
      <c r="A29" s="2">
        <v>27</v>
      </c>
      <c r="B29" s="1">
        <v>34</v>
      </c>
      <c r="C29" s="1">
        <v>1</v>
      </c>
      <c r="D29" s="1">
        <v>2.2668113198705854E-2</v>
      </c>
      <c r="E29" s="1">
        <v>22</v>
      </c>
      <c r="F29" s="12">
        <v>2.1915663563504557E-2</v>
      </c>
      <c r="G29" s="12">
        <v>3.7307191751358312E-2</v>
      </c>
      <c r="H29" s="13">
        <v>1.8084246204243953E-2</v>
      </c>
      <c r="I29" s="11">
        <v>2.66</v>
      </c>
    </row>
    <row r="30" spans="1:9" x14ac:dyDescent="0.45">
      <c r="A30" s="2">
        <v>28</v>
      </c>
      <c r="B30" s="1">
        <v>17</v>
      </c>
      <c r="C30" s="1">
        <v>5</v>
      </c>
      <c r="D30" s="1">
        <v>4.3218747257499426E-3</v>
      </c>
      <c r="E30" s="1">
        <v>8</v>
      </c>
      <c r="F30" s="12">
        <v>9.3285740203047259E-3</v>
      </c>
      <c r="G30" s="12">
        <v>3.8445928061757985E-2</v>
      </c>
      <c r="H30" s="13">
        <v>0.3062556598483071</v>
      </c>
      <c r="I30" s="11">
        <v>2.74</v>
      </c>
    </row>
    <row r="31" spans="1:9" x14ac:dyDescent="0.45">
      <c r="A31" s="2">
        <v>29</v>
      </c>
      <c r="B31" s="1">
        <v>42</v>
      </c>
      <c r="C31" s="1">
        <v>24</v>
      </c>
      <c r="D31" s="1">
        <v>1.9326675677733125E-2</v>
      </c>
      <c r="E31" s="1">
        <v>12</v>
      </c>
      <c r="F31" s="12">
        <v>1.6727813813070643E-2</v>
      </c>
      <c r="G31" s="12">
        <v>1.4574911130772311E-2</v>
      </c>
      <c r="H31" s="13">
        <v>4.4254893997258182E-2</v>
      </c>
      <c r="I31" s="11">
        <v>2.89</v>
      </c>
    </row>
    <row r="32" spans="1:9" x14ac:dyDescent="0.45">
      <c r="A32" s="2">
        <v>30</v>
      </c>
      <c r="B32" s="1">
        <v>22</v>
      </c>
      <c r="C32" s="1">
        <v>11</v>
      </c>
      <c r="D32" s="1">
        <v>3.0608983642787951E-2</v>
      </c>
      <c r="E32" s="1">
        <v>10</v>
      </c>
      <c r="F32" s="12">
        <v>3.6775135522036775E-2</v>
      </c>
      <c r="G32" s="12">
        <v>1.4960555565554942E-2</v>
      </c>
      <c r="H32" s="13">
        <v>0.4395741983874078</v>
      </c>
      <c r="I32" s="11">
        <v>2.7</v>
      </c>
    </row>
    <row r="33" spans="1:9" x14ac:dyDescent="0.45">
      <c r="A33" s="2">
        <v>31</v>
      </c>
      <c r="B33" s="1">
        <v>27</v>
      </c>
      <c r="C33" s="1">
        <v>3</v>
      </c>
      <c r="D33" s="1">
        <v>2.6720616530895597E-2</v>
      </c>
      <c r="E33" s="1">
        <v>63</v>
      </c>
      <c r="F33" s="12">
        <v>3.7829614815999044E-2</v>
      </c>
      <c r="G33" s="12">
        <v>3.6637754128883308E-2</v>
      </c>
      <c r="H33" s="13">
        <v>0.40054508232476621</v>
      </c>
      <c r="I33" s="11">
        <v>2.2599999999999998</v>
      </c>
    </row>
    <row r="34" spans="1:9" x14ac:dyDescent="0.45">
      <c r="A34" s="2">
        <v>32</v>
      </c>
      <c r="B34" s="1">
        <v>4</v>
      </c>
      <c r="C34" s="1">
        <v>40</v>
      </c>
      <c r="D34" s="1">
        <v>9.5646445785975403E-3</v>
      </c>
      <c r="E34" s="1">
        <v>12</v>
      </c>
      <c r="F34" s="12">
        <v>3.4707849007325806E-2</v>
      </c>
      <c r="G34" s="12">
        <v>3.4930282824678575E-2</v>
      </c>
      <c r="H34" s="13">
        <v>0.33440166718280806</v>
      </c>
      <c r="I34" s="11">
        <v>2.58</v>
      </c>
    </row>
    <row r="35" spans="1:9" x14ac:dyDescent="0.45">
      <c r="A35" s="2">
        <v>33</v>
      </c>
      <c r="B35" s="1">
        <v>43</v>
      </c>
      <c r="C35" s="1">
        <v>33</v>
      </c>
      <c r="D35" s="1">
        <v>3.8834384935991506E-2</v>
      </c>
      <c r="E35" s="1">
        <v>18</v>
      </c>
      <c r="F35" s="12">
        <v>3.5560159563433218E-2</v>
      </c>
      <c r="G35" s="12">
        <v>1.619166398472284E-2</v>
      </c>
      <c r="H35" s="13">
        <v>0.19365436436605454</v>
      </c>
      <c r="I35" s="11">
        <v>2.67</v>
      </c>
    </row>
    <row r="36" spans="1:9" x14ac:dyDescent="0.45">
      <c r="A36" s="2">
        <v>34</v>
      </c>
      <c r="B36" s="1">
        <v>44</v>
      </c>
      <c r="C36" s="1">
        <v>48</v>
      </c>
      <c r="D36" s="1">
        <v>2.4709515487048098E-3</v>
      </c>
      <c r="E36" s="1">
        <v>69</v>
      </c>
      <c r="F36" s="12">
        <v>1.7698708073720943E-2</v>
      </c>
      <c r="G36" s="12">
        <v>3.7829172731796021E-2</v>
      </c>
      <c r="H36" s="13">
        <v>0.26495976725769865</v>
      </c>
      <c r="I36" s="11">
        <v>2.33</v>
      </c>
    </row>
    <row r="37" spans="1:9" x14ac:dyDescent="0.45">
      <c r="A37" s="2">
        <v>35</v>
      </c>
      <c r="B37" s="1">
        <v>37</v>
      </c>
      <c r="C37" s="1">
        <v>13</v>
      </c>
      <c r="D37" s="1">
        <v>1.319552242325429E-2</v>
      </c>
      <c r="E37" s="1">
        <v>62</v>
      </c>
      <c r="F37" s="12">
        <v>9.852725615590292E-3</v>
      </c>
      <c r="G37" s="12">
        <v>1.3068457991189693E-2</v>
      </c>
      <c r="H37" s="13">
        <v>0.17485731520187414</v>
      </c>
      <c r="I37" s="11">
        <v>2.66</v>
      </c>
    </row>
    <row r="38" spans="1:9" x14ac:dyDescent="0.45">
      <c r="A38" s="2">
        <v>36</v>
      </c>
      <c r="B38" s="1">
        <v>31</v>
      </c>
      <c r="C38" s="1">
        <v>19</v>
      </c>
      <c r="D38" s="1">
        <v>3.4527411646093381E-2</v>
      </c>
      <c r="E38" s="1">
        <v>95</v>
      </c>
      <c r="F38" s="12">
        <v>1.4042180554014004E-2</v>
      </c>
      <c r="G38" s="12">
        <v>1.7297558520129167E-2</v>
      </c>
      <c r="H38" s="13">
        <v>5.4723599933338224E-2</v>
      </c>
      <c r="I38" s="11">
        <v>2.52</v>
      </c>
    </row>
    <row r="39" spans="1:9" x14ac:dyDescent="0.45">
      <c r="A39" s="2">
        <v>37</v>
      </c>
      <c r="B39" s="1">
        <v>44</v>
      </c>
      <c r="C39" s="1">
        <v>4</v>
      </c>
      <c r="D39" s="1">
        <v>3.3371693635073973E-2</v>
      </c>
      <c r="E39" s="1">
        <v>29</v>
      </c>
      <c r="F39" s="12">
        <v>1.5230400442853179E-2</v>
      </c>
      <c r="G39" s="12">
        <v>2.6469920256990114E-2</v>
      </c>
      <c r="H39" s="13">
        <v>0.42408693886827936</v>
      </c>
      <c r="I39" s="11">
        <v>2.5099999999999998</v>
      </c>
    </row>
    <row r="40" spans="1:9" x14ac:dyDescent="0.45">
      <c r="A40" s="2">
        <v>38</v>
      </c>
      <c r="B40" s="1">
        <v>5</v>
      </c>
      <c r="C40" s="1">
        <v>9</v>
      </c>
      <c r="D40" s="1">
        <v>3.7675698998831865E-2</v>
      </c>
      <c r="E40" s="1">
        <v>4</v>
      </c>
      <c r="F40" s="12">
        <v>1.8346604788814731E-2</v>
      </c>
      <c r="G40" s="12">
        <v>2.7221990693120948E-2</v>
      </c>
      <c r="H40" s="13">
        <v>2.8399471708517698E-2</v>
      </c>
      <c r="I40" s="11">
        <v>2.82</v>
      </c>
    </row>
    <row r="41" spans="1:9" x14ac:dyDescent="0.45">
      <c r="A41" s="2">
        <v>39</v>
      </c>
      <c r="B41" s="1">
        <v>42</v>
      </c>
      <c r="C41" s="1">
        <v>10</v>
      </c>
      <c r="D41" s="1">
        <v>2.0097795991480968E-2</v>
      </c>
      <c r="E41" s="1">
        <v>91</v>
      </c>
      <c r="F41" s="12">
        <v>3.4320370514289655E-2</v>
      </c>
      <c r="G41" s="12">
        <v>3.4091150697247788E-2</v>
      </c>
      <c r="H41" s="13">
        <v>9.0205108197213807E-2</v>
      </c>
      <c r="I41" s="11">
        <v>2.36</v>
      </c>
    </row>
    <row r="42" spans="1:9" x14ac:dyDescent="0.45">
      <c r="A42" s="2">
        <v>40</v>
      </c>
      <c r="B42" s="1">
        <v>14</v>
      </c>
      <c r="C42" s="1">
        <v>15</v>
      </c>
      <c r="D42" s="1">
        <v>1.4019649809825611E-2</v>
      </c>
      <c r="E42" s="1">
        <v>57</v>
      </c>
      <c r="F42" s="12">
        <v>1.6142937885906216E-2</v>
      </c>
      <c r="G42" s="12">
        <v>3.8985701520284327E-2</v>
      </c>
      <c r="H42" s="13">
        <v>0.1699580797502919</v>
      </c>
      <c r="I42" s="11">
        <v>2.4500000000000002</v>
      </c>
    </row>
    <row r="43" spans="1:9" x14ac:dyDescent="0.45">
      <c r="A43" s="2">
        <v>41</v>
      </c>
      <c r="B43" s="1">
        <v>40</v>
      </c>
      <c r="C43" s="1">
        <v>20</v>
      </c>
      <c r="D43" s="1">
        <v>1.5759736362726349E-2</v>
      </c>
      <c r="E43" s="1">
        <v>73</v>
      </c>
      <c r="F43" s="12">
        <v>2.4711155405214423E-2</v>
      </c>
      <c r="G43" s="12">
        <v>3.0226250208179442E-2</v>
      </c>
      <c r="H43" s="13">
        <v>0.32452372309828237</v>
      </c>
      <c r="I43" s="11">
        <v>2.3199999999999998</v>
      </c>
    </row>
    <row r="44" spans="1:9" x14ac:dyDescent="0.45">
      <c r="A44" s="2">
        <v>42</v>
      </c>
      <c r="B44" s="1">
        <v>32</v>
      </c>
      <c r="C44" s="1">
        <v>41</v>
      </c>
      <c r="D44" s="1">
        <v>1.3503809065508623E-2</v>
      </c>
      <c r="E44" s="1">
        <v>25</v>
      </c>
      <c r="F44" s="12">
        <v>2.7519073010832357E-2</v>
      </c>
      <c r="G44" s="12">
        <v>2.0919830595399994E-2</v>
      </c>
      <c r="H44" s="13">
        <v>0.41148921191283649</v>
      </c>
      <c r="I44" s="11">
        <v>2.57</v>
      </c>
    </row>
    <row r="45" spans="1:9" x14ac:dyDescent="0.45">
      <c r="A45" s="2">
        <v>43</v>
      </c>
      <c r="B45" s="1">
        <v>40</v>
      </c>
      <c r="C45" s="1">
        <v>40</v>
      </c>
      <c r="D45" s="1">
        <v>3.1694940468553673E-2</v>
      </c>
      <c r="E45" s="1">
        <v>88</v>
      </c>
      <c r="F45" s="12">
        <v>7.1666186140411439E-3</v>
      </c>
      <c r="G45" s="12">
        <v>2.4191786260410703E-2</v>
      </c>
      <c r="H45" s="13">
        <v>0.34586183051085884</v>
      </c>
      <c r="I45" s="11">
        <v>2.3199999999999998</v>
      </c>
    </row>
    <row r="46" spans="1:9" x14ac:dyDescent="0.45">
      <c r="A46" s="2">
        <v>44</v>
      </c>
      <c r="B46" s="1">
        <v>48.002186767718911</v>
      </c>
      <c r="C46" s="1">
        <v>15</v>
      </c>
      <c r="D46" s="1">
        <v>2.3816380591255612E-2</v>
      </c>
      <c r="E46" s="1">
        <v>93</v>
      </c>
      <c r="F46" s="12">
        <v>1.4514041829406797E-2</v>
      </c>
      <c r="G46" s="12">
        <v>3.4639835424415899E-2</v>
      </c>
      <c r="H46" s="13">
        <v>0.36930164867085175</v>
      </c>
      <c r="I46" s="11">
        <v>2.2599999999999998</v>
      </c>
    </row>
    <row r="47" spans="1:9" x14ac:dyDescent="0.45">
      <c r="A47" s="2">
        <v>45</v>
      </c>
      <c r="B47" s="1">
        <v>12</v>
      </c>
      <c r="C47" s="1">
        <v>1</v>
      </c>
      <c r="D47" s="1">
        <v>3.2109955937825695E-2</v>
      </c>
      <c r="E47" s="1">
        <v>71</v>
      </c>
      <c r="F47" s="12">
        <v>1.9387856247379029E-2</v>
      </c>
      <c r="G47" s="12">
        <v>2.2110567766018E-2</v>
      </c>
      <c r="H47" s="13">
        <v>0.21838572136380854</v>
      </c>
      <c r="I47" s="11">
        <v>2.4700000000000002</v>
      </c>
    </row>
    <row r="48" spans="1:9" x14ac:dyDescent="0.45">
      <c r="A48" s="2">
        <v>46</v>
      </c>
      <c r="B48" s="1">
        <v>30</v>
      </c>
      <c r="C48" s="1">
        <v>31</v>
      </c>
      <c r="D48" s="1">
        <v>2.95284584889902E-2</v>
      </c>
      <c r="E48" s="1">
        <v>96</v>
      </c>
      <c r="F48" s="12">
        <v>2.57949758330282E-2</v>
      </c>
      <c r="G48" s="12">
        <v>3.9253896421027633E-2</v>
      </c>
      <c r="H48" s="13">
        <v>0.44453370558618494</v>
      </c>
      <c r="I48" s="11">
        <v>2.15</v>
      </c>
    </row>
    <row r="49" spans="1:9" x14ac:dyDescent="0.45">
      <c r="A49" s="2">
        <v>47</v>
      </c>
      <c r="B49" s="1">
        <v>47</v>
      </c>
      <c r="C49" s="1">
        <v>43</v>
      </c>
      <c r="D49" s="1">
        <v>7.7176623250115647E-3</v>
      </c>
      <c r="E49" s="1">
        <v>31</v>
      </c>
      <c r="F49" s="12">
        <v>8.4180241730657298E-3</v>
      </c>
      <c r="G49" s="12">
        <v>2.8414113935419216E-2</v>
      </c>
      <c r="H49" s="13">
        <v>6.7913521520329756E-2</v>
      </c>
      <c r="I49" s="11">
        <v>2.66</v>
      </c>
    </row>
    <row r="50" spans="1:9" x14ac:dyDescent="0.45">
      <c r="A50" s="2">
        <v>48</v>
      </c>
      <c r="B50" s="1">
        <v>28</v>
      </c>
      <c r="C50" s="1">
        <v>42</v>
      </c>
      <c r="D50" s="1">
        <v>2.8298018383074705E-2</v>
      </c>
      <c r="E50" s="1">
        <v>35</v>
      </c>
      <c r="F50" s="12">
        <v>3.0255118140524742E-2</v>
      </c>
      <c r="G50" s="12">
        <v>2.522990351668998E-2</v>
      </c>
      <c r="H50" s="13">
        <v>0.20894215902518939</v>
      </c>
      <c r="I50" s="11">
        <v>2.5</v>
      </c>
    </row>
    <row r="51" spans="1:9" x14ac:dyDescent="0.45">
      <c r="A51" s="2">
        <v>49</v>
      </c>
      <c r="B51" s="1">
        <v>33</v>
      </c>
      <c r="C51" s="1">
        <v>28</v>
      </c>
      <c r="D51" s="1">
        <v>6.5209015669786038E-3</v>
      </c>
      <c r="E51" s="1">
        <v>86</v>
      </c>
      <c r="F51" s="12">
        <v>3.8217431511777887E-2</v>
      </c>
      <c r="G51" s="12">
        <v>3.299986917239997E-2</v>
      </c>
      <c r="H51" s="13">
        <v>0.29553557847678091</v>
      </c>
      <c r="I51" s="11">
        <v>2.2599999999999998</v>
      </c>
    </row>
    <row r="52" spans="1:9" x14ac:dyDescent="0.45">
      <c r="A52" s="2">
        <v>50</v>
      </c>
      <c r="B52" s="1">
        <v>15</v>
      </c>
      <c r="C52" s="1">
        <v>20</v>
      </c>
      <c r="D52" s="1">
        <v>2.9002339185412063E-2</v>
      </c>
      <c r="E52" s="1">
        <v>17</v>
      </c>
      <c r="F52" s="12">
        <v>5.8779427288795892E-3</v>
      </c>
      <c r="G52" s="12">
        <v>3.3305479458278754E-2</v>
      </c>
      <c r="H52" s="13">
        <v>0.12322501256383095</v>
      </c>
      <c r="I52" s="11">
        <v>2.69</v>
      </c>
    </row>
    <row r="53" spans="1:9" x14ac:dyDescent="0.45">
      <c r="A53" s="2">
        <v>51</v>
      </c>
      <c r="B53" s="1">
        <v>22</v>
      </c>
      <c r="C53" s="1">
        <v>6</v>
      </c>
      <c r="D53" s="1">
        <v>8.3347719776123916E-3</v>
      </c>
      <c r="E53" s="1">
        <v>81</v>
      </c>
      <c r="F53" s="12">
        <v>1.2740379421995617E-2</v>
      </c>
      <c r="G53" s="12">
        <v>2.9832498854460012E-2</v>
      </c>
      <c r="H53" s="13">
        <v>0.14487675227974392</v>
      </c>
      <c r="I53" s="11">
        <v>2.4700000000000002</v>
      </c>
    </row>
    <row r="54" spans="1:9" x14ac:dyDescent="0.45">
      <c r="A54" s="2">
        <v>52</v>
      </c>
      <c r="B54" s="1">
        <v>46</v>
      </c>
      <c r="C54" s="1">
        <v>39</v>
      </c>
      <c r="D54" s="1">
        <v>7.2237568419850177E-3</v>
      </c>
      <c r="E54" s="1">
        <v>58</v>
      </c>
      <c r="F54" s="12">
        <v>3.3892193656465792E-2</v>
      </c>
      <c r="G54" s="12">
        <v>2.5953856902708548E-2</v>
      </c>
      <c r="H54" s="13">
        <v>0.48576409858194691</v>
      </c>
      <c r="I54" s="11">
        <v>2.2999999999999998</v>
      </c>
    </row>
    <row r="55" spans="1:9" x14ac:dyDescent="0.45">
      <c r="A55" s="2">
        <v>53</v>
      </c>
      <c r="B55" s="1">
        <v>3</v>
      </c>
      <c r="C55" s="1">
        <v>36</v>
      </c>
      <c r="D55" s="1">
        <v>5.5457654817672661E-3</v>
      </c>
      <c r="E55" s="1">
        <v>49</v>
      </c>
      <c r="F55" s="12">
        <v>1.5701262061057587E-2</v>
      </c>
      <c r="G55" s="12">
        <v>1.8582442952117077E-2</v>
      </c>
      <c r="H55" s="13">
        <v>0.36279443811913897</v>
      </c>
      <c r="I55" s="11">
        <v>2.54</v>
      </c>
    </row>
    <row r="56" spans="1:9" x14ac:dyDescent="0.45">
      <c r="A56" s="2">
        <v>54</v>
      </c>
      <c r="B56" s="1">
        <v>9</v>
      </c>
      <c r="C56" s="1">
        <v>32</v>
      </c>
      <c r="D56" s="1">
        <v>2.3186026966066808E-2</v>
      </c>
      <c r="E56" s="1">
        <v>24</v>
      </c>
      <c r="F56" s="12">
        <v>1.366874529841949E-2</v>
      </c>
      <c r="G56" s="12">
        <v>2.561624721558118E-2</v>
      </c>
      <c r="H56" s="13">
        <v>0.18214507928285403</v>
      </c>
      <c r="I56" s="11">
        <v>2.67</v>
      </c>
    </row>
    <row r="57" spans="1:9" x14ac:dyDescent="0.45">
      <c r="A57" s="2">
        <v>55</v>
      </c>
      <c r="B57" s="1">
        <v>29</v>
      </c>
      <c r="C57" s="1">
        <v>30</v>
      </c>
      <c r="D57" s="1">
        <v>1.8488087348975477E-2</v>
      </c>
      <c r="E57" s="1">
        <v>39</v>
      </c>
      <c r="F57" s="12">
        <v>5.3735996825220282E-3</v>
      </c>
      <c r="G57" s="12">
        <v>1.5498507660721639E-2</v>
      </c>
      <c r="H57" s="13">
        <v>0.22481930973626071</v>
      </c>
      <c r="I57" s="11">
        <v>2.7</v>
      </c>
    </row>
    <row r="58" spans="1:9" x14ac:dyDescent="0.45">
      <c r="A58" s="2">
        <v>56</v>
      </c>
      <c r="B58" s="1">
        <v>36</v>
      </c>
      <c r="C58" s="1">
        <v>49</v>
      </c>
      <c r="D58" s="1">
        <v>2.2002177505360536E-2</v>
      </c>
      <c r="E58" s="1">
        <v>79</v>
      </c>
      <c r="F58" s="12">
        <v>2.6859578183935612E-2</v>
      </c>
      <c r="G58" s="12">
        <v>1.6466316447521501E-2</v>
      </c>
      <c r="H58" s="13">
        <v>0.39121777159199655</v>
      </c>
      <c r="I58" s="11">
        <v>2.35</v>
      </c>
    </row>
    <row r="59" spans="1:9" x14ac:dyDescent="0.45">
      <c r="A59" s="2">
        <v>57</v>
      </c>
      <c r="B59" s="1">
        <v>47</v>
      </c>
      <c r="C59" s="1">
        <v>8</v>
      </c>
      <c r="D59" s="1">
        <v>3.8029585016962075E-2</v>
      </c>
      <c r="E59" s="1">
        <v>42</v>
      </c>
      <c r="F59" s="12">
        <v>3.1536712375659734E-2</v>
      </c>
      <c r="G59" s="12">
        <v>1.8235499606733346E-2</v>
      </c>
      <c r="H59" s="13">
        <v>0.33939593401561124</v>
      </c>
      <c r="I59" s="11">
        <v>2.48</v>
      </c>
    </row>
    <row r="60" spans="1:9" x14ac:dyDescent="0.45">
      <c r="A60" s="2">
        <v>58</v>
      </c>
      <c r="B60" s="1">
        <v>11</v>
      </c>
      <c r="C60" s="1">
        <v>45</v>
      </c>
      <c r="D60" s="1">
        <v>1.7299434121197565E-2</v>
      </c>
      <c r="E60" s="1">
        <v>6</v>
      </c>
      <c r="F60" s="12">
        <v>2.021088788894056E-2</v>
      </c>
      <c r="G60" s="12">
        <v>1.6974994652292259E-2</v>
      </c>
      <c r="H60" s="13">
        <v>0.45421021885145302</v>
      </c>
      <c r="I60" s="11">
        <v>2.75</v>
      </c>
    </row>
    <row r="61" spans="1:9" x14ac:dyDescent="0.45">
      <c r="A61" s="2">
        <v>59</v>
      </c>
      <c r="B61" s="1">
        <v>17</v>
      </c>
      <c r="C61" s="1">
        <v>12</v>
      </c>
      <c r="D61" s="1">
        <v>3.6758078999328939E-2</v>
      </c>
      <c r="E61" s="1">
        <v>85</v>
      </c>
      <c r="F61" s="12">
        <v>2.3658111367767708E-2</v>
      </c>
      <c r="G61" s="12">
        <v>2.463775475343644E-2</v>
      </c>
      <c r="H61" s="13">
        <v>0.28932175495314039</v>
      </c>
      <c r="I61" s="11">
        <v>2.33</v>
      </c>
    </row>
    <row r="62" spans="1:9" x14ac:dyDescent="0.45">
      <c r="A62" s="2">
        <v>60</v>
      </c>
      <c r="B62" s="1">
        <v>21</v>
      </c>
      <c r="C62" s="1">
        <v>43</v>
      </c>
      <c r="D62" s="1">
        <v>3.7412827539310502E-2</v>
      </c>
      <c r="E62" s="1">
        <v>26</v>
      </c>
      <c r="F62" s="12">
        <v>1.0341474684914422E-2</v>
      </c>
      <c r="G62" s="12">
        <v>3.531909622459594E-2</v>
      </c>
      <c r="H62" s="13">
        <v>0.45976399260739015</v>
      </c>
      <c r="I62" s="11">
        <v>2.39</v>
      </c>
    </row>
    <row r="63" spans="1:9" x14ac:dyDescent="0.45">
      <c r="A63" s="2">
        <v>61</v>
      </c>
      <c r="B63" s="1">
        <v>38</v>
      </c>
      <c r="C63" s="1">
        <v>29</v>
      </c>
      <c r="D63" s="1">
        <v>2.7256667497680402E-2</v>
      </c>
      <c r="E63" s="1">
        <v>1</v>
      </c>
      <c r="F63" s="12">
        <v>7.8766970485558002E-3</v>
      </c>
      <c r="G63" s="12">
        <v>3.108737130946827E-2</v>
      </c>
      <c r="H63" s="13">
        <v>0.24090624064110874</v>
      </c>
      <c r="I63" s="11">
        <v>2.69</v>
      </c>
    </row>
    <row r="64" spans="1:9" x14ac:dyDescent="0.45">
      <c r="A64" s="2">
        <v>62</v>
      </c>
      <c r="B64" s="1">
        <v>20</v>
      </c>
      <c r="C64" s="1">
        <v>17</v>
      </c>
      <c r="D64" s="1">
        <v>1.523712407518499E-2</v>
      </c>
      <c r="E64" s="1">
        <v>19</v>
      </c>
      <c r="F64" s="12">
        <v>2.2296794196671115E-2</v>
      </c>
      <c r="G64" s="12">
        <v>2.3784761024637079E-2</v>
      </c>
      <c r="H64" s="13">
        <v>0.3822231207092911</v>
      </c>
      <c r="I64" s="11">
        <v>2.62</v>
      </c>
    </row>
    <row r="65" spans="1:9" x14ac:dyDescent="0.45">
      <c r="A65" s="2">
        <v>63</v>
      </c>
      <c r="B65" s="1">
        <v>18</v>
      </c>
      <c r="C65" s="1">
        <v>35</v>
      </c>
      <c r="D65" s="1">
        <v>1.6259140232702501E-2</v>
      </c>
      <c r="E65" s="1">
        <v>37</v>
      </c>
      <c r="F65" s="12">
        <v>3.2216020617724453E-2</v>
      </c>
      <c r="G65" s="12">
        <v>3.9603743146629559E-2</v>
      </c>
      <c r="H65" s="13">
        <v>3.3304337386668131E-2</v>
      </c>
      <c r="I65" s="11">
        <v>2.5099999999999998</v>
      </c>
    </row>
    <row r="66" spans="1:9" x14ac:dyDescent="0.45">
      <c r="A66" s="2">
        <v>64</v>
      </c>
      <c r="B66" s="1">
        <v>19</v>
      </c>
      <c r="C66" s="1">
        <v>48</v>
      </c>
      <c r="D66" s="1">
        <v>3.1286101302564144E-2</v>
      </c>
      <c r="E66" s="1">
        <v>46</v>
      </c>
      <c r="F66" s="12">
        <v>3.8991567582763141E-2</v>
      </c>
      <c r="G66" s="12">
        <v>2.288086701201306E-2</v>
      </c>
      <c r="H66" s="13">
        <v>0.10236822828473585</v>
      </c>
      <c r="I66" s="11">
        <v>2.5099999999999998</v>
      </c>
    </row>
    <row r="67" spans="1:9" x14ac:dyDescent="0.45">
      <c r="A67" s="2">
        <v>65</v>
      </c>
      <c r="B67" s="1">
        <v>3</v>
      </c>
      <c r="C67" s="1">
        <v>21</v>
      </c>
      <c r="D67" s="1">
        <v>2.7725520104532587E-2</v>
      </c>
      <c r="E67" s="1">
        <v>43</v>
      </c>
      <c r="F67" s="12">
        <v>2.4278855656737482E-2</v>
      </c>
      <c r="G67" s="12">
        <v>2.0138767029531799E-2</v>
      </c>
      <c r="H67" s="13">
        <v>0.47548097825284757</v>
      </c>
      <c r="I67" s="11">
        <v>2.46</v>
      </c>
    </row>
    <row r="68" spans="1:9" x14ac:dyDescent="0.45">
      <c r="A68" s="2">
        <v>66</v>
      </c>
      <c r="B68" s="1">
        <v>1</v>
      </c>
      <c r="C68" s="1">
        <v>46</v>
      </c>
      <c r="D68" s="1">
        <v>1.8042685267259797E-2</v>
      </c>
      <c r="E68" s="1">
        <v>89</v>
      </c>
      <c r="F68" s="12">
        <v>2.1271319075454168E-2</v>
      </c>
      <c r="G68" s="12">
        <v>3.3793755893159388E-2</v>
      </c>
      <c r="H68" s="13">
        <v>0.20287372423346478</v>
      </c>
      <c r="I68" s="11">
        <v>2.31</v>
      </c>
    </row>
    <row r="69" spans="1:9" x14ac:dyDescent="0.45">
      <c r="A69" s="2">
        <v>67</v>
      </c>
      <c r="B69" s="1">
        <v>15</v>
      </c>
      <c r="C69" s="1">
        <v>30</v>
      </c>
      <c r="D69" s="1">
        <v>3.5989890629469265E-2</v>
      </c>
      <c r="E69" s="1">
        <v>78</v>
      </c>
      <c r="F69" s="12">
        <v>2.9751519875013652E-2</v>
      </c>
      <c r="G69" s="12">
        <v>2.9335178618880093E-2</v>
      </c>
      <c r="H69" s="13">
        <v>0.49280464760581655</v>
      </c>
      <c r="I69" s="11">
        <v>2.21</v>
      </c>
    </row>
    <row r="70" spans="1:9" x14ac:dyDescent="0.45">
      <c r="A70" s="2">
        <v>68</v>
      </c>
      <c r="B70" s="1">
        <v>41</v>
      </c>
      <c r="C70" s="1">
        <v>34</v>
      </c>
      <c r="D70" s="1">
        <v>1.2268714056937989E-2</v>
      </c>
      <c r="E70" s="1">
        <v>34</v>
      </c>
      <c r="F70" s="12">
        <v>2.3181598372364214E-2</v>
      </c>
      <c r="G70" s="12">
        <v>3.692889351241626E-2</v>
      </c>
      <c r="H70" s="13">
        <v>0.3787531045822275</v>
      </c>
      <c r="I70" s="11">
        <v>2.4</v>
      </c>
    </row>
    <row r="71" spans="1:9" x14ac:dyDescent="0.45">
      <c r="A71" s="2">
        <v>69</v>
      </c>
      <c r="B71" s="1">
        <v>7</v>
      </c>
      <c r="C71" s="1">
        <v>38</v>
      </c>
      <c r="D71" s="1">
        <v>3.3879884435847454E-2</v>
      </c>
      <c r="E71" s="1">
        <v>41</v>
      </c>
      <c r="F71" s="12">
        <v>1.714276409599659E-2</v>
      </c>
      <c r="G71" s="12">
        <v>3.0641298203314623E-2</v>
      </c>
      <c r="H71" s="13">
        <v>0.15425553278038548</v>
      </c>
      <c r="I71" s="11">
        <v>2.5099999999999998</v>
      </c>
    </row>
    <row r="72" spans="1:9" x14ac:dyDescent="0.45">
      <c r="A72" s="2">
        <v>70</v>
      </c>
      <c r="B72" s="1">
        <v>25</v>
      </c>
      <c r="C72" s="1">
        <v>10</v>
      </c>
      <c r="D72" s="1">
        <v>2.080563385662448E-2</v>
      </c>
      <c r="E72" s="1">
        <v>59</v>
      </c>
      <c r="F72" s="12">
        <v>6.2905081360460115E-3</v>
      </c>
      <c r="G72" s="12">
        <v>3.1887112262398806E-2</v>
      </c>
      <c r="H72" s="13">
        <v>0.48178392261343944</v>
      </c>
      <c r="I72" s="11">
        <v>2.37</v>
      </c>
    </row>
    <row r="73" spans="1:9" x14ac:dyDescent="0.45">
      <c r="A73" s="2">
        <v>71</v>
      </c>
      <c r="B73" s="1">
        <v>0</v>
      </c>
      <c r="C73" s="1">
        <v>0</v>
      </c>
      <c r="D73" s="1">
        <v>0</v>
      </c>
      <c r="E73" s="1">
        <v>0</v>
      </c>
      <c r="F73" s="4">
        <v>5.0000000000000001E-3</v>
      </c>
      <c r="G73" s="4">
        <v>1.2E-2</v>
      </c>
      <c r="H73" s="3">
        <v>0</v>
      </c>
      <c r="I73" s="11">
        <v>3.29</v>
      </c>
    </row>
  </sheetData>
  <mergeCells count="2">
    <mergeCell ref="A1:A2"/>
    <mergeCell ref="B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E0D2-6188-4E3A-8D2D-8D8658A7C861}">
  <dimension ref="A1:N73"/>
  <sheetViews>
    <sheetView topLeftCell="A30" workbookViewId="0">
      <selection activeCell="J3" sqref="J3"/>
    </sheetView>
  </sheetViews>
  <sheetFormatPr defaultColWidth="8.796875" defaultRowHeight="14.25" x14ac:dyDescent="0.45"/>
  <cols>
    <col min="8" max="8" width="14.33203125" customWidth="1"/>
    <col min="9" max="9" width="26.46484375" customWidth="1"/>
    <col min="10" max="10" width="25.33203125" customWidth="1"/>
    <col min="11" max="11" width="15.796875" customWidth="1"/>
    <col min="12" max="12" width="16.6640625" customWidth="1"/>
    <col min="14" max="14" width="15.1328125" customWidth="1"/>
    <col min="15" max="15" width="12.796875" customWidth="1"/>
    <col min="16" max="16" width="13.33203125" customWidth="1"/>
    <col min="17" max="17" width="14.796875" customWidth="1"/>
    <col min="18" max="18" width="13.46484375" customWidth="1"/>
    <col min="19" max="19" width="19.796875" customWidth="1"/>
    <col min="21" max="21" width="18" customWidth="1"/>
    <col min="22" max="22" width="14.33203125" customWidth="1"/>
    <col min="23" max="23" width="16.33203125" customWidth="1"/>
  </cols>
  <sheetData>
    <row r="1" spans="1:14" ht="14.65" thickBot="1" x14ac:dyDescent="0.5">
      <c r="A1" s="77" t="s">
        <v>0</v>
      </c>
      <c r="B1" s="79" t="s">
        <v>1</v>
      </c>
      <c r="C1" s="79"/>
      <c r="D1" s="79"/>
      <c r="E1" s="79"/>
      <c r="F1" s="79"/>
      <c r="G1" s="79"/>
      <c r="H1" s="80"/>
      <c r="I1" s="9" t="s">
        <v>2</v>
      </c>
    </row>
    <row r="2" spans="1:14" ht="57.4" thickBot="1" x14ac:dyDescent="0.5">
      <c r="A2" s="78"/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10" t="s">
        <v>10</v>
      </c>
    </row>
    <row r="3" spans="1:14" x14ac:dyDescent="0.45">
      <c r="A3" s="2">
        <v>1</v>
      </c>
      <c r="B3" s="1">
        <v>6</v>
      </c>
      <c r="C3" s="1">
        <v>26</v>
      </c>
      <c r="D3" s="1">
        <v>1.9863620298595366E-2</v>
      </c>
      <c r="E3" s="1">
        <v>75</v>
      </c>
      <c r="F3" s="12">
        <v>1.1710649349466359E-2</v>
      </c>
      <c r="G3" s="12">
        <v>2.343728086795108E-2</v>
      </c>
      <c r="H3" s="13">
        <v>0.39804296311269138</v>
      </c>
      <c r="I3" s="11">
        <v>2.38</v>
      </c>
    </row>
    <row r="4" spans="1:14" x14ac:dyDescent="0.45">
      <c r="A4" s="2">
        <v>2</v>
      </c>
      <c r="B4" s="1">
        <v>10</v>
      </c>
      <c r="C4" s="1">
        <v>23</v>
      </c>
      <c r="D4" s="1">
        <v>2.5561937704132565E-2</v>
      </c>
      <c r="E4" s="1">
        <v>14</v>
      </c>
      <c r="F4" s="12">
        <v>3.1068750767746057E-2</v>
      </c>
      <c r="G4" s="12">
        <v>3.8052734096904163E-2</v>
      </c>
      <c r="H4" s="13">
        <v>0.23140110296985308</v>
      </c>
      <c r="I4" s="11">
        <v>2.54</v>
      </c>
    </row>
    <row r="5" spans="1:14" x14ac:dyDescent="0.45">
      <c r="A5" s="2">
        <v>3</v>
      </c>
      <c r="B5" s="1">
        <v>33</v>
      </c>
      <c r="C5" s="1">
        <v>7</v>
      </c>
      <c r="D5" s="1">
        <v>1.0509077182636778E-2</v>
      </c>
      <c r="E5" s="1">
        <v>45</v>
      </c>
      <c r="F5" s="12">
        <v>1.9580994857555645E-2</v>
      </c>
      <c r="G5" s="12">
        <v>3.1456722896819632E-2</v>
      </c>
      <c r="H5" s="13">
        <v>0.46780577141912755</v>
      </c>
      <c r="I5" s="11">
        <v>2.41</v>
      </c>
    </row>
    <row r="6" spans="1:14" x14ac:dyDescent="0.45">
      <c r="A6" s="2">
        <v>4</v>
      </c>
      <c r="B6" s="1">
        <v>24</v>
      </c>
      <c r="C6" s="1">
        <v>8</v>
      </c>
      <c r="D6" s="1">
        <v>1.0137695310239961E-2</v>
      </c>
      <c r="E6" s="1">
        <v>99</v>
      </c>
      <c r="F6" s="12">
        <v>3.0626275088982781E-2</v>
      </c>
      <c r="G6" s="12">
        <v>1.5816491005030957E-2</v>
      </c>
      <c r="H6" s="13">
        <v>0.25899050211714086</v>
      </c>
      <c r="I6" s="11">
        <v>2.4300000000000002</v>
      </c>
    </row>
    <row r="7" spans="1:14" x14ac:dyDescent="0.45">
      <c r="A7" s="2">
        <v>5</v>
      </c>
      <c r="B7" s="1">
        <v>20</v>
      </c>
      <c r="C7" s="1">
        <v>35</v>
      </c>
      <c r="D7" s="1">
        <v>1.1165736801797631E-2</v>
      </c>
      <c r="E7" s="1">
        <v>67</v>
      </c>
      <c r="F7" s="12">
        <v>6.7102218608838561E-3</v>
      </c>
      <c r="G7" s="12">
        <v>2.135652461253694E-2</v>
      </c>
      <c r="H7" s="13">
        <v>9.586466102800778E-2</v>
      </c>
      <c r="I7" s="11">
        <v>2.58</v>
      </c>
    </row>
    <row r="8" spans="1:14" x14ac:dyDescent="0.45">
      <c r="A8" s="2">
        <v>6</v>
      </c>
      <c r="B8" s="1">
        <v>37</v>
      </c>
      <c r="C8" s="1">
        <v>25</v>
      </c>
      <c r="D8" s="1">
        <v>5.4192819704174458E-4</v>
      </c>
      <c r="E8" s="1">
        <v>15</v>
      </c>
      <c r="F8" s="12">
        <v>1.3235035771715259E-2</v>
      </c>
      <c r="G8" s="12">
        <v>2.2610804187226774E-2</v>
      </c>
      <c r="H8" s="13">
        <v>0.35487542857406607</v>
      </c>
      <c r="I8" s="11">
        <v>2.73</v>
      </c>
    </row>
    <row r="9" spans="1:14" x14ac:dyDescent="0.45">
      <c r="A9" s="2">
        <v>7</v>
      </c>
      <c r="B9" s="1">
        <v>17</v>
      </c>
      <c r="C9" s="1">
        <v>22</v>
      </c>
      <c r="D9" s="1">
        <v>4.8286571583519185E-3</v>
      </c>
      <c r="E9" s="1">
        <v>90</v>
      </c>
      <c r="F9" s="12">
        <v>8.5856359966074505E-3</v>
      </c>
      <c r="G9" s="12">
        <v>1.360142815232398E-2</v>
      </c>
      <c r="H9" s="13">
        <v>0.42095614042494323</v>
      </c>
      <c r="I9" s="11">
        <v>2.4700000000000002</v>
      </c>
    </row>
    <row r="10" spans="1:14" x14ac:dyDescent="0.45">
      <c r="A10" s="2">
        <v>8</v>
      </c>
      <c r="B10" s="1">
        <v>10</v>
      </c>
      <c r="C10" s="1">
        <v>44</v>
      </c>
      <c r="D10" s="1">
        <v>6.0374526790927391E-3</v>
      </c>
      <c r="E10" s="1">
        <v>97</v>
      </c>
      <c r="F10" s="12">
        <v>2.5117878367221642E-2</v>
      </c>
      <c r="G10" s="12">
        <v>2.7564956620343441E-2</v>
      </c>
      <c r="H10" s="13">
        <v>6.1155941984000539E-2</v>
      </c>
      <c r="I10" s="11">
        <v>2.41</v>
      </c>
      <c r="J10" t="s">
        <v>171</v>
      </c>
      <c r="K10">
        <v>49.281690140845072</v>
      </c>
      <c r="M10" t="s">
        <v>172</v>
      </c>
      <c r="N10" t="s">
        <v>173</v>
      </c>
    </row>
    <row r="11" spans="1:14" ht="14.65" thickBot="1" x14ac:dyDescent="0.5">
      <c r="A11" s="2">
        <v>9</v>
      </c>
      <c r="B11" s="1">
        <v>7</v>
      </c>
      <c r="C11" s="1">
        <v>27</v>
      </c>
      <c r="D11" s="1">
        <v>1.4615553951180957E-2</v>
      </c>
      <c r="E11" s="1">
        <v>83</v>
      </c>
      <c r="F11" s="12">
        <v>3.8579066138731868E-2</v>
      </c>
      <c r="G11" s="12">
        <v>2.0457106299794706E-2</v>
      </c>
      <c r="H11" s="13">
        <v>8.2303869246545536E-3</v>
      </c>
      <c r="I11" s="11">
        <v>2.5299999999999998</v>
      </c>
      <c r="J11" s="14" t="s">
        <v>174</v>
      </c>
      <c r="K11" s="14">
        <v>6.9259621037393408</v>
      </c>
      <c r="M11">
        <f>K10-K11</f>
        <v>42.355728037105735</v>
      </c>
      <c r="N11">
        <f>K10+K11</f>
        <v>56.207652244584409</v>
      </c>
    </row>
    <row r="12" spans="1:14" x14ac:dyDescent="0.45">
      <c r="A12" s="2">
        <v>10</v>
      </c>
      <c r="B12" s="1">
        <v>25</v>
      </c>
      <c r="C12" s="1">
        <v>45</v>
      </c>
      <c r="D12" s="1">
        <v>3.532147312503621E-2</v>
      </c>
      <c r="E12" s="1">
        <v>72</v>
      </c>
      <c r="F12" s="12">
        <v>1.1330932179791912E-2</v>
      </c>
      <c r="G12" s="12">
        <v>3.6333590240202343E-2</v>
      </c>
      <c r="H12" s="13">
        <v>3.9198964363925476E-2</v>
      </c>
      <c r="I12" s="11">
        <v>2.4</v>
      </c>
    </row>
    <row r="13" spans="1:14" x14ac:dyDescent="0.45">
      <c r="A13" s="2">
        <v>11</v>
      </c>
      <c r="B13" s="1">
        <v>8</v>
      </c>
      <c r="C13" s="1">
        <v>14</v>
      </c>
      <c r="D13" s="1">
        <v>2.0572331633375018E-3</v>
      </c>
      <c r="E13" s="1">
        <v>38</v>
      </c>
      <c r="F13" s="12">
        <v>3.3242521534782993E-2</v>
      </c>
      <c r="G13" s="12">
        <v>2.8628639264133188E-2</v>
      </c>
      <c r="H13" s="13">
        <v>0.4313944510027154</v>
      </c>
      <c r="I13" s="11">
        <v>2.4900000000000002</v>
      </c>
    </row>
    <row r="14" spans="1:14" x14ac:dyDescent="0.45">
      <c r="A14" s="2">
        <v>12</v>
      </c>
      <c r="B14" s="1">
        <v>34</v>
      </c>
      <c r="C14" s="1">
        <v>26</v>
      </c>
      <c r="D14" s="1">
        <v>3.5724872783498701E-2</v>
      </c>
      <c r="E14" s="1">
        <v>55</v>
      </c>
      <c r="F14" s="12">
        <v>2.0848087640437798E-2</v>
      </c>
      <c r="G14" s="12">
        <v>1.9031435132583988E-2</v>
      </c>
      <c r="H14" s="13">
        <v>0.31667032099500841</v>
      </c>
      <c r="I14" s="11">
        <v>2.4300000000000002</v>
      </c>
    </row>
    <row r="15" spans="1:14" ht="14.65" thickBot="1" x14ac:dyDescent="0.5">
      <c r="A15" s="2">
        <v>13</v>
      </c>
      <c r="B15" s="1">
        <v>1</v>
      </c>
      <c r="C15" s="1">
        <v>18</v>
      </c>
      <c r="D15" s="1">
        <v>3.9387464873281611E-2</v>
      </c>
      <c r="E15" s="1">
        <v>68</v>
      </c>
      <c r="F15" s="12">
        <v>3.52131791350936E-2</v>
      </c>
      <c r="G15" s="12">
        <v>3.2107064145315473E-2</v>
      </c>
      <c r="H15" s="13">
        <v>0.25187941786381063</v>
      </c>
      <c r="I15" s="11">
        <v>2.33</v>
      </c>
    </row>
    <row r="16" spans="1:14" x14ac:dyDescent="0.45">
      <c r="A16" s="2">
        <v>14</v>
      </c>
      <c r="B16" s="1">
        <v>13</v>
      </c>
      <c r="C16" s="1">
        <v>27</v>
      </c>
      <c r="D16" s="1">
        <v>8.6839844952939574E-4</v>
      </c>
      <c r="E16" s="1">
        <v>52</v>
      </c>
      <c r="F16" s="12">
        <v>2.862290298107327E-2</v>
      </c>
      <c r="G16" s="12">
        <v>3.2571278761823183E-2</v>
      </c>
      <c r="H16" s="13">
        <v>0.13897397271184223</v>
      </c>
      <c r="I16" s="11">
        <v>2.5</v>
      </c>
      <c r="J16" s="16" t="s">
        <v>6</v>
      </c>
      <c r="K16" s="16"/>
    </row>
    <row r="17" spans="1:11" x14ac:dyDescent="0.45">
      <c r="A17" s="2">
        <v>15</v>
      </c>
      <c r="B17" s="1">
        <v>49</v>
      </c>
      <c r="C17" s="1">
        <v>38</v>
      </c>
      <c r="D17" s="1">
        <v>2.6153035941107291E-2</v>
      </c>
      <c r="E17" s="1">
        <v>82</v>
      </c>
      <c r="F17" s="12">
        <v>1.894448603686965E-2</v>
      </c>
      <c r="G17" s="12">
        <v>1.9745712085330137E-2</v>
      </c>
      <c r="H17" s="13">
        <v>0.13114095076280022</v>
      </c>
      <c r="I17" s="11">
        <v>2.4300000000000002</v>
      </c>
    </row>
    <row r="18" spans="1:11" x14ac:dyDescent="0.45">
      <c r="A18" s="2">
        <v>16</v>
      </c>
      <c r="B18" s="1">
        <v>39</v>
      </c>
      <c r="C18" s="1">
        <v>2</v>
      </c>
      <c r="D18" s="1">
        <v>3.7172219233376526E-3</v>
      </c>
      <c r="E18" s="1">
        <v>76</v>
      </c>
      <c r="F18" s="12">
        <v>3.2753017706955961E-2</v>
      </c>
      <c r="G18" s="12">
        <v>1.9379474414406003E-2</v>
      </c>
      <c r="H18" s="13">
        <v>0.18996077003034464</v>
      </c>
      <c r="I18" s="11">
        <v>2.5099999999999998</v>
      </c>
      <c r="J18" t="s">
        <v>171</v>
      </c>
      <c r="K18">
        <v>49.281690140845072</v>
      </c>
    </row>
    <row r="19" spans="1:11" x14ac:dyDescent="0.45">
      <c r="A19" s="2">
        <v>17</v>
      </c>
      <c r="B19" s="1">
        <v>35</v>
      </c>
      <c r="C19" s="1">
        <v>12</v>
      </c>
      <c r="D19" s="1">
        <v>1.6957374908954131E-2</v>
      </c>
      <c r="E19" s="1">
        <v>28</v>
      </c>
      <c r="F19" s="12">
        <v>3.73106966079031E-2</v>
      </c>
      <c r="G19" s="12">
        <v>2.6868551034791886E-2</v>
      </c>
      <c r="H19" s="13">
        <v>0.11843372052952952</v>
      </c>
      <c r="I19" s="11">
        <v>2.61</v>
      </c>
      <c r="J19" t="s">
        <v>16</v>
      </c>
      <c r="K19">
        <v>3.4726400059757467</v>
      </c>
    </row>
    <row r="20" spans="1:11" x14ac:dyDescent="0.45">
      <c r="A20" s="2">
        <v>18</v>
      </c>
      <c r="B20" s="1">
        <v>49</v>
      </c>
      <c r="C20" s="1">
        <v>16</v>
      </c>
      <c r="D20" s="1">
        <v>8.8395116569908137E-3</v>
      </c>
      <c r="E20" s="1">
        <v>5</v>
      </c>
      <c r="F20" s="12">
        <v>2.6171066111957905E-2</v>
      </c>
      <c r="G20" s="12">
        <v>2.1793883651248673E-2</v>
      </c>
      <c r="H20" s="13">
        <v>0.15943373950075454</v>
      </c>
      <c r="I20" s="11">
        <v>2.81</v>
      </c>
      <c r="J20" t="s">
        <v>175</v>
      </c>
      <c r="K20">
        <v>49</v>
      </c>
    </row>
    <row r="21" spans="1:11" x14ac:dyDescent="0.45">
      <c r="A21" s="2">
        <v>19</v>
      </c>
      <c r="B21" s="1">
        <v>28</v>
      </c>
      <c r="C21" s="1">
        <v>18</v>
      </c>
      <c r="D21" s="1">
        <v>1.4741433790079299E-3</v>
      </c>
      <c r="E21" s="1">
        <v>60</v>
      </c>
      <c r="F21" s="12">
        <v>2.2674742407024096E-2</v>
      </c>
      <c r="G21" s="12">
        <v>2.4876424582062955E-2</v>
      </c>
      <c r="H21" s="13">
        <v>1.2707166204485393E-2</v>
      </c>
      <c r="I21" s="11">
        <v>2.61</v>
      </c>
      <c r="J21" t="s">
        <v>176</v>
      </c>
      <c r="K21">
        <v>49</v>
      </c>
    </row>
    <row r="22" spans="1:11" x14ac:dyDescent="0.45">
      <c r="A22" s="2">
        <v>20</v>
      </c>
      <c r="B22" s="1">
        <v>23</v>
      </c>
      <c r="C22" s="1">
        <v>32</v>
      </c>
      <c r="D22" s="1">
        <v>3.1080378429101975E-3</v>
      </c>
      <c r="E22" s="1">
        <v>21</v>
      </c>
      <c r="F22" s="12">
        <v>2.9334700703454539E-2</v>
      </c>
      <c r="G22" s="12">
        <v>1.2720378604393878E-2</v>
      </c>
      <c r="H22" s="13">
        <v>8.1440490611672245E-2</v>
      </c>
      <c r="I22" s="11">
        <v>2.91</v>
      </c>
      <c r="J22" t="s">
        <v>177</v>
      </c>
      <c r="K22">
        <v>29.26098479867569</v>
      </c>
    </row>
    <row r="23" spans="1:11" x14ac:dyDescent="0.45">
      <c r="A23" s="2">
        <v>21</v>
      </c>
      <c r="B23" s="1">
        <v>5</v>
      </c>
      <c r="C23" s="1">
        <v>5</v>
      </c>
      <c r="D23" s="1">
        <v>2.5005038315086485E-2</v>
      </c>
      <c r="E23" s="1">
        <v>54</v>
      </c>
      <c r="F23" s="12">
        <v>2.7608266749818561E-2</v>
      </c>
      <c r="G23" s="12">
        <v>1.382354731766342E-2</v>
      </c>
      <c r="H23" s="13">
        <v>0.10792837293666202</v>
      </c>
      <c r="I23" s="11">
        <v>2.65</v>
      </c>
      <c r="J23" t="s">
        <v>178</v>
      </c>
      <c r="K23">
        <v>856.20523138832982</v>
      </c>
    </row>
    <row r="24" spans="1:11" x14ac:dyDescent="0.45">
      <c r="A24" s="2">
        <v>22</v>
      </c>
      <c r="B24" s="1">
        <v>16</v>
      </c>
      <c r="C24" s="1">
        <v>37</v>
      </c>
      <c r="D24" s="1">
        <v>2.4165537357496075E-2</v>
      </c>
      <c r="E24" s="1">
        <v>65</v>
      </c>
      <c r="F24" s="12">
        <v>3.6178175695478265E-2</v>
      </c>
      <c r="G24" s="12">
        <v>1.4196934991985377E-2</v>
      </c>
      <c r="H24" s="13">
        <v>0.31208068256453514</v>
      </c>
      <c r="I24" s="11">
        <v>2.4700000000000002</v>
      </c>
      <c r="J24" t="s">
        <v>179</v>
      </c>
      <c r="K24">
        <v>-1.2083689634940402</v>
      </c>
    </row>
    <row r="25" spans="1:11" x14ac:dyDescent="0.45">
      <c r="A25" s="2">
        <v>23</v>
      </c>
      <c r="B25" s="1">
        <v>45</v>
      </c>
      <c r="C25" s="1">
        <v>22</v>
      </c>
      <c r="D25" s="1">
        <v>3.2784027652709817E-2</v>
      </c>
      <c r="E25" s="1">
        <v>49</v>
      </c>
      <c r="F25" s="12">
        <v>2.8292835957610882E-2</v>
      </c>
      <c r="G25" s="12">
        <v>3.5753940483883181E-2</v>
      </c>
      <c r="H25" s="13">
        <v>7.54736123447457E-2</v>
      </c>
      <c r="I25" s="11">
        <v>2.44</v>
      </c>
      <c r="J25" t="s">
        <v>180</v>
      </c>
      <c r="K25">
        <v>-1.9833789787491781E-3</v>
      </c>
    </row>
    <row r="26" spans="1:11" x14ac:dyDescent="0.45">
      <c r="A26" s="2">
        <v>24</v>
      </c>
      <c r="B26" s="1">
        <v>26</v>
      </c>
      <c r="C26" s="1">
        <v>49</v>
      </c>
      <c r="D26" s="1">
        <v>2.987453894348905E-2</v>
      </c>
      <c r="E26" s="1">
        <v>51</v>
      </c>
      <c r="F26" s="12">
        <v>1.2462776339747777E-2</v>
      </c>
      <c r="G26" s="12">
        <v>1.2358425849467166E-2</v>
      </c>
      <c r="H26" s="13">
        <v>0.2491752029782755</v>
      </c>
      <c r="I26" s="11">
        <v>2.58</v>
      </c>
      <c r="J26" t="s">
        <v>181</v>
      </c>
      <c r="K26">
        <v>99</v>
      </c>
    </row>
    <row r="27" spans="1:11" x14ac:dyDescent="0.45">
      <c r="A27" s="2">
        <v>25</v>
      </c>
      <c r="B27" s="1">
        <v>2</v>
      </c>
      <c r="C27" s="1">
        <v>3</v>
      </c>
      <c r="D27" s="1">
        <v>1.1949169748171992E-2</v>
      </c>
      <c r="E27" s="1">
        <v>32</v>
      </c>
      <c r="F27" s="12">
        <v>1.0886219472843066E-2</v>
      </c>
      <c r="G27" s="12">
        <v>1.7734294638024291E-2</v>
      </c>
      <c r="H27" s="13">
        <v>0.2752794368692334</v>
      </c>
      <c r="I27" s="11">
        <v>2.76</v>
      </c>
      <c r="J27" t="s">
        <v>182</v>
      </c>
      <c r="K27">
        <v>0</v>
      </c>
    </row>
    <row r="28" spans="1:11" x14ac:dyDescent="0.45">
      <c r="A28" s="2">
        <v>26</v>
      </c>
      <c r="B28" s="1">
        <v>30</v>
      </c>
      <c r="C28" s="1">
        <v>47</v>
      </c>
      <c r="D28" s="1">
        <v>2.1268040731092241E-2</v>
      </c>
      <c r="E28" s="1">
        <v>3</v>
      </c>
      <c r="F28" s="12">
        <v>3.9512274207920681E-2</v>
      </c>
      <c r="G28" s="12">
        <v>2.9162406405476678E-2</v>
      </c>
      <c r="H28" s="13">
        <v>0.2805115648687051</v>
      </c>
      <c r="I28" s="11">
        <v>2.62</v>
      </c>
      <c r="J28" t="s">
        <v>183</v>
      </c>
      <c r="K28">
        <v>99</v>
      </c>
    </row>
    <row r="29" spans="1:11" x14ac:dyDescent="0.45">
      <c r="A29" s="2">
        <v>27</v>
      </c>
      <c r="B29" s="1">
        <v>34</v>
      </c>
      <c r="C29" s="1">
        <v>1</v>
      </c>
      <c r="D29" s="1">
        <v>2.2668113198705854E-2</v>
      </c>
      <c r="E29" s="1">
        <v>22</v>
      </c>
      <c r="F29" s="12">
        <v>2.1915663563504557E-2</v>
      </c>
      <c r="G29" s="12">
        <v>3.7307191751358312E-2</v>
      </c>
      <c r="H29" s="13">
        <v>1.8084246204243953E-2</v>
      </c>
      <c r="I29" s="11">
        <v>2.66</v>
      </c>
      <c r="J29" t="s">
        <v>157</v>
      </c>
      <c r="K29">
        <v>3499</v>
      </c>
    </row>
    <row r="30" spans="1:11" x14ac:dyDescent="0.45">
      <c r="A30" s="2">
        <v>28</v>
      </c>
      <c r="B30" s="1">
        <v>17</v>
      </c>
      <c r="C30" s="1">
        <v>5</v>
      </c>
      <c r="D30" s="1">
        <v>4.3218747257499426E-3</v>
      </c>
      <c r="E30" s="1">
        <v>8</v>
      </c>
      <c r="F30" s="12">
        <v>9.3285740203047259E-3</v>
      </c>
      <c r="G30" s="12">
        <v>3.8445928061757985E-2</v>
      </c>
      <c r="H30" s="13">
        <v>0.3062556598483071</v>
      </c>
      <c r="I30" s="11">
        <v>2.74</v>
      </c>
      <c r="J30" t="s">
        <v>156</v>
      </c>
      <c r="K30">
        <v>71</v>
      </c>
    </row>
    <row r="31" spans="1:11" ht="14.65" thickBot="1" x14ac:dyDescent="0.5">
      <c r="A31" s="2">
        <v>29</v>
      </c>
      <c r="B31" s="1">
        <v>42</v>
      </c>
      <c r="C31" s="1">
        <v>24</v>
      </c>
      <c r="D31" s="1">
        <v>1.9326675677733125E-2</v>
      </c>
      <c r="E31" s="1">
        <v>12</v>
      </c>
      <c r="F31" s="12">
        <v>1.6727813813070643E-2</v>
      </c>
      <c r="G31" s="12">
        <v>1.4574911130772311E-2</v>
      </c>
      <c r="H31" s="13">
        <v>4.4254893997258182E-2</v>
      </c>
      <c r="I31" s="11">
        <v>2.89</v>
      </c>
      <c r="J31" s="14" t="s">
        <v>174</v>
      </c>
      <c r="K31" s="14">
        <v>6.9259621037393408</v>
      </c>
    </row>
    <row r="32" spans="1:11" x14ac:dyDescent="0.45">
      <c r="A32" s="2">
        <v>30</v>
      </c>
      <c r="B32" s="1">
        <v>22</v>
      </c>
      <c r="C32" s="1">
        <v>11</v>
      </c>
      <c r="D32" s="1">
        <v>3.0608983642787951E-2</v>
      </c>
      <c r="E32" s="1">
        <v>10</v>
      </c>
      <c r="F32" s="12">
        <v>3.6775135522036775E-2</v>
      </c>
      <c r="G32" s="12">
        <v>1.4960555565554942E-2</v>
      </c>
      <c r="H32" s="13">
        <v>0.4395741983874078</v>
      </c>
      <c r="I32" s="11">
        <v>2.7</v>
      </c>
    </row>
    <row r="33" spans="1:9" x14ac:dyDescent="0.45">
      <c r="A33" s="2">
        <v>31</v>
      </c>
      <c r="B33" s="1">
        <v>27</v>
      </c>
      <c r="C33" s="1">
        <v>3</v>
      </c>
      <c r="D33" s="1">
        <v>2.6720616530895597E-2</v>
      </c>
      <c r="E33" s="1">
        <v>63</v>
      </c>
      <c r="F33" s="12">
        <v>3.7829614815999044E-2</v>
      </c>
      <c r="G33" s="12">
        <v>3.6637754128883308E-2</v>
      </c>
      <c r="H33" s="13">
        <v>0.40054508232476621</v>
      </c>
      <c r="I33" s="11">
        <v>2.2599999999999998</v>
      </c>
    </row>
    <row r="34" spans="1:9" x14ac:dyDescent="0.45">
      <c r="A34" s="2">
        <v>32</v>
      </c>
      <c r="B34" s="1">
        <v>4</v>
      </c>
      <c r="C34" s="1">
        <v>40</v>
      </c>
      <c r="D34" s="1">
        <v>9.5646445785975403E-3</v>
      </c>
      <c r="E34" s="1">
        <v>12</v>
      </c>
      <c r="F34" s="12">
        <v>3.4707849007325806E-2</v>
      </c>
      <c r="G34" s="12">
        <v>3.4930282824678575E-2</v>
      </c>
      <c r="H34" s="13">
        <v>0.33440166718280806</v>
      </c>
      <c r="I34" s="11">
        <v>2.58</v>
      </c>
    </row>
    <row r="35" spans="1:9" x14ac:dyDescent="0.45">
      <c r="A35" s="2">
        <v>33</v>
      </c>
      <c r="B35" s="1">
        <v>43</v>
      </c>
      <c r="C35" s="1">
        <v>33</v>
      </c>
      <c r="D35" s="1">
        <v>3.8834384935991506E-2</v>
      </c>
      <c r="E35" s="1">
        <v>18</v>
      </c>
      <c r="F35" s="12">
        <v>3.5560159563433218E-2</v>
      </c>
      <c r="G35" s="12">
        <v>1.619166398472284E-2</v>
      </c>
      <c r="H35" s="13">
        <v>0.19365436436605454</v>
      </c>
      <c r="I35" s="11">
        <v>2.67</v>
      </c>
    </row>
    <row r="36" spans="1:9" x14ac:dyDescent="0.45">
      <c r="A36" s="2">
        <v>34</v>
      </c>
      <c r="B36" s="1">
        <v>44</v>
      </c>
      <c r="C36" s="1">
        <v>48</v>
      </c>
      <c r="D36" s="1">
        <v>2.4709515487048098E-3</v>
      </c>
      <c r="E36" s="1">
        <v>69</v>
      </c>
      <c r="F36" s="12">
        <v>1.7698708073720943E-2</v>
      </c>
      <c r="G36" s="12">
        <v>3.7829172731796021E-2</v>
      </c>
      <c r="H36" s="13">
        <v>0.26495976725769865</v>
      </c>
      <c r="I36" s="11">
        <v>2.33</v>
      </c>
    </row>
    <row r="37" spans="1:9" x14ac:dyDescent="0.45">
      <c r="A37" s="2">
        <v>35</v>
      </c>
      <c r="B37" s="1">
        <v>37</v>
      </c>
      <c r="C37" s="1">
        <v>13</v>
      </c>
      <c r="D37" s="1">
        <v>1.319552242325429E-2</v>
      </c>
      <c r="E37" s="1">
        <v>62</v>
      </c>
      <c r="F37" s="12">
        <v>9.852725615590292E-3</v>
      </c>
      <c r="G37" s="12">
        <v>1.3068457991189693E-2</v>
      </c>
      <c r="H37" s="13">
        <v>0.17485731520187414</v>
      </c>
      <c r="I37" s="11">
        <v>2.66</v>
      </c>
    </row>
    <row r="38" spans="1:9" x14ac:dyDescent="0.45">
      <c r="A38" s="2">
        <v>36</v>
      </c>
      <c r="B38" s="1">
        <v>31</v>
      </c>
      <c r="C38" s="1">
        <v>19</v>
      </c>
      <c r="D38" s="1">
        <v>3.4527411646093381E-2</v>
      </c>
      <c r="E38" s="1">
        <v>95</v>
      </c>
      <c r="F38" s="12">
        <v>1.4042180554014004E-2</v>
      </c>
      <c r="G38" s="12">
        <v>1.7297558520129167E-2</v>
      </c>
      <c r="H38" s="13">
        <v>5.4723599933338224E-2</v>
      </c>
      <c r="I38" s="11">
        <v>2.52</v>
      </c>
    </row>
    <row r="39" spans="1:9" x14ac:dyDescent="0.45">
      <c r="A39" s="2">
        <v>37</v>
      </c>
      <c r="B39" s="1">
        <v>44</v>
      </c>
      <c r="C39" s="1">
        <v>4</v>
      </c>
      <c r="D39" s="1">
        <v>3.3371693635073973E-2</v>
      </c>
      <c r="E39" s="1">
        <v>29</v>
      </c>
      <c r="F39" s="12">
        <v>1.5230400442853179E-2</v>
      </c>
      <c r="G39" s="12">
        <v>2.6469920256990114E-2</v>
      </c>
      <c r="H39" s="13">
        <v>0.42408693886827936</v>
      </c>
      <c r="I39" s="11">
        <v>2.5099999999999998</v>
      </c>
    </row>
    <row r="40" spans="1:9" x14ac:dyDescent="0.45">
      <c r="A40" s="2">
        <v>38</v>
      </c>
      <c r="B40" s="1">
        <v>5</v>
      </c>
      <c r="C40" s="1">
        <v>9</v>
      </c>
      <c r="D40" s="1">
        <v>3.7675698998831865E-2</v>
      </c>
      <c r="E40" s="1">
        <v>4</v>
      </c>
      <c r="F40" s="12">
        <v>1.8346604788814731E-2</v>
      </c>
      <c r="G40" s="12">
        <v>2.7221990693120948E-2</v>
      </c>
      <c r="H40" s="13">
        <v>2.8399471708517698E-2</v>
      </c>
      <c r="I40" s="11">
        <v>2.82</v>
      </c>
    </row>
    <row r="41" spans="1:9" x14ac:dyDescent="0.45">
      <c r="A41" s="2">
        <v>39</v>
      </c>
      <c r="B41" s="1">
        <v>42</v>
      </c>
      <c r="C41" s="1">
        <v>10</v>
      </c>
      <c r="D41" s="1">
        <v>2.0097795991480968E-2</v>
      </c>
      <c r="E41" s="1">
        <v>91</v>
      </c>
      <c r="F41" s="12">
        <v>3.4320370514289655E-2</v>
      </c>
      <c r="G41" s="12">
        <v>3.4091150697247788E-2</v>
      </c>
      <c r="H41" s="13">
        <v>9.0205108197213807E-2</v>
      </c>
      <c r="I41" s="11">
        <v>2.36</v>
      </c>
    </row>
    <row r="42" spans="1:9" x14ac:dyDescent="0.45">
      <c r="A42" s="2">
        <v>40</v>
      </c>
      <c r="B42" s="1">
        <v>14</v>
      </c>
      <c r="C42" s="1">
        <v>15</v>
      </c>
      <c r="D42" s="1">
        <v>1.4019649809825611E-2</v>
      </c>
      <c r="E42" s="1">
        <v>57</v>
      </c>
      <c r="F42" s="12">
        <v>1.6142937885906216E-2</v>
      </c>
      <c r="G42" s="12">
        <v>3.8985701520284327E-2</v>
      </c>
      <c r="H42" s="13">
        <v>0.1699580797502919</v>
      </c>
      <c r="I42" s="11">
        <v>2.4500000000000002</v>
      </c>
    </row>
    <row r="43" spans="1:9" x14ac:dyDescent="0.45">
      <c r="A43" s="2">
        <v>41</v>
      </c>
      <c r="B43" s="1">
        <v>40</v>
      </c>
      <c r="C43" s="1">
        <v>20</v>
      </c>
      <c r="D43" s="1">
        <v>1.5759736362726349E-2</v>
      </c>
      <c r="E43" s="1">
        <v>73</v>
      </c>
      <c r="F43" s="12">
        <v>2.4711155405214423E-2</v>
      </c>
      <c r="G43" s="12">
        <v>3.0226250208179442E-2</v>
      </c>
      <c r="H43" s="13">
        <v>0.32452372309828237</v>
      </c>
      <c r="I43" s="11">
        <v>2.3199999999999998</v>
      </c>
    </row>
    <row r="44" spans="1:9" x14ac:dyDescent="0.45">
      <c r="A44" s="2">
        <v>42</v>
      </c>
      <c r="B44" s="1">
        <v>32</v>
      </c>
      <c r="C44" s="1">
        <v>41</v>
      </c>
      <c r="D44" s="1">
        <v>1.3503809065508623E-2</v>
      </c>
      <c r="E44" s="1">
        <v>25</v>
      </c>
      <c r="F44" s="12">
        <v>2.7519073010832357E-2</v>
      </c>
      <c r="G44" s="12">
        <v>2.0919830595399994E-2</v>
      </c>
      <c r="H44" s="13">
        <v>0.41148921191283649</v>
      </c>
      <c r="I44" s="11">
        <v>2.57</v>
      </c>
    </row>
    <row r="45" spans="1:9" x14ac:dyDescent="0.45">
      <c r="A45" s="2">
        <v>43</v>
      </c>
      <c r="B45" s="1">
        <v>40</v>
      </c>
      <c r="C45" s="1">
        <v>40</v>
      </c>
      <c r="D45" s="1">
        <v>3.1694940468553673E-2</v>
      </c>
      <c r="E45" s="1">
        <v>88</v>
      </c>
      <c r="F45" s="12">
        <v>7.1666186140411439E-3</v>
      </c>
      <c r="G45" s="12">
        <v>2.4191786260410703E-2</v>
      </c>
      <c r="H45" s="13">
        <v>0.34586183051085884</v>
      </c>
      <c r="I45" s="11">
        <v>2.3199999999999998</v>
      </c>
    </row>
    <row r="46" spans="1:9" x14ac:dyDescent="0.45">
      <c r="A46" s="2">
        <v>44</v>
      </c>
      <c r="B46" s="1">
        <v>48.002186767718911</v>
      </c>
      <c r="C46" s="1">
        <v>15</v>
      </c>
      <c r="D46" s="1">
        <v>2.3816380591255612E-2</v>
      </c>
      <c r="E46" s="1">
        <v>93</v>
      </c>
      <c r="F46" s="12">
        <v>1.4514041829406797E-2</v>
      </c>
      <c r="G46" s="12">
        <v>3.4639835424415899E-2</v>
      </c>
      <c r="H46" s="13">
        <v>0.36930164867085175</v>
      </c>
      <c r="I46" s="11">
        <v>2.2599999999999998</v>
      </c>
    </row>
    <row r="47" spans="1:9" x14ac:dyDescent="0.45">
      <c r="A47" s="2">
        <v>45</v>
      </c>
      <c r="B47" s="1">
        <v>12</v>
      </c>
      <c r="C47" s="1">
        <v>1</v>
      </c>
      <c r="D47" s="1">
        <v>3.2109955937825695E-2</v>
      </c>
      <c r="E47" s="1">
        <v>71</v>
      </c>
      <c r="F47" s="12">
        <v>1.9387856247379029E-2</v>
      </c>
      <c r="G47" s="12">
        <v>2.2110567766018E-2</v>
      </c>
      <c r="H47" s="13">
        <v>0.21838572136380854</v>
      </c>
      <c r="I47" s="11">
        <v>2.4700000000000002</v>
      </c>
    </row>
    <row r="48" spans="1:9" x14ac:dyDescent="0.45">
      <c r="A48" s="2">
        <v>46</v>
      </c>
      <c r="B48" s="1">
        <v>30</v>
      </c>
      <c r="C48" s="1">
        <v>31</v>
      </c>
      <c r="D48" s="1">
        <v>2.95284584889902E-2</v>
      </c>
      <c r="E48" s="1">
        <v>96</v>
      </c>
      <c r="F48" s="12">
        <v>2.57949758330282E-2</v>
      </c>
      <c r="G48" s="12">
        <v>3.9253896421027633E-2</v>
      </c>
      <c r="H48" s="13">
        <v>0.44453370558618494</v>
      </c>
      <c r="I48" s="11">
        <v>2.15</v>
      </c>
    </row>
    <row r="49" spans="1:9" x14ac:dyDescent="0.45">
      <c r="A49" s="2">
        <v>47</v>
      </c>
      <c r="B49" s="1">
        <v>47</v>
      </c>
      <c r="C49" s="1">
        <v>43</v>
      </c>
      <c r="D49" s="1">
        <v>7.7176623250115647E-3</v>
      </c>
      <c r="E49" s="1">
        <v>31</v>
      </c>
      <c r="F49" s="12">
        <v>8.4180241730657298E-3</v>
      </c>
      <c r="G49" s="12">
        <v>2.8414113935419216E-2</v>
      </c>
      <c r="H49" s="13">
        <v>6.7913521520329756E-2</v>
      </c>
      <c r="I49" s="11">
        <v>2.66</v>
      </c>
    </row>
    <row r="50" spans="1:9" x14ac:dyDescent="0.45">
      <c r="A50" s="2">
        <v>48</v>
      </c>
      <c r="B50" s="1">
        <v>28</v>
      </c>
      <c r="C50" s="1">
        <v>42</v>
      </c>
      <c r="D50" s="1">
        <v>2.8298018383074705E-2</v>
      </c>
      <c r="E50" s="1">
        <v>35</v>
      </c>
      <c r="F50" s="12">
        <v>3.0255118140524742E-2</v>
      </c>
      <c r="G50" s="12">
        <v>2.522990351668998E-2</v>
      </c>
      <c r="H50" s="13">
        <v>0.20894215902518939</v>
      </c>
      <c r="I50" s="11">
        <v>2.5</v>
      </c>
    </row>
    <row r="51" spans="1:9" x14ac:dyDescent="0.45">
      <c r="A51" s="2">
        <v>49</v>
      </c>
      <c r="B51" s="1">
        <v>33</v>
      </c>
      <c r="C51" s="1">
        <v>28</v>
      </c>
      <c r="D51" s="1">
        <v>6.5209015669786038E-3</v>
      </c>
      <c r="E51" s="1">
        <v>86</v>
      </c>
      <c r="F51" s="12">
        <v>3.8217431511777887E-2</v>
      </c>
      <c r="G51" s="12">
        <v>3.299986917239997E-2</v>
      </c>
      <c r="H51" s="13">
        <v>0.29553557847678091</v>
      </c>
      <c r="I51" s="11">
        <v>2.2599999999999998</v>
      </c>
    </row>
    <row r="52" spans="1:9" x14ac:dyDescent="0.45">
      <c r="A52" s="2">
        <v>50</v>
      </c>
      <c r="B52" s="1">
        <v>15</v>
      </c>
      <c r="C52" s="1">
        <v>20</v>
      </c>
      <c r="D52" s="1">
        <v>2.9002339185412063E-2</v>
      </c>
      <c r="E52" s="1">
        <v>17</v>
      </c>
      <c r="F52" s="12">
        <v>5.8779427288795892E-3</v>
      </c>
      <c r="G52" s="12">
        <v>3.3305479458278754E-2</v>
      </c>
      <c r="H52" s="13">
        <v>0.12322501256383095</v>
      </c>
      <c r="I52" s="11">
        <v>2.69</v>
      </c>
    </row>
    <row r="53" spans="1:9" x14ac:dyDescent="0.45">
      <c r="A53" s="2">
        <v>51</v>
      </c>
      <c r="B53" s="1">
        <v>22</v>
      </c>
      <c r="C53" s="1">
        <v>6</v>
      </c>
      <c r="D53" s="1">
        <v>8.3347719776123916E-3</v>
      </c>
      <c r="E53" s="1">
        <v>81</v>
      </c>
      <c r="F53" s="12">
        <v>1.2740379421995617E-2</v>
      </c>
      <c r="G53" s="12">
        <v>2.9832498854460012E-2</v>
      </c>
      <c r="H53" s="13">
        <v>0.14487675227974392</v>
      </c>
      <c r="I53" s="11">
        <v>2.4700000000000002</v>
      </c>
    </row>
    <row r="54" spans="1:9" x14ac:dyDescent="0.45">
      <c r="A54" s="2">
        <v>52</v>
      </c>
      <c r="B54" s="1">
        <v>46</v>
      </c>
      <c r="C54" s="1">
        <v>39</v>
      </c>
      <c r="D54" s="1">
        <v>7.2237568419850177E-3</v>
      </c>
      <c r="E54" s="1">
        <v>58</v>
      </c>
      <c r="F54" s="12">
        <v>3.3892193656465792E-2</v>
      </c>
      <c r="G54" s="12">
        <v>2.5953856902708548E-2</v>
      </c>
      <c r="H54" s="13">
        <v>0.48576409858194691</v>
      </c>
      <c r="I54" s="11">
        <v>2.2999999999999998</v>
      </c>
    </row>
    <row r="55" spans="1:9" x14ac:dyDescent="0.45">
      <c r="A55" s="2">
        <v>53</v>
      </c>
      <c r="B55" s="1">
        <v>3</v>
      </c>
      <c r="C55" s="1">
        <v>36</v>
      </c>
      <c r="D55" s="1">
        <v>5.5457654817672661E-3</v>
      </c>
      <c r="E55" s="1">
        <v>49</v>
      </c>
      <c r="F55" s="12">
        <v>1.5701262061057587E-2</v>
      </c>
      <c r="G55" s="12">
        <v>1.8582442952117077E-2</v>
      </c>
      <c r="H55" s="13">
        <v>0.36279443811913897</v>
      </c>
      <c r="I55" s="11">
        <v>2.54</v>
      </c>
    </row>
    <row r="56" spans="1:9" x14ac:dyDescent="0.45">
      <c r="A56" s="2">
        <v>54</v>
      </c>
      <c r="B56" s="1">
        <v>9</v>
      </c>
      <c r="C56" s="1">
        <v>32</v>
      </c>
      <c r="D56" s="1">
        <v>2.3186026966066808E-2</v>
      </c>
      <c r="E56" s="1">
        <v>24</v>
      </c>
      <c r="F56" s="12">
        <v>1.366874529841949E-2</v>
      </c>
      <c r="G56" s="12">
        <v>2.561624721558118E-2</v>
      </c>
      <c r="H56" s="13">
        <v>0.18214507928285403</v>
      </c>
      <c r="I56" s="11">
        <v>2.67</v>
      </c>
    </row>
    <row r="57" spans="1:9" x14ac:dyDescent="0.45">
      <c r="A57" s="2">
        <v>55</v>
      </c>
      <c r="B57" s="1">
        <v>29</v>
      </c>
      <c r="C57" s="1">
        <v>30</v>
      </c>
      <c r="D57" s="1">
        <v>1.8488087348975477E-2</v>
      </c>
      <c r="E57" s="1">
        <v>39</v>
      </c>
      <c r="F57" s="12">
        <v>5.3735996825220282E-3</v>
      </c>
      <c r="G57" s="12">
        <v>1.5498507660721639E-2</v>
      </c>
      <c r="H57" s="13">
        <v>0.22481930973626071</v>
      </c>
      <c r="I57" s="11">
        <v>2.7</v>
      </c>
    </row>
    <row r="58" spans="1:9" x14ac:dyDescent="0.45">
      <c r="A58" s="2">
        <v>56</v>
      </c>
      <c r="B58" s="1">
        <v>36</v>
      </c>
      <c r="C58" s="1">
        <v>49</v>
      </c>
      <c r="D58" s="1">
        <v>2.2002177505360536E-2</v>
      </c>
      <c r="E58" s="1">
        <v>79</v>
      </c>
      <c r="F58" s="12">
        <v>2.6859578183935612E-2</v>
      </c>
      <c r="G58" s="12">
        <v>1.6466316447521501E-2</v>
      </c>
      <c r="H58" s="13">
        <v>0.39121777159199655</v>
      </c>
      <c r="I58" s="11">
        <v>2.35</v>
      </c>
    </row>
    <row r="59" spans="1:9" x14ac:dyDescent="0.45">
      <c r="A59" s="2">
        <v>57</v>
      </c>
      <c r="B59" s="1">
        <v>47</v>
      </c>
      <c r="C59" s="1">
        <v>8</v>
      </c>
      <c r="D59" s="1">
        <v>3.8029585016962075E-2</v>
      </c>
      <c r="E59" s="1">
        <v>42</v>
      </c>
      <c r="F59" s="12">
        <v>3.1536712375659734E-2</v>
      </c>
      <c r="G59" s="12">
        <v>1.8235499606733346E-2</v>
      </c>
      <c r="H59" s="13">
        <v>0.33939593401561124</v>
      </c>
      <c r="I59" s="11">
        <v>2.48</v>
      </c>
    </row>
    <row r="60" spans="1:9" x14ac:dyDescent="0.45">
      <c r="A60" s="2">
        <v>58</v>
      </c>
      <c r="B60" s="1">
        <v>11</v>
      </c>
      <c r="C60" s="1">
        <v>45</v>
      </c>
      <c r="D60" s="1">
        <v>1.7299434121197565E-2</v>
      </c>
      <c r="E60" s="1">
        <v>6</v>
      </c>
      <c r="F60" s="12">
        <v>2.021088788894056E-2</v>
      </c>
      <c r="G60" s="12">
        <v>1.6974994652292259E-2</v>
      </c>
      <c r="H60" s="13">
        <v>0.45421021885145302</v>
      </c>
      <c r="I60" s="11">
        <v>2.75</v>
      </c>
    </row>
    <row r="61" spans="1:9" x14ac:dyDescent="0.45">
      <c r="A61" s="2">
        <v>59</v>
      </c>
      <c r="B61" s="1">
        <v>17</v>
      </c>
      <c r="C61" s="1">
        <v>12</v>
      </c>
      <c r="D61" s="1">
        <v>3.6758078999328939E-2</v>
      </c>
      <c r="E61" s="1">
        <v>85</v>
      </c>
      <c r="F61" s="12">
        <v>2.3658111367767708E-2</v>
      </c>
      <c r="G61" s="12">
        <v>2.463775475343644E-2</v>
      </c>
      <c r="H61" s="13">
        <v>0.28932175495314039</v>
      </c>
      <c r="I61" s="11">
        <v>2.33</v>
      </c>
    </row>
    <row r="62" spans="1:9" x14ac:dyDescent="0.45">
      <c r="A62" s="2">
        <v>60</v>
      </c>
      <c r="B62" s="1">
        <v>21</v>
      </c>
      <c r="C62" s="1">
        <v>43</v>
      </c>
      <c r="D62" s="1">
        <v>3.7412827539310502E-2</v>
      </c>
      <c r="E62" s="1">
        <v>26</v>
      </c>
      <c r="F62" s="12">
        <v>1.0341474684914422E-2</v>
      </c>
      <c r="G62" s="12">
        <v>3.531909622459594E-2</v>
      </c>
      <c r="H62" s="13">
        <v>0.45976399260739015</v>
      </c>
      <c r="I62" s="11">
        <v>2.39</v>
      </c>
    </row>
    <row r="63" spans="1:9" x14ac:dyDescent="0.45">
      <c r="A63" s="2">
        <v>61</v>
      </c>
      <c r="B63" s="1">
        <v>38</v>
      </c>
      <c r="C63" s="1">
        <v>29</v>
      </c>
      <c r="D63" s="1">
        <v>2.7256667497680402E-2</v>
      </c>
      <c r="E63" s="1">
        <v>1</v>
      </c>
      <c r="F63" s="12">
        <v>7.8766970485558002E-3</v>
      </c>
      <c r="G63" s="12">
        <v>3.108737130946827E-2</v>
      </c>
      <c r="H63" s="13">
        <v>0.24090624064110874</v>
      </c>
      <c r="I63" s="11">
        <v>2.69</v>
      </c>
    </row>
    <row r="64" spans="1:9" x14ac:dyDescent="0.45">
      <c r="A64" s="2">
        <v>62</v>
      </c>
      <c r="B64" s="1">
        <v>20</v>
      </c>
      <c r="C64" s="1">
        <v>17</v>
      </c>
      <c r="D64" s="1">
        <v>1.523712407518499E-2</v>
      </c>
      <c r="E64" s="1">
        <v>19</v>
      </c>
      <c r="F64" s="12">
        <v>2.2296794196671115E-2</v>
      </c>
      <c r="G64" s="12">
        <v>2.3784761024637079E-2</v>
      </c>
      <c r="H64" s="13">
        <v>0.3822231207092911</v>
      </c>
      <c r="I64" s="11">
        <v>2.62</v>
      </c>
    </row>
    <row r="65" spans="1:9" x14ac:dyDescent="0.45">
      <c r="A65" s="2">
        <v>63</v>
      </c>
      <c r="B65" s="1">
        <v>18</v>
      </c>
      <c r="C65" s="1">
        <v>35</v>
      </c>
      <c r="D65" s="1">
        <v>1.6259140232702501E-2</v>
      </c>
      <c r="E65" s="1">
        <v>37</v>
      </c>
      <c r="F65" s="12">
        <v>3.2216020617724453E-2</v>
      </c>
      <c r="G65" s="12">
        <v>3.9603743146629559E-2</v>
      </c>
      <c r="H65" s="13">
        <v>3.3304337386668131E-2</v>
      </c>
      <c r="I65" s="11">
        <v>2.5099999999999998</v>
      </c>
    </row>
    <row r="66" spans="1:9" x14ac:dyDescent="0.45">
      <c r="A66" s="2">
        <v>64</v>
      </c>
      <c r="B66" s="1">
        <v>19</v>
      </c>
      <c r="C66" s="1">
        <v>48</v>
      </c>
      <c r="D66" s="1">
        <v>3.1286101302564144E-2</v>
      </c>
      <c r="E66" s="1">
        <v>46</v>
      </c>
      <c r="F66" s="12">
        <v>3.8991567582763141E-2</v>
      </c>
      <c r="G66" s="12">
        <v>2.288086701201306E-2</v>
      </c>
      <c r="H66" s="13">
        <v>0.10236822828473585</v>
      </c>
      <c r="I66" s="11">
        <v>2.5099999999999998</v>
      </c>
    </row>
    <row r="67" spans="1:9" x14ac:dyDescent="0.45">
      <c r="A67" s="2">
        <v>65</v>
      </c>
      <c r="B67" s="1">
        <v>3</v>
      </c>
      <c r="C67" s="1">
        <v>21</v>
      </c>
      <c r="D67" s="1">
        <v>2.7725520104532587E-2</v>
      </c>
      <c r="E67" s="1">
        <v>43</v>
      </c>
      <c r="F67" s="12">
        <v>2.4278855656737482E-2</v>
      </c>
      <c r="G67" s="12">
        <v>2.0138767029531799E-2</v>
      </c>
      <c r="H67" s="13">
        <v>0.47548097825284757</v>
      </c>
      <c r="I67" s="11">
        <v>2.46</v>
      </c>
    </row>
    <row r="68" spans="1:9" x14ac:dyDescent="0.45">
      <c r="A68" s="2">
        <v>66</v>
      </c>
      <c r="B68" s="1">
        <v>1</v>
      </c>
      <c r="C68" s="1">
        <v>46</v>
      </c>
      <c r="D68" s="1">
        <v>1.8042685267259797E-2</v>
      </c>
      <c r="E68" s="1">
        <v>89</v>
      </c>
      <c r="F68" s="12">
        <v>2.1271319075454168E-2</v>
      </c>
      <c r="G68" s="12">
        <v>3.3793755893159388E-2</v>
      </c>
      <c r="H68" s="13">
        <v>0.20287372423346478</v>
      </c>
      <c r="I68" s="11">
        <v>2.31</v>
      </c>
    </row>
    <row r="69" spans="1:9" x14ac:dyDescent="0.45">
      <c r="A69" s="2">
        <v>67</v>
      </c>
      <c r="B69" s="1">
        <v>15</v>
      </c>
      <c r="C69" s="1">
        <v>30</v>
      </c>
      <c r="D69" s="1">
        <v>3.5989890629469265E-2</v>
      </c>
      <c r="E69" s="1">
        <v>78</v>
      </c>
      <c r="F69" s="12">
        <v>2.9751519875013652E-2</v>
      </c>
      <c r="G69" s="12">
        <v>2.9335178618880093E-2</v>
      </c>
      <c r="H69" s="13">
        <v>0.49280464760581655</v>
      </c>
      <c r="I69" s="11">
        <v>2.21</v>
      </c>
    </row>
    <row r="70" spans="1:9" x14ac:dyDescent="0.45">
      <c r="A70" s="2">
        <v>68</v>
      </c>
      <c r="B70" s="1">
        <v>41</v>
      </c>
      <c r="C70" s="1">
        <v>34</v>
      </c>
      <c r="D70" s="1">
        <v>1.2268714056937989E-2</v>
      </c>
      <c r="E70" s="1">
        <v>34</v>
      </c>
      <c r="F70" s="12">
        <v>2.3181598372364214E-2</v>
      </c>
      <c r="G70" s="12">
        <v>3.692889351241626E-2</v>
      </c>
      <c r="H70" s="13">
        <v>0.3787531045822275</v>
      </c>
      <c r="I70" s="11">
        <v>2.4</v>
      </c>
    </row>
    <row r="71" spans="1:9" x14ac:dyDescent="0.45">
      <c r="A71" s="2">
        <v>69</v>
      </c>
      <c r="B71" s="1">
        <v>7</v>
      </c>
      <c r="C71" s="1">
        <v>38</v>
      </c>
      <c r="D71" s="1">
        <v>3.3879884435847454E-2</v>
      </c>
      <c r="E71" s="1">
        <v>41</v>
      </c>
      <c r="F71" s="12">
        <v>1.714276409599659E-2</v>
      </c>
      <c r="G71" s="12">
        <v>3.0641298203314623E-2</v>
      </c>
      <c r="H71" s="13">
        <v>0.15425553278038548</v>
      </c>
      <c r="I71" s="11">
        <v>2.5099999999999998</v>
      </c>
    </row>
    <row r="72" spans="1:9" x14ac:dyDescent="0.45">
      <c r="A72" s="2">
        <v>70</v>
      </c>
      <c r="B72" s="1">
        <v>25</v>
      </c>
      <c r="C72" s="1">
        <v>10</v>
      </c>
      <c r="D72" s="1">
        <v>2.080563385662448E-2</v>
      </c>
      <c r="E72" s="1">
        <v>59</v>
      </c>
      <c r="F72" s="12">
        <v>6.2905081360460115E-3</v>
      </c>
      <c r="G72" s="12">
        <v>3.1887112262398806E-2</v>
      </c>
      <c r="H72" s="13">
        <v>0.48178392261343944</v>
      </c>
      <c r="I72" s="11">
        <v>2.37</v>
      </c>
    </row>
    <row r="73" spans="1:9" x14ac:dyDescent="0.45">
      <c r="A73" s="2">
        <v>71</v>
      </c>
      <c r="B73" s="1">
        <v>0</v>
      </c>
      <c r="C73" s="1">
        <v>0</v>
      </c>
      <c r="D73" s="1">
        <v>0</v>
      </c>
      <c r="E73" s="1">
        <v>0</v>
      </c>
      <c r="F73" s="4">
        <v>5.0000000000000001E-3</v>
      </c>
      <c r="G73" s="4">
        <v>1.2E-2</v>
      </c>
      <c r="H73" s="3">
        <v>0</v>
      </c>
      <c r="I73" s="11">
        <v>3.29</v>
      </c>
    </row>
  </sheetData>
  <mergeCells count="2">
    <mergeCell ref="A1:A2"/>
    <mergeCell ref="B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C52C-FC35-4123-B157-4EDFC3F471E4}">
  <dimension ref="A1:J62"/>
  <sheetViews>
    <sheetView topLeftCell="A3" zoomScale="84" workbookViewId="0">
      <selection activeCell="H17" sqref="H17"/>
    </sheetView>
  </sheetViews>
  <sheetFormatPr defaultColWidth="8.796875" defaultRowHeight="14.25" x14ac:dyDescent="0.45"/>
  <cols>
    <col min="2" max="2" width="17.796875" customWidth="1"/>
    <col min="13" max="13" width="17.796875" bestFit="1" customWidth="1"/>
  </cols>
  <sheetData>
    <row r="1" spans="1:10" ht="15" customHeight="1" thickBot="1" x14ac:dyDescent="0.5">
      <c r="B1" s="9" t="s">
        <v>2</v>
      </c>
      <c r="D1" t="s">
        <v>184</v>
      </c>
    </row>
    <row r="2" spans="1:10" ht="28.5" x14ac:dyDescent="0.45">
      <c r="A2" t="s">
        <v>0</v>
      </c>
      <c r="B2" s="10" t="s">
        <v>10</v>
      </c>
    </row>
    <row r="3" spans="1:10" x14ac:dyDescent="0.45">
      <c r="A3" s="2">
        <v>1</v>
      </c>
      <c r="B3" s="11">
        <v>2.38</v>
      </c>
    </row>
    <row r="4" spans="1:10" x14ac:dyDescent="0.45">
      <c r="A4" s="2">
        <v>2</v>
      </c>
      <c r="B4" s="11">
        <v>2.41</v>
      </c>
    </row>
    <row r="5" spans="1:10" x14ac:dyDescent="0.45">
      <c r="A5" s="2">
        <v>3</v>
      </c>
      <c r="B5" s="11">
        <v>2.4300000000000002</v>
      </c>
      <c r="D5" t="e">
        <v>#N/A</v>
      </c>
      <c r="E5" t="e">
        <v>#N/A</v>
      </c>
      <c r="G5" s="19" t="s">
        <v>164</v>
      </c>
      <c r="H5" s="19" t="s">
        <v>185</v>
      </c>
      <c r="I5" s="19" t="s">
        <v>186</v>
      </c>
      <c r="J5" s="19" t="s">
        <v>187</v>
      </c>
    </row>
    <row r="6" spans="1:10" x14ac:dyDescent="0.45">
      <c r="A6" s="2">
        <v>4</v>
      </c>
      <c r="B6" s="11">
        <v>2.4700000000000002</v>
      </c>
      <c r="D6" t="e">
        <v>#N/A</v>
      </c>
      <c r="E6" t="e">
        <v>#N/A</v>
      </c>
    </row>
    <row r="7" spans="1:10" x14ac:dyDescent="0.45">
      <c r="A7" s="2">
        <v>5</v>
      </c>
      <c r="B7" s="11">
        <v>2.5299999999999998</v>
      </c>
      <c r="D7" s="17">
        <f t="shared" ref="D7:D31" si="0">AVERAGE(B3:B5)</f>
        <v>2.4066666666666667</v>
      </c>
      <c r="E7" t="e">
        <v>#N/A</v>
      </c>
      <c r="G7" s="17">
        <f t="shared" ref="G7:G31" si="1">B7-D7</f>
        <v>0.12333333333333307</v>
      </c>
      <c r="H7" s="18">
        <f t="shared" ref="H7:H31" si="2">G7^2</f>
        <v>1.5211111111111047E-2</v>
      </c>
      <c r="I7" s="17">
        <f t="shared" ref="I7:I31" si="3">G7/B7</f>
        <v>4.8748353096179087E-2</v>
      </c>
      <c r="J7" s="17">
        <f>ABS(I7)</f>
        <v>4.8748353096179087E-2</v>
      </c>
    </row>
    <row r="8" spans="1:10" x14ac:dyDescent="0.45">
      <c r="A8" s="2">
        <v>6</v>
      </c>
      <c r="B8" s="11">
        <v>2.5099999999999998</v>
      </c>
      <c r="D8" s="17">
        <f t="shared" si="0"/>
        <v>2.436666666666667</v>
      </c>
      <c r="E8" t="e">
        <v>#N/A</v>
      </c>
      <c r="G8" s="17">
        <f t="shared" si="1"/>
        <v>7.3333333333332806E-2</v>
      </c>
      <c r="H8" s="18">
        <f t="shared" si="2"/>
        <v>5.3777777777777001E-3</v>
      </c>
      <c r="I8" s="17">
        <f t="shared" si="3"/>
        <v>2.9216467463479209E-2</v>
      </c>
      <c r="J8" s="17">
        <f t="shared" ref="J8:J31" si="4">ABS(I8)</f>
        <v>2.9216467463479209E-2</v>
      </c>
    </row>
    <row r="9" spans="1:10" x14ac:dyDescent="0.45">
      <c r="A9" s="2">
        <v>7</v>
      </c>
      <c r="B9" s="11">
        <v>2.61</v>
      </c>
      <c r="D9" s="17">
        <f t="shared" si="0"/>
        <v>2.4766666666666666</v>
      </c>
      <c r="E9">
        <f t="shared" ref="E9:E31" si="5">SQRT(SUMXMY2(B5:B7,D7:D9)/3)</f>
        <v>3.8729833462074106E-2</v>
      </c>
      <c r="G9" s="17">
        <f t="shared" si="1"/>
        <v>0.1333333333333333</v>
      </c>
      <c r="H9" s="18">
        <f t="shared" si="2"/>
        <v>1.7777777777777771E-2</v>
      </c>
      <c r="I9" s="17">
        <f t="shared" si="3"/>
        <v>5.1085568326947627E-2</v>
      </c>
      <c r="J9" s="17">
        <f t="shared" si="4"/>
        <v>5.1085568326947627E-2</v>
      </c>
    </row>
    <row r="10" spans="1:10" x14ac:dyDescent="0.45">
      <c r="A10" s="2">
        <v>8</v>
      </c>
      <c r="B10" s="11">
        <v>2.81</v>
      </c>
      <c r="D10" s="17">
        <f t="shared" si="0"/>
        <v>2.5033333333333334</v>
      </c>
      <c r="E10">
        <f t="shared" si="5"/>
        <v>3.6514837167010976E-2</v>
      </c>
      <c r="G10" s="17">
        <f t="shared" si="1"/>
        <v>0.30666666666666664</v>
      </c>
      <c r="H10" s="18">
        <f t="shared" si="2"/>
        <v>9.4044444444444431E-2</v>
      </c>
      <c r="I10" s="17">
        <f t="shared" si="3"/>
        <v>0.10913404507710557</v>
      </c>
      <c r="J10" s="17">
        <f t="shared" si="4"/>
        <v>0.10913404507710557</v>
      </c>
    </row>
    <row r="11" spans="1:10" x14ac:dyDescent="0.45">
      <c r="A11" s="2">
        <v>9</v>
      </c>
      <c r="B11" s="11">
        <v>2.91</v>
      </c>
      <c r="D11" s="17">
        <f t="shared" si="0"/>
        <v>2.5499999999999994</v>
      </c>
      <c r="E11">
        <f t="shared" si="5"/>
        <v>4.6507665636569828E-2</v>
      </c>
      <c r="G11" s="17">
        <f t="shared" si="1"/>
        <v>0.36000000000000076</v>
      </c>
      <c r="H11" s="18">
        <f t="shared" si="2"/>
        <v>0.12960000000000055</v>
      </c>
      <c r="I11" s="17">
        <f t="shared" si="3"/>
        <v>0.12371134020618582</v>
      </c>
      <c r="J11" s="17">
        <f t="shared" si="4"/>
        <v>0.12371134020618582</v>
      </c>
    </row>
    <row r="12" spans="1:10" x14ac:dyDescent="0.45">
      <c r="A12" s="2">
        <v>10</v>
      </c>
      <c r="B12" s="11">
        <v>2.65</v>
      </c>
      <c r="D12" s="17">
        <f t="shared" si="0"/>
        <v>2.6433333333333331</v>
      </c>
      <c r="E12">
        <f t="shared" si="5"/>
        <v>0.10234292390817319</v>
      </c>
      <c r="G12" s="17">
        <f t="shared" si="1"/>
        <v>6.6666666666668206E-3</v>
      </c>
      <c r="H12" s="18">
        <f t="shared" si="2"/>
        <v>4.44444444444465E-5</v>
      </c>
      <c r="I12" s="17">
        <f t="shared" si="3"/>
        <v>2.5157232704403096E-3</v>
      </c>
      <c r="J12" s="17">
        <f t="shared" si="4"/>
        <v>2.5157232704403096E-3</v>
      </c>
    </row>
    <row r="13" spans="1:10" x14ac:dyDescent="0.45">
      <c r="A13" s="2">
        <v>11</v>
      </c>
      <c r="B13" s="11">
        <v>2.4700000000000002</v>
      </c>
      <c r="D13" s="17">
        <f t="shared" si="0"/>
        <v>2.7766666666666668</v>
      </c>
      <c r="E13">
        <f t="shared" si="5"/>
        <v>0.12800462954590835</v>
      </c>
      <c r="G13" s="17">
        <f t="shared" si="1"/>
        <v>-0.30666666666666664</v>
      </c>
      <c r="H13" s="18">
        <f t="shared" si="2"/>
        <v>9.4044444444444431E-2</v>
      </c>
      <c r="I13" s="17">
        <f t="shared" si="3"/>
        <v>-0.12415654520917677</v>
      </c>
      <c r="J13" s="17">
        <f t="shared" si="4"/>
        <v>0.12415654520917677</v>
      </c>
    </row>
    <row r="14" spans="1:10" x14ac:dyDescent="0.45">
      <c r="A14" s="2">
        <v>12</v>
      </c>
      <c r="B14" s="11">
        <v>2.44</v>
      </c>
      <c r="D14" s="17">
        <f t="shared" si="0"/>
        <v>2.7900000000000005</v>
      </c>
      <c r="E14">
        <f t="shared" si="5"/>
        <v>0.14737204116968253</v>
      </c>
      <c r="G14" s="17">
        <f t="shared" si="1"/>
        <v>-0.35000000000000053</v>
      </c>
      <c r="H14" s="18">
        <f t="shared" si="2"/>
        <v>0.12250000000000037</v>
      </c>
      <c r="I14" s="17">
        <f t="shared" si="3"/>
        <v>-0.14344262295081989</v>
      </c>
      <c r="J14" s="17">
        <f t="shared" si="4"/>
        <v>0.14344262295081989</v>
      </c>
    </row>
    <row r="15" spans="1:10" x14ac:dyDescent="0.45">
      <c r="A15" s="2">
        <v>13</v>
      </c>
      <c r="B15" s="11">
        <v>2.58</v>
      </c>
      <c r="D15" s="17">
        <f t="shared" si="0"/>
        <v>2.6766666666666672</v>
      </c>
      <c r="E15">
        <f t="shared" si="5"/>
        <v>0.16339001284134963</v>
      </c>
      <c r="G15" s="17">
        <f t="shared" si="1"/>
        <v>-9.6666666666667123E-2</v>
      </c>
      <c r="H15" s="18">
        <f t="shared" si="2"/>
        <v>9.3444444444445319E-3</v>
      </c>
      <c r="I15" s="17">
        <f t="shared" si="3"/>
        <v>-3.7467700258398108E-2</v>
      </c>
      <c r="J15" s="17">
        <f t="shared" si="4"/>
        <v>3.7467700258398108E-2</v>
      </c>
    </row>
    <row r="16" spans="1:10" x14ac:dyDescent="0.45">
      <c r="A16" s="2">
        <v>14</v>
      </c>
      <c r="B16" s="11">
        <v>2.76</v>
      </c>
      <c r="D16" s="17">
        <f t="shared" si="0"/>
        <v>2.52</v>
      </c>
      <c r="E16">
        <f t="shared" si="5"/>
        <v>0.1513396963909463</v>
      </c>
      <c r="G16" s="17">
        <f t="shared" si="1"/>
        <v>0.23999999999999977</v>
      </c>
      <c r="H16" s="18">
        <f t="shared" si="2"/>
        <v>5.7599999999999887E-2</v>
      </c>
      <c r="I16" s="17">
        <f t="shared" si="3"/>
        <v>8.6956521739130363E-2</v>
      </c>
      <c r="J16" s="17">
        <f t="shared" si="4"/>
        <v>8.6956521739130363E-2</v>
      </c>
    </row>
    <row r="17" spans="1:10" x14ac:dyDescent="0.45">
      <c r="A17" s="2">
        <v>15</v>
      </c>
      <c r="B17" s="11">
        <v>2.62</v>
      </c>
      <c r="D17" s="17">
        <f t="shared" si="0"/>
        <v>2.4966666666666666</v>
      </c>
      <c r="E17">
        <f t="shared" si="5"/>
        <v>0.13669376425128266</v>
      </c>
      <c r="G17" s="17">
        <f t="shared" si="1"/>
        <v>0.12333333333333352</v>
      </c>
      <c r="H17" s="18">
        <f t="shared" si="2"/>
        <v>1.5211111111111156E-2</v>
      </c>
      <c r="I17" s="17">
        <f t="shared" si="3"/>
        <v>4.7073791348600576E-2</v>
      </c>
      <c r="J17" s="17">
        <f t="shared" si="4"/>
        <v>4.7073791348600576E-2</v>
      </c>
    </row>
    <row r="18" spans="1:10" x14ac:dyDescent="0.45">
      <c r="A18" s="2">
        <v>16</v>
      </c>
      <c r="B18" s="11">
        <v>2.66</v>
      </c>
      <c r="D18" s="17">
        <f t="shared" si="0"/>
        <v>2.5933333333333333</v>
      </c>
      <c r="E18">
        <f t="shared" si="5"/>
        <v>0.11707863770734354</v>
      </c>
      <c r="G18" s="17">
        <f t="shared" si="1"/>
        <v>6.6666666666666874E-2</v>
      </c>
      <c r="H18" s="18">
        <f t="shared" si="2"/>
        <v>4.4444444444444722E-3</v>
      </c>
      <c r="I18" s="17">
        <f t="shared" si="3"/>
        <v>2.5062656641604085E-2</v>
      </c>
      <c r="J18" s="17">
        <f t="shared" si="4"/>
        <v>2.5062656641604085E-2</v>
      </c>
    </row>
    <row r="19" spans="1:10" x14ac:dyDescent="0.45">
      <c r="A19" s="2">
        <v>17</v>
      </c>
      <c r="B19" s="11">
        <v>2.74</v>
      </c>
      <c r="D19" s="17">
        <f t="shared" si="0"/>
        <v>2.6533333333333333</v>
      </c>
      <c r="E19">
        <f t="shared" si="5"/>
        <v>0.10929064207169996</v>
      </c>
      <c r="G19" s="17">
        <f t="shared" si="1"/>
        <v>8.6666666666666892E-2</v>
      </c>
      <c r="H19" s="18">
        <f t="shared" si="2"/>
        <v>7.5111111111111498E-3</v>
      </c>
      <c r="I19" s="17">
        <f t="shared" si="3"/>
        <v>3.1630170316301782E-2</v>
      </c>
      <c r="J19" s="17">
        <f t="shared" si="4"/>
        <v>3.1630170316301782E-2</v>
      </c>
    </row>
    <row r="20" spans="1:10" x14ac:dyDescent="0.45">
      <c r="A20" s="2">
        <v>18</v>
      </c>
      <c r="B20" s="11">
        <v>2.89</v>
      </c>
      <c r="D20" s="17">
        <f t="shared" si="0"/>
        <v>2.6799999999999997</v>
      </c>
      <c r="E20">
        <f t="shared" si="5"/>
        <v>9.8807707001847475E-2</v>
      </c>
      <c r="G20" s="17">
        <f t="shared" si="1"/>
        <v>0.21000000000000041</v>
      </c>
      <c r="H20" s="18">
        <f t="shared" si="2"/>
        <v>4.4100000000000174E-2</v>
      </c>
      <c r="I20" s="17">
        <f t="shared" si="3"/>
        <v>7.2664359861591837E-2</v>
      </c>
      <c r="J20" s="17">
        <f t="shared" si="4"/>
        <v>7.2664359861591837E-2</v>
      </c>
    </row>
    <row r="21" spans="1:10" x14ac:dyDescent="0.45">
      <c r="A21" s="2">
        <v>19</v>
      </c>
      <c r="B21" s="11">
        <v>2.7</v>
      </c>
      <c r="D21" s="17">
        <f t="shared" si="0"/>
        <v>2.6733333333333333</v>
      </c>
      <c r="E21">
        <f t="shared" si="5"/>
        <v>4.4555417012807616E-2</v>
      </c>
      <c r="G21" s="17">
        <f t="shared" si="1"/>
        <v>2.6666666666666838E-2</v>
      </c>
      <c r="H21" s="18">
        <f t="shared" si="2"/>
        <v>7.1111111111112025E-4</v>
      </c>
      <c r="I21" s="17">
        <f t="shared" si="3"/>
        <v>9.8765432098766055E-3</v>
      </c>
      <c r="J21" s="17">
        <f t="shared" si="4"/>
        <v>9.8765432098766055E-3</v>
      </c>
    </row>
    <row r="22" spans="1:10" x14ac:dyDescent="0.45">
      <c r="A22" s="2">
        <v>20</v>
      </c>
      <c r="B22" s="11">
        <v>2.2599999999999998</v>
      </c>
      <c r="D22" s="17">
        <f t="shared" si="0"/>
        <v>2.7633333333333336</v>
      </c>
      <c r="E22">
        <f t="shared" si="5"/>
        <v>8.3444370468971435E-2</v>
      </c>
      <c r="G22" s="17">
        <f t="shared" si="1"/>
        <v>-0.50333333333333385</v>
      </c>
      <c r="H22" s="18">
        <f t="shared" si="2"/>
        <v>0.25334444444444498</v>
      </c>
      <c r="I22" s="17">
        <f t="shared" si="3"/>
        <v>-0.22271386430678491</v>
      </c>
      <c r="J22" s="17">
        <f t="shared" si="4"/>
        <v>0.22271386430678491</v>
      </c>
    </row>
    <row r="23" spans="1:10" x14ac:dyDescent="0.45">
      <c r="A23" s="2">
        <v>21</v>
      </c>
      <c r="B23" s="11">
        <v>2.58</v>
      </c>
      <c r="D23" s="17">
        <f t="shared" si="0"/>
        <v>2.7766666666666673</v>
      </c>
      <c r="E23">
        <f t="shared" si="5"/>
        <v>9.3749074069501656E-2</v>
      </c>
      <c r="G23" s="17">
        <f t="shared" si="1"/>
        <v>-0.19666666666666721</v>
      </c>
      <c r="H23" s="18">
        <f t="shared" si="2"/>
        <v>3.8677777777777991E-2</v>
      </c>
      <c r="I23" s="17">
        <f t="shared" si="3"/>
        <v>-7.6227390180878762E-2</v>
      </c>
      <c r="J23" s="17">
        <f t="shared" si="4"/>
        <v>7.6227390180878762E-2</v>
      </c>
    </row>
    <row r="24" spans="1:10" x14ac:dyDescent="0.45">
      <c r="A24" s="2">
        <v>22</v>
      </c>
      <c r="B24" s="11">
        <v>2.67</v>
      </c>
      <c r="D24" s="17">
        <f t="shared" si="0"/>
        <v>2.6166666666666667</v>
      </c>
      <c r="E24">
        <f t="shared" si="5"/>
        <v>0.22295988677587539</v>
      </c>
      <c r="G24" s="17">
        <f t="shared" si="1"/>
        <v>5.3333333333333233E-2</v>
      </c>
      <c r="H24" s="18">
        <f t="shared" si="2"/>
        <v>2.8444444444444337E-3</v>
      </c>
      <c r="I24" s="17">
        <f t="shared" si="3"/>
        <v>1.9975031210986229E-2</v>
      </c>
      <c r="J24" s="17">
        <f t="shared" si="4"/>
        <v>1.9975031210986229E-2</v>
      </c>
    </row>
    <row r="25" spans="1:10" x14ac:dyDescent="0.45">
      <c r="A25" s="2">
        <v>23</v>
      </c>
      <c r="B25" s="11">
        <v>2.33</v>
      </c>
      <c r="D25" s="17">
        <f t="shared" si="0"/>
        <v>2.5133333333333332</v>
      </c>
      <c r="E25">
        <f t="shared" si="5"/>
        <v>0.21411315803668987</v>
      </c>
      <c r="G25" s="17">
        <f t="shared" si="1"/>
        <v>-0.18333333333333313</v>
      </c>
      <c r="H25" s="18">
        <f t="shared" si="2"/>
        <v>3.3611111111111036E-2</v>
      </c>
      <c r="I25" s="17">
        <f t="shared" si="3"/>
        <v>-7.8683834048640822E-2</v>
      </c>
      <c r="J25" s="17">
        <f t="shared" si="4"/>
        <v>7.8683834048640822E-2</v>
      </c>
    </row>
    <row r="26" spans="1:10" x14ac:dyDescent="0.45">
      <c r="A26" s="2">
        <v>24</v>
      </c>
      <c r="B26" s="11">
        <v>2.66</v>
      </c>
      <c r="D26" s="17">
        <f t="shared" si="0"/>
        <v>2.5033333333333334</v>
      </c>
      <c r="E26">
        <f t="shared" si="5"/>
        <v>0.23053078849568986</v>
      </c>
      <c r="G26" s="17">
        <f t="shared" si="1"/>
        <v>0.15666666666666673</v>
      </c>
      <c r="H26" s="18">
        <f t="shared" si="2"/>
        <v>2.4544444444444466E-2</v>
      </c>
      <c r="I26" s="17">
        <f t="shared" si="3"/>
        <v>5.8897243107769448E-2</v>
      </c>
      <c r="J26" s="17">
        <f t="shared" si="4"/>
        <v>5.8897243107769448E-2</v>
      </c>
    </row>
    <row r="27" spans="1:10" x14ac:dyDescent="0.45">
      <c r="A27" s="2">
        <v>25</v>
      </c>
      <c r="B27" s="11">
        <v>2.52</v>
      </c>
      <c r="D27" s="17">
        <f t="shared" si="0"/>
        <v>2.5266666666666668</v>
      </c>
      <c r="E27">
        <f t="shared" si="5"/>
        <v>0.15373136743466942</v>
      </c>
      <c r="G27" s="17">
        <f t="shared" si="1"/>
        <v>-6.6666666666668206E-3</v>
      </c>
      <c r="H27" s="18">
        <f t="shared" si="2"/>
        <v>4.44444444444465E-5</v>
      </c>
      <c r="I27" s="17">
        <f t="shared" si="3"/>
        <v>-2.6455026455027065E-3</v>
      </c>
      <c r="J27" s="17">
        <f t="shared" si="4"/>
        <v>2.6455026455027065E-3</v>
      </c>
    </row>
    <row r="28" spans="1:10" x14ac:dyDescent="0.45">
      <c r="A28" s="2">
        <v>26</v>
      </c>
      <c r="B28" s="11">
        <v>2.5099999999999998</v>
      </c>
      <c r="D28" s="17">
        <f t="shared" si="0"/>
        <v>2.5533333333333332</v>
      </c>
      <c r="E28">
        <f t="shared" si="5"/>
        <v>0.16107279237799429</v>
      </c>
      <c r="G28" s="17">
        <f t="shared" si="1"/>
        <v>-4.3333333333333446E-2</v>
      </c>
      <c r="H28" s="18">
        <f t="shared" si="2"/>
        <v>1.8777777777777874E-3</v>
      </c>
      <c r="I28" s="17">
        <f t="shared" si="3"/>
        <v>-1.7264276228419702E-2</v>
      </c>
      <c r="J28" s="17">
        <f t="shared" si="4"/>
        <v>1.7264276228419702E-2</v>
      </c>
    </row>
    <row r="29" spans="1:10" x14ac:dyDescent="0.45">
      <c r="A29" s="2">
        <v>27</v>
      </c>
      <c r="B29" s="11">
        <v>2.82</v>
      </c>
      <c r="D29" s="17">
        <f t="shared" si="0"/>
        <v>2.5033333333333334</v>
      </c>
      <c r="E29">
        <f t="shared" si="5"/>
        <v>0.12952906151816976</v>
      </c>
      <c r="G29" s="17">
        <f t="shared" si="1"/>
        <v>0.31666666666666643</v>
      </c>
      <c r="H29" s="18">
        <f t="shared" si="2"/>
        <v>0.10027777777777763</v>
      </c>
      <c r="I29" s="17">
        <f t="shared" si="3"/>
        <v>0.11229314420803775</v>
      </c>
      <c r="J29" s="17">
        <f t="shared" si="4"/>
        <v>0.11229314420803775</v>
      </c>
    </row>
    <row r="30" spans="1:10" x14ac:dyDescent="0.45">
      <c r="A30" s="2">
        <v>28</v>
      </c>
      <c r="B30" s="11">
        <v>2.36</v>
      </c>
      <c r="D30" s="17">
        <f t="shared" si="0"/>
        <v>2.563333333333333</v>
      </c>
      <c r="E30">
        <f t="shared" si="5"/>
        <v>6.95221787153808E-2</v>
      </c>
      <c r="G30" s="17">
        <f t="shared" si="1"/>
        <v>-0.20333333333333314</v>
      </c>
      <c r="H30" s="18">
        <f t="shared" si="2"/>
        <v>4.1344444444444364E-2</v>
      </c>
      <c r="I30" s="17">
        <f t="shared" si="3"/>
        <v>-8.6158192090395408E-2</v>
      </c>
      <c r="J30" s="17">
        <f t="shared" si="4"/>
        <v>8.6158192090395408E-2</v>
      </c>
    </row>
    <row r="31" spans="1:10" x14ac:dyDescent="0.45">
      <c r="A31" s="2">
        <v>29</v>
      </c>
      <c r="B31" s="11">
        <v>2.4500000000000002</v>
      </c>
      <c r="D31" s="17">
        <f t="shared" si="0"/>
        <v>2.6166666666666667</v>
      </c>
      <c r="E31">
        <f t="shared" si="5"/>
        <v>0.12174654911833103</v>
      </c>
      <c r="G31" s="17">
        <f t="shared" si="1"/>
        <v>-0.16666666666666652</v>
      </c>
      <c r="H31" s="18">
        <f t="shared" si="2"/>
        <v>2.7777777777777728E-2</v>
      </c>
      <c r="I31" s="17">
        <f t="shared" si="3"/>
        <v>-6.8027210884353678E-2</v>
      </c>
      <c r="J31" s="17">
        <f t="shared" si="4"/>
        <v>6.8027210884353678E-2</v>
      </c>
    </row>
    <row r="32" spans="1:10" x14ac:dyDescent="0.45">
      <c r="A32" s="2">
        <v>30</v>
      </c>
      <c r="B32" s="11">
        <v>2.3199999999999998</v>
      </c>
      <c r="G32" s="17"/>
      <c r="H32" s="18"/>
      <c r="I32" s="17"/>
      <c r="J32" s="17"/>
    </row>
    <row r="33" spans="1:10" x14ac:dyDescent="0.45">
      <c r="A33" s="2">
        <v>31</v>
      </c>
      <c r="B33" s="11">
        <v>2.57</v>
      </c>
      <c r="G33" s="17">
        <f>AVERAGE(G7:G31)</f>
        <v>9.0666666666666274E-3</v>
      </c>
      <c r="H33" s="17">
        <f>AVERAGE(H7:H31)</f>
        <v>4.5674666666666724E-2</v>
      </c>
      <c r="I33" s="17">
        <f>AVERAGE(I7:I31)</f>
        <v>-1.1178471887653785E-3</v>
      </c>
      <c r="J33" s="17">
        <f>AVERAGE(J7:J31)</f>
        <v>6.7425123915504287E-2</v>
      </c>
    </row>
    <row r="34" spans="1:10" x14ac:dyDescent="0.45">
      <c r="A34" s="2">
        <v>32</v>
      </c>
      <c r="B34" s="11">
        <v>2.3199999999999998</v>
      </c>
      <c r="G34" t="s">
        <v>188</v>
      </c>
      <c r="H34" t="s">
        <v>189</v>
      </c>
      <c r="I34" t="s">
        <v>190</v>
      </c>
      <c r="J34" t="s">
        <v>191</v>
      </c>
    </row>
    <row r="35" spans="1:10" x14ac:dyDescent="0.45">
      <c r="A35" s="2">
        <v>33</v>
      </c>
      <c r="B35" s="11">
        <v>2.2599999999999998</v>
      </c>
    </row>
    <row r="36" spans="1:10" x14ac:dyDescent="0.45">
      <c r="A36" s="2">
        <v>34</v>
      </c>
      <c r="B36" s="11">
        <v>2.4700000000000002</v>
      </c>
    </row>
    <row r="37" spans="1:10" x14ac:dyDescent="0.45">
      <c r="A37" s="2">
        <v>35</v>
      </c>
      <c r="B37" s="11">
        <v>2.15</v>
      </c>
    </row>
    <row r="38" spans="1:10" x14ac:dyDescent="0.45">
      <c r="A38" s="2">
        <v>36</v>
      </c>
      <c r="B38" s="11">
        <v>2.66</v>
      </c>
    </row>
    <row r="39" spans="1:10" x14ac:dyDescent="0.45">
      <c r="A39" s="2">
        <v>37</v>
      </c>
      <c r="B39" s="11">
        <v>2.5</v>
      </c>
    </row>
    <row r="40" spans="1:10" x14ac:dyDescent="0.45">
      <c r="A40" s="2">
        <v>38</v>
      </c>
      <c r="B40" s="11">
        <v>2.2599999999999998</v>
      </c>
    </row>
    <row r="41" spans="1:10" x14ac:dyDescent="0.45">
      <c r="A41" s="2">
        <v>39</v>
      </c>
      <c r="B41" s="11">
        <v>2.69</v>
      </c>
    </row>
    <row r="42" spans="1:10" x14ac:dyDescent="0.45">
      <c r="A42" s="2">
        <v>40</v>
      </c>
      <c r="B42" s="11">
        <v>2.4700000000000002</v>
      </c>
    </row>
    <row r="43" spans="1:10" x14ac:dyDescent="0.45">
      <c r="A43" s="2">
        <v>41</v>
      </c>
      <c r="B43" s="11">
        <v>2.2999999999999998</v>
      </c>
    </row>
    <row r="44" spans="1:10" x14ac:dyDescent="0.45">
      <c r="A44" s="2">
        <v>42</v>
      </c>
      <c r="B44" s="11">
        <v>2.54</v>
      </c>
    </row>
    <row r="45" spans="1:10" x14ac:dyDescent="0.45">
      <c r="A45" s="2">
        <v>43</v>
      </c>
      <c r="B45" s="11">
        <v>2.67</v>
      </c>
    </row>
    <row r="46" spans="1:10" x14ac:dyDescent="0.45">
      <c r="A46" s="2">
        <v>44</v>
      </c>
      <c r="B46" s="11">
        <v>2.7</v>
      </c>
    </row>
    <row r="47" spans="1:10" x14ac:dyDescent="0.45">
      <c r="A47" s="2">
        <v>45</v>
      </c>
      <c r="B47" s="11">
        <v>2.35</v>
      </c>
    </row>
    <row r="48" spans="1:10" x14ac:dyDescent="0.45">
      <c r="A48" s="2">
        <v>46</v>
      </c>
      <c r="B48" s="11">
        <v>2.48</v>
      </c>
    </row>
    <row r="49" spans="1:2" x14ac:dyDescent="0.45">
      <c r="A49" s="2">
        <v>47</v>
      </c>
      <c r="B49" s="11">
        <v>2.75</v>
      </c>
    </row>
    <row r="50" spans="1:2" x14ac:dyDescent="0.45">
      <c r="A50" s="2">
        <v>48</v>
      </c>
      <c r="B50" s="11">
        <v>2.33</v>
      </c>
    </row>
    <row r="51" spans="1:2" x14ac:dyDescent="0.45">
      <c r="A51" s="2">
        <v>49</v>
      </c>
      <c r="B51" s="11">
        <v>2.39</v>
      </c>
    </row>
    <row r="52" spans="1:2" x14ac:dyDescent="0.45">
      <c r="A52" s="2">
        <v>50</v>
      </c>
      <c r="B52" s="11">
        <v>2.69</v>
      </c>
    </row>
    <row r="53" spans="1:2" x14ac:dyDescent="0.45">
      <c r="A53" s="2">
        <v>51</v>
      </c>
      <c r="B53" s="11">
        <v>2.62</v>
      </c>
    </row>
    <row r="54" spans="1:2" x14ac:dyDescent="0.45">
      <c r="A54" s="2">
        <v>52</v>
      </c>
      <c r="B54" s="11">
        <v>2.5099999999999998</v>
      </c>
    </row>
    <row r="55" spans="1:2" x14ac:dyDescent="0.45">
      <c r="A55" s="2">
        <v>53</v>
      </c>
      <c r="B55" s="11">
        <v>2.5099999999999998</v>
      </c>
    </row>
    <row r="56" spans="1:2" x14ac:dyDescent="0.45">
      <c r="A56" s="2">
        <v>54</v>
      </c>
      <c r="B56" s="11">
        <v>2.46</v>
      </c>
    </row>
    <row r="57" spans="1:2" x14ac:dyDescent="0.45">
      <c r="A57" s="2">
        <v>55</v>
      </c>
      <c r="B57" s="11">
        <v>2.31</v>
      </c>
    </row>
    <row r="58" spans="1:2" x14ac:dyDescent="0.45">
      <c r="A58" s="2">
        <v>56</v>
      </c>
      <c r="B58" s="11">
        <v>2.21</v>
      </c>
    </row>
    <row r="59" spans="1:2" x14ac:dyDescent="0.45">
      <c r="A59" s="2">
        <v>57</v>
      </c>
      <c r="B59" s="11">
        <v>2.4</v>
      </c>
    </row>
    <row r="60" spans="1:2" x14ac:dyDescent="0.45">
      <c r="A60" s="2">
        <v>58</v>
      </c>
      <c r="B60" s="11">
        <v>2.5099999999999998</v>
      </c>
    </row>
    <row r="61" spans="1:2" x14ac:dyDescent="0.45">
      <c r="A61" s="2">
        <v>59</v>
      </c>
      <c r="B61" s="11">
        <v>2.37</v>
      </c>
    </row>
    <row r="62" spans="1:2" x14ac:dyDescent="0.45">
      <c r="A62" s="2">
        <v>60</v>
      </c>
      <c r="B62" s="11">
        <v>3.29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92BC-8964-4F98-8762-3D93BAF69385}">
  <dimension ref="A1:E62"/>
  <sheetViews>
    <sheetView workbookViewId="0">
      <selection activeCell="J22" sqref="J22"/>
    </sheetView>
  </sheetViews>
  <sheetFormatPr defaultColWidth="8.796875" defaultRowHeight="14.25" x14ac:dyDescent="0.45"/>
  <cols>
    <col min="2" max="2" width="17.796875" customWidth="1"/>
  </cols>
  <sheetData>
    <row r="1" spans="1:5" ht="14.65" thickBot="1" x14ac:dyDescent="0.5">
      <c r="B1" s="9" t="s">
        <v>2</v>
      </c>
    </row>
    <row r="2" spans="1:5" ht="28.5" x14ac:dyDescent="0.45">
      <c r="A2" t="s">
        <v>0</v>
      </c>
      <c r="B2" s="10" t="s">
        <v>10</v>
      </c>
    </row>
    <row r="3" spans="1:5" x14ac:dyDescent="0.45">
      <c r="A3" s="2">
        <v>1</v>
      </c>
      <c r="B3" s="11">
        <v>2.38</v>
      </c>
      <c r="D3" t="e">
        <v>#N/A</v>
      </c>
      <c r="E3" t="e">
        <v>#N/A</v>
      </c>
    </row>
    <row r="4" spans="1:5" x14ac:dyDescent="0.45">
      <c r="A4" s="2">
        <v>2</v>
      </c>
      <c r="B4" s="11">
        <v>2.41</v>
      </c>
      <c r="D4" s="17">
        <f>B3</f>
        <v>2.38</v>
      </c>
      <c r="E4" t="e">
        <v>#N/A</v>
      </c>
    </row>
    <row r="5" spans="1:5" x14ac:dyDescent="0.45">
      <c r="A5" s="2">
        <v>3</v>
      </c>
      <c r="B5" s="11">
        <v>2.4300000000000002</v>
      </c>
      <c r="D5">
        <f t="shared" ref="D5:D32" si="0">0.2*B4+0.8*D4</f>
        <v>2.3860000000000001</v>
      </c>
      <c r="E5" t="e">
        <v>#N/A</v>
      </c>
    </row>
    <row r="6" spans="1:5" x14ac:dyDescent="0.45">
      <c r="A6" s="2">
        <v>4</v>
      </c>
      <c r="B6" s="11">
        <v>2.4700000000000002</v>
      </c>
      <c r="D6">
        <f t="shared" si="0"/>
        <v>2.3948000000000005</v>
      </c>
      <c r="E6" t="e">
        <v>#N/A</v>
      </c>
    </row>
    <row r="7" spans="1:5" x14ac:dyDescent="0.45">
      <c r="A7" s="2">
        <v>5</v>
      </c>
      <c r="B7" s="11">
        <v>2.5299999999999998</v>
      </c>
      <c r="D7">
        <f t="shared" si="0"/>
        <v>2.4098400000000004</v>
      </c>
      <c r="E7">
        <f t="shared" ref="E7:E32" si="1">SQRT(SUMXMY2(B4:B6,D4:D6)/3)</f>
        <v>5.3201002496820096E-2</v>
      </c>
    </row>
    <row r="8" spans="1:5" x14ac:dyDescent="0.45">
      <c r="A8" s="2">
        <v>6</v>
      </c>
      <c r="B8" s="11">
        <v>2.5099999999999998</v>
      </c>
      <c r="D8">
        <f t="shared" si="0"/>
        <v>2.4338720000000005</v>
      </c>
      <c r="E8">
        <f t="shared" si="1"/>
        <v>8.5692212014861283E-2</v>
      </c>
    </row>
    <row r="9" spans="1:5" x14ac:dyDescent="0.45">
      <c r="A9" s="2">
        <v>7</v>
      </c>
      <c r="B9" s="11">
        <v>2.61</v>
      </c>
      <c r="D9">
        <f t="shared" si="0"/>
        <v>2.4490976000000004</v>
      </c>
      <c r="E9">
        <f t="shared" si="1"/>
        <v>9.2895887931956217E-2</v>
      </c>
    </row>
    <row r="10" spans="1:5" x14ac:dyDescent="0.45">
      <c r="A10" s="2">
        <v>8</v>
      </c>
      <c r="B10" s="11">
        <v>2.81</v>
      </c>
      <c r="D10">
        <f t="shared" si="0"/>
        <v>2.4812780800000005</v>
      </c>
      <c r="E10">
        <f t="shared" si="1"/>
        <v>0.12399392499871324</v>
      </c>
    </row>
    <row r="11" spans="1:5" x14ac:dyDescent="0.45">
      <c r="A11" s="2">
        <v>9</v>
      </c>
      <c r="B11" s="11">
        <v>2.91</v>
      </c>
      <c r="D11">
        <f t="shared" si="0"/>
        <v>2.5470224640000003</v>
      </c>
      <c r="E11">
        <f t="shared" si="1"/>
        <v>0.21582643906485433</v>
      </c>
    </row>
    <row r="12" spans="1:5" x14ac:dyDescent="0.45">
      <c r="A12" s="2">
        <v>10</v>
      </c>
      <c r="B12" s="11">
        <v>2.65</v>
      </c>
      <c r="D12">
        <f t="shared" si="0"/>
        <v>2.6196179712000003</v>
      </c>
      <c r="E12">
        <f t="shared" si="1"/>
        <v>0.29760173311260418</v>
      </c>
    </row>
    <row r="13" spans="1:5" x14ac:dyDescent="0.45">
      <c r="A13" s="2">
        <v>11</v>
      </c>
      <c r="B13" s="11">
        <v>2.4700000000000002</v>
      </c>
      <c r="D13">
        <f t="shared" si="0"/>
        <v>2.6256943769600003</v>
      </c>
      <c r="E13">
        <f t="shared" si="1"/>
        <v>0.2832748135663325</v>
      </c>
    </row>
    <row r="14" spans="1:5" x14ac:dyDescent="0.45">
      <c r="A14" s="2">
        <v>12</v>
      </c>
      <c r="B14" s="11">
        <v>2.44</v>
      </c>
      <c r="D14">
        <f t="shared" si="0"/>
        <v>2.5945555015680006</v>
      </c>
      <c r="E14">
        <f t="shared" si="1"/>
        <v>0.22870395589903103</v>
      </c>
    </row>
    <row r="15" spans="1:5" x14ac:dyDescent="0.45">
      <c r="A15" s="2">
        <v>13</v>
      </c>
      <c r="B15" s="11">
        <v>2.58</v>
      </c>
      <c r="D15">
        <f t="shared" si="0"/>
        <v>2.5636444012544004</v>
      </c>
      <c r="E15">
        <f t="shared" si="1"/>
        <v>0.12786869535569537</v>
      </c>
    </row>
    <row r="16" spans="1:5" x14ac:dyDescent="0.45">
      <c r="A16" s="2">
        <v>14</v>
      </c>
      <c r="B16" s="11">
        <v>2.76</v>
      </c>
      <c r="D16">
        <f t="shared" si="0"/>
        <v>2.5669155210035206</v>
      </c>
      <c r="E16">
        <f t="shared" si="1"/>
        <v>0.12701134817045015</v>
      </c>
    </row>
    <row r="17" spans="1:5" x14ac:dyDescent="0.45">
      <c r="A17" s="2">
        <v>15</v>
      </c>
      <c r="B17" s="11">
        <v>2.62</v>
      </c>
      <c r="D17">
        <f t="shared" si="0"/>
        <v>2.6055324168028164</v>
      </c>
      <c r="E17">
        <f t="shared" si="1"/>
        <v>0.14310430310861275</v>
      </c>
    </row>
    <row r="18" spans="1:5" x14ac:dyDescent="0.45">
      <c r="A18" s="2">
        <v>16</v>
      </c>
      <c r="B18" s="11">
        <v>2.66</v>
      </c>
      <c r="D18">
        <f t="shared" si="0"/>
        <v>2.6084259334422533</v>
      </c>
      <c r="E18">
        <f t="shared" si="1"/>
        <v>0.11218798599261316</v>
      </c>
    </row>
    <row r="19" spans="1:5" x14ac:dyDescent="0.45">
      <c r="A19" s="2">
        <v>17</v>
      </c>
      <c r="B19" s="11">
        <v>2.74</v>
      </c>
      <c r="D19">
        <f t="shared" si="0"/>
        <v>2.6187407467538026</v>
      </c>
      <c r="E19">
        <f t="shared" si="1"/>
        <v>0.11568752645843335</v>
      </c>
    </row>
    <row r="20" spans="1:5" x14ac:dyDescent="0.45">
      <c r="A20" s="2">
        <v>18</v>
      </c>
      <c r="B20" s="11">
        <v>2.89</v>
      </c>
      <c r="D20">
        <f t="shared" si="0"/>
        <v>2.6429925974030422</v>
      </c>
      <c r="E20">
        <f t="shared" si="1"/>
        <v>7.653539878752362E-2</v>
      </c>
    </row>
    <row r="21" spans="1:5" x14ac:dyDescent="0.45">
      <c r="A21" s="2">
        <v>19</v>
      </c>
      <c r="B21" s="11">
        <v>2.7</v>
      </c>
      <c r="D21">
        <f t="shared" si="0"/>
        <v>2.692394077922434</v>
      </c>
      <c r="E21">
        <f t="shared" si="1"/>
        <v>0.16163368850255616</v>
      </c>
    </row>
    <row r="22" spans="1:5" x14ac:dyDescent="0.45">
      <c r="A22" s="2">
        <v>20</v>
      </c>
      <c r="B22" s="11">
        <v>2.2599999999999998</v>
      </c>
      <c r="D22">
        <f t="shared" si="0"/>
        <v>2.6939152623379474</v>
      </c>
      <c r="E22">
        <f t="shared" si="1"/>
        <v>0.15892798524926435</v>
      </c>
    </row>
    <row r="23" spans="1:5" x14ac:dyDescent="0.45">
      <c r="A23" s="2">
        <v>21</v>
      </c>
      <c r="B23" s="11">
        <v>2.58</v>
      </c>
      <c r="D23">
        <f t="shared" si="0"/>
        <v>2.607132209870358</v>
      </c>
      <c r="E23">
        <f t="shared" si="1"/>
        <v>0.28830132493518862</v>
      </c>
    </row>
    <row r="24" spans="1:5" x14ac:dyDescent="0.45">
      <c r="A24" s="2">
        <v>22</v>
      </c>
      <c r="B24" s="11">
        <v>2.67</v>
      </c>
      <c r="D24">
        <f t="shared" si="0"/>
        <v>2.6017057678962865</v>
      </c>
      <c r="E24">
        <f t="shared" si="1"/>
        <v>0.25104877464542563</v>
      </c>
    </row>
    <row r="25" spans="1:5" x14ac:dyDescent="0.45">
      <c r="A25" s="2">
        <v>23</v>
      </c>
      <c r="B25" s="11">
        <v>2.33</v>
      </c>
      <c r="D25">
        <f t="shared" si="0"/>
        <v>2.6153646143170297</v>
      </c>
      <c r="E25">
        <f t="shared" si="1"/>
        <v>0.25408837953285396</v>
      </c>
    </row>
    <row r="26" spans="1:5" x14ac:dyDescent="0.45">
      <c r="A26" s="2">
        <v>24</v>
      </c>
      <c r="B26" s="11">
        <v>2.66</v>
      </c>
      <c r="D26">
        <f t="shared" si="0"/>
        <v>2.5582916914536242</v>
      </c>
      <c r="E26">
        <f t="shared" si="1"/>
        <v>0.17013055972339999</v>
      </c>
    </row>
    <row r="27" spans="1:5" x14ac:dyDescent="0.45">
      <c r="A27" s="2">
        <v>25</v>
      </c>
      <c r="B27" s="11">
        <v>2.52</v>
      </c>
      <c r="D27">
        <f t="shared" si="0"/>
        <v>2.5786333531628993</v>
      </c>
      <c r="E27">
        <f t="shared" si="1"/>
        <v>0.17929644472242776</v>
      </c>
    </row>
    <row r="28" spans="1:5" x14ac:dyDescent="0.45">
      <c r="A28" s="2">
        <v>26</v>
      </c>
      <c r="B28" s="11">
        <v>2.5099999999999998</v>
      </c>
      <c r="D28">
        <f t="shared" si="0"/>
        <v>2.5669066825303197</v>
      </c>
      <c r="E28">
        <f t="shared" si="1"/>
        <v>0.17815294294023246</v>
      </c>
    </row>
    <row r="29" spans="1:5" x14ac:dyDescent="0.45">
      <c r="A29" s="2">
        <v>27</v>
      </c>
      <c r="B29" s="11">
        <v>2.82</v>
      </c>
      <c r="D29">
        <f t="shared" si="0"/>
        <v>2.5555253460242557</v>
      </c>
      <c r="E29">
        <f t="shared" si="1"/>
        <v>7.5323348852567404E-2</v>
      </c>
    </row>
    <row r="30" spans="1:5" x14ac:dyDescent="0.45">
      <c r="A30" s="2">
        <v>28</v>
      </c>
      <c r="B30" s="11">
        <v>2.36</v>
      </c>
      <c r="D30">
        <f t="shared" si="0"/>
        <v>2.6084202768194049</v>
      </c>
      <c r="E30">
        <f t="shared" si="1"/>
        <v>0.15981560542838263</v>
      </c>
    </row>
    <row r="31" spans="1:5" x14ac:dyDescent="0.45">
      <c r="A31" s="2">
        <v>29</v>
      </c>
      <c r="B31" s="11">
        <v>2.4500000000000002</v>
      </c>
      <c r="D31">
        <f t="shared" si="0"/>
        <v>2.5587362214555238</v>
      </c>
      <c r="E31">
        <f t="shared" si="1"/>
        <v>0.21205176022787928</v>
      </c>
    </row>
    <row r="32" spans="1:5" x14ac:dyDescent="0.45">
      <c r="A32" s="2">
        <v>30</v>
      </c>
      <c r="B32" s="11">
        <v>2.3199999999999998</v>
      </c>
      <c r="D32">
        <f t="shared" si="0"/>
        <v>2.5369889771644192</v>
      </c>
      <c r="E32">
        <f t="shared" si="1"/>
        <v>0.21869540643479773</v>
      </c>
    </row>
    <row r="33" spans="1:2" x14ac:dyDescent="0.45">
      <c r="A33" s="2">
        <v>31</v>
      </c>
      <c r="B33" s="11">
        <v>2.57</v>
      </c>
    </row>
    <row r="34" spans="1:2" x14ac:dyDescent="0.45">
      <c r="A34" s="2">
        <v>32</v>
      </c>
      <c r="B34" s="11">
        <v>2.3199999999999998</v>
      </c>
    </row>
    <row r="35" spans="1:2" x14ac:dyDescent="0.45">
      <c r="A35" s="2">
        <v>33</v>
      </c>
      <c r="B35" s="11">
        <v>2.2599999999999998</v>
      </c>
    </row>
    <row r="36" spans="1:2" x14ac:dyDescent="0.45">
      <c r="A36" s="2">
        <v>34</v>
      </c>
      <c r="B36" s="11">
        <v>2.4700000000000002</v>
      </c>
    </row>
    <row r="37" spans="1:2" x14ac:dyDescent="0.45">
      <c r="A37" s="2">
        <v>35</v>
      </c>
      <c r="B37" s="11">
        <v>2.15</v>
      </c>
    </row>
    <row r="38" spans="1:2" x14ac:dyDescent="0.45">
      <c r="A38" s="2">
        <v>36</v>
      </c>
      <c r="B38" s="11">
        <v>2.66</v>
      </c>
    </row>
    <row r="39" spans="1:2" x14ac:dyDescent="0.45">
      <c r="A39" s="2">
        <v>37</v>
      </c>
      <c r="B39" s="11">
        <v>2.5</v>
      </c>
    </row>
    <row r="40" spans="1:2" x14ac:dyDescent="0.45">
      <c r="A40" s="2">
        <v>38</v>
      </c>
      <c r="B40" s="11">
        <v>2.2599999999999998</v>
      </c>
    </row>
    <row r="41" spans="1:2" x14ac:dyDescent="0.45">
      <c r="A41" s="2">
        <v>39</v>
      </c>
      <c r="B41" s="11">
        <v>2.69</v>
      </c>
    </row>
    <row r="42" spans="1:2" x14ac:dyDescent="0.45">
      <c r="A42" s="2">
        <v>40</v>
      </c>
      <c r="B42" s="11">
        <v>2.4700000000000002</v>
      </c>
    </row>
    <row r="43" spans="1:2" x14ac:dyDescent="0.45">
      <c r="A43" s="2">
        <v>41</v>
      </c>
      <c r="B43" s="11">
        <v>2.2999999999999998</v>
      </c>
    </row>
    <row r="44" spans="1:2" x14ac:dyDescent="0.45">
      <c r="A44" s="2">
        <v>42</v>
      </c>
      <c r="B44" s="11">
        <v>2.54</v>
      </c>
    </row>
    <row r="45" spans="1:2" x14ac:dyDescent="0.45">
      <c r="A45" s="2">
        <v>43</v>
      </c>
      <c r="B45" s="11">
        <v>2.67</v>
      </c>
    </row>
    <row r="46" spans="1:2" x14ac:dyDescent="0.45">
      <c r="A46" s="2">
        <v>44</v>
      </c>
      <c r="B46" s="11">
        <v>2.7</v>
      </c>
    </row>
    <row r="47" spans="1:2" x14ac:dyDescent="0.45">
      <c r="A47" s="2">
        <v>45</v>
      </c>
      <c r="B47" s="11">
        <v>2.35</v>
      </c>
    </row>
    <row r="48" spans="1:2" x14ac:dyDescent="0.45">
      <c r="A48" s="2">
        <v>46</v>
      </c>
      <c r="B48" s="11">
        <v>2.48</v>
      </c>
    </row>
    <row r="49" spans="1:2" x14ac:dyDescent="0.45">
      <c r="A49" s="2">
        <v>47</v>
      </c>
      <c r="B49" s="11">
        <v>2.75</v>
      </c>
    </row>
    <row r="50" spans="1:2" x14ac:dyDescent="0.45">
      <c r="A50" s="2">
        <v>48</v>
      </c>
      <c r="B50" s="11">
        <v>2.33</v>
      </c>
    </row>
    <row r="51" spans="1:2" x14ac:dyDescent="0.45">
      <c r="A51" s="2">
        <v>49</v>
      </c>
      <c r="B51" s="11">
        <v>2.39</v>
      </c>
    </row>
    <row r="52" spans="1:2" x14ac:dyDescent="0.45">
      <c r="A52" s="2">
        <v>50</v>
      </c>
      <c r="B52" s="11">
        <v>2.69</v>
      </c>
    </row>
    <row r="53" spans="1:2" x14ac:dyDescent="0.45">
      <c r="A53" s="2">
        <v>51</v>
      </c>
      <c r="B53" s="11">
        <v>2.62</v>
      </c>
    </row>
    <row r="54" spans="1:2" x14ac:dyDescent="0.45">
      <c r="A54" s="2">
        <v>52</v>
      </c>
      <c r="B54" s="11">
        <v>2.5099999999999998</v>
      </c>
    </row>
    <row r="55" spans="1:2" x14ac:dyDescent="0.45">
      <c r="A55" s="2">
        <v>53</v>
      </c>
      <c r="B55" s="11">
        <v>2.5099999999999998</v>
      </c>
    </row>
    <row r="56" spans="1:2" x14ac:dyDescent="0.45">
      <c r="A56" s="2">
        <v>54</v>
      </c>
      <c r="B56" s="11">
        <v>2.46</v>
      </c>
    </row>
    <row r="57" spans="1:2" x14ac:dyDescent="0.45">
      <c r="A57" s="2">
        <v>55</v>
      </c>
      <c r="B57" s="11">
        <v>2.31</v>
      </c>
    </row>
    <row r="58" spans="1:2" x14ac:dyDescent="0.45">
      <c r="A58" s="2">
        <v>56</v>
      </c>
      <c r="B58" s="11">
        <v>2.21</v>
      </c>
    </row>
    <row r="59" spans="1:2" x14ac:dyDescent="0.45">
      <c r="A59" s="2">
        <v>57</v>
      </c>
      <c r="B59" s="11">
        <v>2.4</v>
      </c>
    </row>
    <row r="60" spans="1:2" x14ac:dyDescent="0.45">
      <c r="A60" s="2">
        <v>58</v>
      </c>
      <c r="B60" s="11">
        <v>2.5099999999999998</v>
      </c>
    </row>
    <row r="61" spans="1:2" x14ac:dyDescent="0.45">
      <c r="A61" s="2">
        <v>59</v>
      </c>
      <c r="B61" s="11">
        <v>2.37</v>
      </c>
    </row>
    <row r="62" spans="1:2" x14ac:dyDescent="0.45">
      <c r="A62" s="2">
        <v>60</v>
      </c>
      <c r="B62" s="11">
        <v>3.29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221A-E25F-4CBB-9D86-A22539C8A1F8}">
  <dimension ref="A1:R103"/>
  <sheetViews>
    <sheetView zoomScale="115" workbookViewId="0">
      <selection activeCell="P24" sqref="P24"/>
    </sheetView>
  </sheetViews>
  <sheetFormatPr defaultColWidth="8.796875" defaultRowHeight="14.25" x14ac:dyDescent="0.45"/>
  <cols>
    <col min="1" max="1" width="14.796875" bestFit="1" customWidth="1"/>
    <col min="2" max="4" width="6" bestFit="1" customWidth="1"/>
    <col min="5" max="5" width="11.1328125" bestFit="1" customWidth="1"/>
    <col min="6" max="6" width="9.46484375" bestFit="1" customWidth="1"/>
    <col min="7" max="7" width="7.46484375" bestFit="1" customWidth="1"/>
    <col min="9" max="9" width="15.46484375" bestFit="1" customWidth="1"/>
    <col min="17" max="17" width="13.6640625" bestFit="1" customWidth="1"/>
  </cols>
  <sheetData>
    <row r="1" spans="1:18" x14ac:dyDescent="0.45">
      <c r="A1" s="48" t="s">
        <v>141</v>
      </c>
      <c r="B1" s="48"/>
      <c r="C1" s="48"/>
      <c r="D1" s="48"/>
      <c r="E1" s="48"/>
      <c r="F1" s="48"/>
      <c r="G1" s="48"/>
      <c r="H1" s="49"/>
    </row>
    <row r="2" spans="1:18" ht="18" customHeight="1" thickBot="1" x14ac:dyDescent="0.55000000000000004">
      <c r="A2" s="50" t="s">
        <v>142</v>
      </c>
      <c r="B2" s="49" t="s">
        <v>143</v>
      </c>
      <c r="C2" s="49" t="s">
        <v>144</v>
      </c>
      <c r="D2" s="49" t="s">
        <v>145</v>
      </c>
      <c r="E2" s="49" t="s">
        <v>146</v>
      </c>
      <c r="F2" s="49" t="s">
        <v>147</v>
      </c>
      <c r="G2" s="49" t="s">
        <v>148</v>
      </c>
      <c r="H2" s="49" t="s">
        <v>149</v>
      </c>
      <c r="I2" s="2"/>
      <c r="J2" s="2"/>
      <c r="K2" s="2"/>
      <c r="L2" s="2"/>
      <c r="M2" s="2"/>
      <c r="N2" s="2"/>
      <c r="O2" s="2"/>
      <c r="P2" s="51" t="s">
        <v>192</v>
      </c>
      <c r="R2" s="2"/>
    </row>
    <row r="3" spans="1:18" ht="15.75" x14ac:dyDescent="0.5">
      <c r="A3" s="48">
        <v>2000</v>
      </c>
      <c r="B3" s="49">
        <v>111.87</v>
      </c>
      <c r="C3" s="49">
        <v>148.44</v>
      </c>
      <c r="D3" s="49">
        <v>89.71</v>
      </c>
      <c r="E3" s="49">
        <v>10.75</v>
      </c>
      <c r="F3" s="49">
        <v>42.4</v>
      </c>
      <c r="G3" s="49">
        <v>6.93</v>
      </c>
      <c r="H3" s="52">
        <v>0</v>
      </c>
      <c r="I3" s="53" t="s">
        <v>193</v>
      </c>
      <c r="J3" s="54">
        <f>MAX(B3:B103)</f>
        <v>162.04</v>
      </c>
      <c r="K3" s="54">
        <f t="shared" ref="K3:N3" si="0">MAX(C3:C103)</f>
        <v>198.21</v>
      </c>
      <c r="L3" s="54">
        <f t="shared" si="0"/>
        <v>152.26</v>
      </c>
      <c r="M3" s="54">
        <f t="shared" si="0"/>
        <v>201.64</v>
      </c>
      <c r="N3" s="54">
        <f t="shared" si="0"/>
        <v>62.2</v>
      </c>
      <c r="O3" s="54">
        <f>MAX(G3:G103)</f>
        <v>24.44</v>
      </c>
      <c r="P3" s="55">
        <f>MAX(J3:O3)</f>
        <v>201.64</v>
      </c>
      <c r="R3" s="2"/>
    </row>
    <row r="4" spans="1:18" ht="15.75" x14ac:dyDescent="0.5">
      <c r="A4" s="48">
        <v>2001</v>
      </c>
      <c r="B4" s="49">
        <v>114.6</v>
      </c>
      <c r="C4" s="49">
        <v>151.04</v>
      </c>
      <c r="D4" s="49">
        <v>92.43</v>
      </c>
      <c r="E4" s="49">
        <v>11.31</v>
      </c>
      <c r="F4" s="49">
        <v>43.17</v>
      </c>
      <c r="G4" s="49">
        <v>7.01</v>
      </c>
      <c r="H4" s="52">
        <v>0</v>
      </c>
      <c r="I4" s="53"/>
      <c r="J4" s="54"/>
      <c r="K4" s="54"/>
      <c r="L4" s="54"/>
      <c r="M4" s="54"/>
      <c r="N4" s="54"/>
      <c r="O4" s="54"/>
      <c r="P4" s="56"/>
      <c r="R4" s="2"/>
    </row>
    <row r="5" spans="1:18" ht="15.75" x14ac:dyDescent="0.5">
      <c r="A5" s="48">
        <v>2002</v>
      </c>
      <c r="B5" s="49">
        <v>117.32</v>
      </c>
      <c r="C5" s="49">
        <v>152.93</v>
      </c>
      <c r="D5" s="49">
        <v>94.81</v>
      </c>
      <c r="E5" s="49">
        <v>11.94</v>
      </c>
      <c r="F5" s="49">
        <v>43.72</v>
      </c>
      <c r="G5" s="49">
        <v>7.17</v>
      </c>
      <c r="H5" s="52">
        <v>0</v>
      </c>
      <c r="I5" s="53" t="s">
        <v>194</v>
      </c>
      <c r="J5" s="54">
        <f>MIN(B3:B103)</f>
        <v>30.54</v>
      </c>
      <c r="K5" s="54">
        <f t="shared" ref="K5:O5" si="1">MIN(C3:C103)</f>
        <v>52.5</v>
      </c>
      <c r="L5" s="54">
        <f t="shared" si="1"/>
        <v>48.61</v>
      </c>
      <c r="M5" s="54">
        <f t="shared" si="1"/>
        <v>10.75</v>
      </c>
      <c r="N5" s="54">
        <f t="shared" si="1"/>
        <v>42.4</v>
      </c>
      <c r="O5" s="54">
        <f t="shared" si="1"/>
        <v>6.93</v>
      </c>
      <c r="P5" s="56">
        <f>MAX(J5:O5)</f>
        <v>52.5</v>
      </c>
      <c r="R5" s="2"/>
    </row>
    <row r="6" spans="1:18" ht="15.75" x14ac:dyDescent="0.5">
      <c r="A6" s="48">
        <v>2003</v>
      </c>
      <c r="B6" s="49">
        <v>120.1</v>
      </c>
      <c r="C6" s="49">
        <v>154.54</v>
      </c>
      <c r="D6" s="49">
        <v>97.13</v>
      </c>
      <c r="E6" s="49">
        <v>12.59</v>
      </c>
      <c r="F6" s="49">
        <v>44.2</v>
      </c>
      <c r="G6" s="49">
        <v>7.39</v>
      </c>
      <c r="H6" s="52">
        <v>0</v>
      </c>
      <c r="I6" s="53"/>
      <c r="J6" s="54"/>
      <c r="K6" s="54"/>
      <c r="L6" s="54"/>
      <c r="M6" s="54"/>
      <c r="N6" s="54"/>
      <c r="O6" s="54"/>
      <c r="P6" s="56"/>
      <c r="R6" s="2"/>
    </row>
    <row r="7" spans="1:18" ht="16.149999999999999" thickBot="1" x14ac:dyDescent="0.55000000000000004">
      <c r="A7" s="48">
        <v>2004</v>
      </c>
      <c r="B7" s="49">
        <v>123.23</v>
      </c>
      <c r="C7" s="49">
        <v>156.55000000000001</v>
      </c>
      <c r="D7" s="49">
        <v>99.82</v>
      </c>
      <c r="E7" s="49">
        <v>13.27</v>
      </c>
      <c r="F7" s="49">
        <v>44.83</v>
      </c>
      <c r="G7" s="49">
        <v>7.66</v>
      </c>
      <c r="H7" s="52">
        <v>0</v>
      </c>
      <c r="I7" s="53" t="s">
        <v>195</v>
      </c>
      <c r="J7" s="54">
        <f>AVERAGE(B3:B103)</f>
        <v>76.159504950495062</v>
      </c>
      <c r="K7" s="54">
        <f t="shared" ref="K7:O7" si="2">AVERAGE(C3:C103)</f>
        <v>121.09603960396036</v>
      </c>
      <c r="L7" s="54">
        <f t="shared" si="2"/>
        <v>87.064752475247516</v>
      </c>
      <c r="M7" s="54">
        <f t="shared" si="2"/>
        <v>128.75217821782175</v>
      </c>
      <c r="N7" s="54">
        <f t="shared" si="2"/>
        <v>53.229009900990093</v>
      </c>
      <c r="O7" s="54">
        <f t="shared" si="2"/>
        <v>12.994356435643569</v>
      </c>
      <c r="P7" s="57">
        <f>MAX(J7:O7)</f>
        <v>128.75217821782175</v>
      </c>
      <c r="R7" s="2"/>
    </row>
    <row r="8" spans="1:18" x14ac:dyDescent="0.45">
      <c r="A8" s="48">
        <v>2005</v>
      </c>
      <c r="B8" s="49">
        <v>126.84</v>
      </c>
      <c r="C8" s="49">
        <v>159.22</v>
      </c>
      <c r="D8" s="49">
        <v>103.06</v>
      </c>
      <c r="E8" s="49">
        <v>13.95</v>
      </c>
      <c r="F8" s="49">
        <v>45.68</v>
      </c>
      <c r="G8" s="49">
        <v>7.98</v>
      </c>
      <c r="H8" s="49">
        <v>0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45">
      <c r="A9" s="48">
        <v>2006</v>
      </c>
      <c r="B9" s="49">
        <v>130.66999999999999</v>
      </c>
      <c r="C9" s="49">
        <v>162.15</v>
      </c>
      <c r="D9" s="49">
        <v>106.62</v>
      </c>
      <c r="E9" s="49">
        <v>14.65</v>
      </c>
      <c r="F9" s="49">
        <v>46.62</v>
      </c>
      <c r="G9" s="49">
        <v>8.32</v>
      </c>
      <c r="H9" s="49">
        <v>0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45">
      <c r="A10" s="48">
        <v>2007</v>
      </c>
      <c r="B10" s="49">
        <v>134.75</v>
      </c>
      <c r="C10" s="49">
        <v>165.46</v>
      </c>
      <c r="D10" s="49">
        <v>110.59</v>
      </c>
      <c r="E10" s="49">
        <v>15.38</v>
      </c>
      <c r="F10" s="49">
        <v>47.71</v>
      </c>
      <c r="G10" s="49">
        <v>8.68</v>
      </c>
      <c r="H10" s="49">
        <v>0</v>
      </c>
      <c r="M10" s="2"/>
      <c r="N10" s="2"/>
      <c r="O10" s="2"/>
      <c r="P10" s="2"/>
      <c r="Q10" s="2"/>
      <c r="R10" s="2"/>
    </row>
    <row r="11" spans="1:18" x14ac:dyDescent="0.45">
      <c r="A11" s="48">
        <v>2008</v>
      </c>
      <c r="B11" s="49">
        <v>138.81</v>
      </c>
      <c r="C11" s="49">
        <v>168.76</v>
      </c>
      <c r="D11" s="49">
        <v>114.6</v>
      </c>
      <c r="E11" s="49">
        <v>16.16</v>
      </c>
      <c r="F11" s="49">
        <v>48.78</v>
      </c>
      <c r="G11" s="49">
        <v>9.06</v>
      </c>
      <c r="H11" s="49">
        <v>0</v>
      </c>
      <c r="M11" s="2"/>
      <c r="N11" s="2"/>
      <c r="O11" s="2"/>
      <c r="P11" s="2"/>
      <c r="Q11" s="2"/>
      <c r="R11" s="2"/>
    </row>
    <row r="12" spans="1:18" ht="16.149999999999999" thickBot="1" x14ac:dyDescent="0.55000000000000004">
      <c r="A12" s="48">
        <v>2009</v>
      </c>
      <c r="B12" s="49">
        <v>141.76</v>
      </c>
      <c r="C12" s="49">
        <v>170.69</v>
      </c>
      <c r="D12" s="49">
        <v>117.4</v>
      </c>
      <c r="E12" s="49">
        <v>16.93</v>
      </c>
      <c r="F12" s="49">
        <v>49.39</v>
      </c>
      <c r="G12" s="49">
        <v>9.4499999999999993</v>
      </c>
      <c r="H12" s="49">
        <v>0</v>
      </c>
      <c r="I12" s="58"/>
      <c r="J12" s="51"/>
      <c r="K12" s="2"/>
      <c r="L12" s="2"/>
      <c r="M12" s="2"/>
      <c r="N12" s="2"/>
      <c r="O12" s="2"/>
      <c r="P12" s="2"/>
      <c r="Q12" s="2"/>
      <c r="R12" s="2"/>
    </row>
    <row r="13" spans="1:18" x14ac:dyDescent="0.45">
      <c r="A13" s="48">
        <v>2010</v>
      </c>
      <c r="B13" s="49">
        <v>143.41999999999999</v>
      </c>
      <c r="C13" s="49">
        <v>171.38</v>
      </c>
      <c r="D13" s="49">
        <v>119.06</v>
      </c>
      <c r="E13" s="49">
        <v>17.61</v>
      </c>
      <c r="F13" s="49">
        <v>49.6</v>
      </c>
      <c r="G13" s="49">
        <v>9.83</v>
      </c>
      <c r="H13" s="49">
        <v>0</v>
      </c>
      <c r="I13" s="59" t="s">
        <v>196</v>
      </c>
      <c r="J13" s="60">
        <v>0.2</v>
      </c>
      <c r="K13" s="60">
        <v>0.3</v>
      </c>
      <c r="L13" s="60">
        <v>0.1</v>
      </c>
      <c r="M13" s="60">
        <v>0.2</v>
      </c>
      <c r="N13" s="60">
        <v>0.1</v>
      </c>
      <c r="O13" s="60">
        <v>0.1</v>
      </c>
      <c r="P13" s="61" t="s">
        <v>197</v>
      </c>
      <c r="Q13" s="2"/>
      <c r="R13" s="2"/>
    </row>
    <row r="14" spans="1:18" x14ac:dyDescent="0.45">
      <c r="A14" s="48">
        <v>2011</v>
      </c>
      <c r="B14" s="49">
        <v>146.24</v>
      </c>
      <c r="C14" s="49">
        <v>173.66</v>
      </c>
      <c r="D14" s="49">
        <v>121.98</v>
      </c>
      <c r="E14" s="49">
        <v>18.32</v>
      </c>
      <c r="F14" s="49">
        <v>50.31</v>
      </c>
      <c r="G14" s="49">
        <v>10.19</v>
      </c>
      <c r="H14" s="49">
        <v>0</v>
      </c>
      <c r="I14" s="62" t="s">
        <v>198</v>
      </c>
      <c r="J14" s="63">
        <f>B103*J13</f>
        <v>6.1080000000000005</v>
      </c>
      <c r="K14" s="63">
        <f t="shared" ref="K14:O14" si="3">C103*K13</f>
        <v>15.75</v>
      </c>
      <c r="L14" s="63">
        <f t="shared" si="3"/>
        <v>4.8610000000000007</v>
      </c>
      <c r="M14" s="63">
        <f t="shared" si="3"/>
        <v>40.328000000000003</v>
      </c>
      <c r="N14" s="63">
        <f t="shared" si="3"/>
        <v>4.5250000000000004</v>
      </c>
      <c r="O14" s="63">
        <f t="shared" si="3"/>
        <v>0.80500000000000016</v>
      </c>
      <c r="P14" s="64">
        <f>SUM(J14:O14)</f>
        <v>72.37700000000001</v>
      </c>
      <c r="Q14" s="2"/>
      <c r="R14" s="2"/>
    </row>
    <row r="15" spans="1:18" ht="14.65" thickBot="1" x14ac:dyDescent="0.5">
      <c r="A15" s="48">
        <v>2012</v>
      </c>
      <c r="B15" s="49">
        <v>149.18</v>
      </c>
      <c r="C15" s="49">
        <v>176.25</v>
      </c>
      <c r="D15" s="49">
        <v>125.06</v>
      </c>
      <c r="E15" s="49">
        <v>19.02</v>
      </c>
      <c r="F15" s="49">
        <v>51.08</v>
      </c>
      <c r="G15" s="49">
        <v>10.5</v>
      </c>
      <c r="H15" s="49">
        <v>0</v>
      </c>
      <c r="I15" s="65" t="s">
        <v>199</v>
      </c>
      <c r="J15" s="66">
        <f>J5*J13</f>
        <v>6.1080000000000005</v>
      </c>
      <c r="K15" s="66">
        <f t="shared" ref="K15:O15" si="4">K5*K13</f>
        <v>15.75</v>
      </c>
      <c r="L15" s="66">
        <f t="shared" si="4"/>
        <v>4.8610000000000007</v>
      </c>
      <c r="M15" s="66">
        <f t="shared" si="4"/>
        <v>2.15</v>
      </c>
      <c r="N15" s="66">
        <f t="shared" si="4"/>
        <v>4.24</v>
      </c>
      <c r="O15" s="66">
        <f t="shared" si="4"/>
        <v>0.69300000000000006</v>
      </c>
      <c r="P15" s="67">
        <f>SUM(J15:O15)</f>
        <v>33.802</v>
      </c>
      <c r="Q15" s="2"/>
      <c r="R15" s="2"/>
    </row>
    <row r="16" spans="1:18" x14ac:dyDescent="0.45">
      <c r="A16" s="48">
        <v>2013</v>
      </c>
      <c r="B16" s="49">
        <v>151.76</v>
      </c>
      <c r="C16" s="49">
        <v>178.61</v>
      </c>
      <c r="D16" s="49">
        <v>128</v>
      </c>
      <c r="E16" s="49">
        <v>19.73</v>
      </c>
      <c r="F16" s="49">
        <v>51.8</v>
      </c>
      <c r="G16" s="49">
        <v>10.76</v>
      </c>
      <c r="H16" s="49">
        <v>0</v>
      </c>
      <c r="I16" s="68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45">
      <c r="A17" s="48">
        <v>2014</v>
      </c>
      <c r="B17" s="49">
        <v>154.13</v>
      </c>
      <c r="C17" s="49">
        <v>180.91</v>
      </c>
      <c r="D17" s="49">
        <v>130.97999999999999</v>
      </c>
      <c r="E17" s="49">
        <v>20.5</v>
      </c>
      <c r="F17" s="49">
        <v>52.52</v>
      </c>
      <c r="G17" s="49">
        <v>10.96</v>
      </c>
      <c r="H17" s="49">
        <v>0</v>
      </c>
      <c r="I17" s="69" t="s">
        <v>200</v>
      </c>
      <c r="J17" s="70" t="s">
        <v>201</v>
      </c>
      <c r="K17" s="71">
        <f>P15-P14</f>
        <v>-38.57500000000001</v>
      </c>
      <c r="L17" s="2"/>
      <c r="M17" s="2"/>
      <c r="N17" s="2"/>
      <c r="O17" s="2"/>
      <c r="P17" s="2"/>
      <c r="Q17" s="2"/>
      <c r="R17" s="2"/>
    </row>
    <row r="18" spans="1:18" x14ac:dyDescent="0.45">
      <c r="A18" s="48">
        <v>2015</v>
      </c>
      <c r="B18" s="49">
        <v>156.38</v>
      </c>
      <c r="C18" s="49">
        <v>183.28</v>
      </c>
      <c r="D18" s="49">
        <v>134.07</v>
      </c>
      <c r="E18" s="49">
        <v>21.35</v>
      </c>
      <c r="F18" s="49">
        <v>53.27</v>
      </c>
      <c r="G18" s="49">
        <v>11.11</v>
      </c>
      <c r="H18" s="5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5">
      <c r="A19" s="48">
        <v>2016</v>
      </c>
      <c r="B19" s="49">
        <v>158.16999999999999</v>
      </c>
      <c r="C19" s="49">
        <v>185.57</v>
      </c>
      <c r="D19" s="49">
        <v>137.02000000000001</v>
      </c>
      <c r="E19" s="49">
        <v>22.33</v>
      </c>
      <c r="F19" s="49">
        <v>54.02</v>
      </c>
      <c r="G19" s="49">
        <v>11.22</v>
      </c>
      <c r="H19" s="49">
        <v>0</v>
      </c>
      <c r="I19" s="58" t="s">
        <v>200</v>
      </c>
      <c r="J19" s="51"/>
      <c r="K19" s="2"/>
      <c r="L19" s="2"/>
      <c r="M19" s="2"/>
      <c r="N19" s="2"/>
      <c r="O19" s="2"/>
      <c r="P19" s="2"/>
      <c r="Q19" s="2"/>
      <c r="R19" s="2"/>
    </row>
    <row r="20" spans="1:18" ht="15.75" x14ac:dyDescent="0.5">
      <c r="A20" s="48">
        <v>2017</v>
      </c>
      <c r="B20" s="49">
        <v>159.61000000000001</v>
      </c>
      <c r="C20" s="49">
        <v>187.91</v>
      </c>
      <c r="D20" s="49">
        <v>139.93</v>
      </c>
      <c r="E20" s="49">
        <v>23.49</v>
      </c>
      <c r="F20" s="49">
        <v>54.8</v>
      </c>
      <c r="G20" s="49">
        <v>11.28</v>
      </c>
      <c r="H20" s="49">
        <v>0</v>
      </c>
      <c r="I20" s="58"/>
      <c r="J20" s="84" t="s">
        <v>202</v>
      </c>
      <c r="K20" s="84"/>
      <c r="L20" s="84"/>
    </row>
    <row r="21" spans="1:18" x14ac:dyDescent="0.45">
      <c r="A21" s="48">
        <v>2018</v>
      </c>
      <c r="B21" s="49">
        <v>161</v>
      </c>
      <c r="C21" s="49">
        <v>190.47</v>
      </c>
      <c r="D21" s="49">
        <v>142.94999999999999</v>
      </c>
      <c r="E21" s="49">
        <v>24.85</v>
      </c>
      <c r="F21" s="49">
        <v>55.66</v>
      </c>
      <c r="G21" s="49">
        <v>11.32</v>
      </c>
      <c r="H21" s="49">
        <v>0</v>
      </c>
    </row>
    <row r="22" spans="1:18" x14ac:dyDescent="0.45">
      <c r="A22" s="48">
        <v>2019</v>
      </c>
      <c r="B22" s="49">
        <v>162.04</v>
      </c>
      <c r="C22" s="49">
        <v>192.93</v>
      </c>
      <c r="D22" s="49">
        <v>145.72999999999999</v>
      </c>
      <c r="E22" s="49">
        <v>26.44</v>
      </c>
      <c r="F22" s="49">
        <v>56.48</v>
      </c>
      <c r="G22" s="49">
        <v>11.35</v>
      </c>
      <c r="H22" s="49">
        <v>0</v>
      </c>
    </row>
    <row r="23" spans="1:18" x14ac:dyDescent="0.45">
      <c r="A23" s="48">
        <v>2020</v>
      </c>
      <c r="B23" s="49">
        <v>161.31</v>
      </c>
      <c r="C23" s="49">
        <v>193.72</v>
      </c>
      <c r="D23" s="49">
        <v>146.76</v>
      </c>
      <c r="E23" s="49">
        <v>28.18</v>
      </c>
      <c r="F23" s="49">
        <v>56.74</v>
      </c>
      <c r="G23" s="49">
        <v>11.36</v>
      </c>
      <c r="H23" s="49">
        <v>0</v>
      </c>
    </row>
    <row r="24" spans="1:18" x14ac:dyDescent="0.45">
      <c r="A24" s="48">
        <v>2021</v>
      </c>
      <c r="B24" s="49">
        <v>158.65</v>
      </c>
      <c r="C24" s="49">
        <v>192.71</v>
      </c>
      <c r="D24" s="49">
        <v>146.13999999999999</v>
      </c>
      <c r="E24" s="49">
        <v>29.96</v>
      </c>
      <c r="F24" s="49">
        <v>56.47</v>
      </c>
      <c r="G24" s="49">
        <v>11.35</v>
      </c>
      <c r="H24" s="49">
        <v>0</v>
      </c>
    </row>
    <row r="25" spans="1:18" x14ac:dyDescent="0.45">
      <c r="A25" s="48">
        <v>2022</v>
      </c>
      <c r="B25" s="49">
        <v>158.88</v>
      </c>
      <c r="C25" s="49">
        <v>194.6</v>
      </c>
      <c r="D25" s="49">
        <v>148.19999999999999</v>
      </c>
      <c r="E25" s="49">
        <v>31.91</v>
      </c>
      <c r="F25" s="49">
        <v>57.13</v>
      </c>
      <c r="G25" s="49">
        <v>11.35</v>
      </c>
      <c r="H25" s="49">
        <v>0</v>
      </c>
    </row>
    <row r="26" spans="1:18" x14ac:dyDescent="0.45">
      <c r="A26" s="48">
        <v>2023</v>
      </c>
      <c r="B26" s="49">
        <v>159.41999999999999</v>
      </c>
      <c r="C26" s="49">
        <v>196.58</v>
      </c>
      <c r="D26" s="49">
        <v>150.34</v>
      </c>
      <c r="E26" s="49">
        <v>33.869999999999997</v>
      </c>
      <c r="F26" s="49">
        <v>57.79</v>
      </c>
      <c r="G26" s="49">
        <v>11.32</v>
      </c>
      <c r="H26" s="49">
        <v>0</v>
      </c>
    </row>
    <row r="27" spans="1:18" x14ac:dyDescent="0.45">
      <c r="A27" s="48">
        <v>2024</v>
      </c>
      <c r="B27" s="49">
        <v>159.74</v>
      </c>
      <c r="C27" s="49">
        <v>198.21</v>
      </c>
      <c r="D27" s="49">
        <v>152.26</v>
      </c>
      <c r="E27" s="49">
        <v>35.93</v>
      </c>
      <c r="F27" s="49">
        <v>58.35</v>
      </c>
      <c r="G27" s="49">
        <v>11.29</v>
      </c>
      <c r="H27" s="49">
        <v>0</v>
      </c>
    </row>
    <row r="28" spans="1:18" x14ac:dyDescent="0.45">
      <c r="A28" s="48">
        <v>2025</v>
      </c>
      <c r="B28" s="49">
        <v>156.1</v>
      </c>
      <c r="C28" s="49">
        <v>197.94</v>
      </c>
      <c r="D28" s="49">
        <v>151.99</v>
      </c>
      <c r="E28" s="49">
        <v>38.200000000000003</v>
      </c>
      <c r="F28" s="49">
        <v>58.85</v>
      </c>
      <c r="G28" s="49">
        <v>11.25</v>
      </c>
      <c r="H28" s="49">
        <v>0</v>
      </c>
    </row>
    <row r="29" spans="1:18" x14ac:dyDescent="0.45">
      <c r="A29" s="48">
        <v>2026</v>
      </c>
      <c r="B29" s="49">
        <v>150.15</v>
      </c>
      <c r="C29" s="49">
        <v>196.79</v>
      </c>
      <c r="D29" s="49">
        <v>150.86000000000001</v>
      </c>
      <c r="E29" s="49">
        <v>40.909999999999997</v>
      </c>
      <c r="F29" s="49">
        <v>59.45</v>
      </c>
      <c r="G29" s="49">
        <v>11.24</v>
      </c>
      <c r="H29" s="49">
        <v>0</v>
      </c>
    </row>
    <row r="30" spans="1:18" x14ac:dyDescent="0.45">
      <c r="A30" s="48">
        <v>2027</v>
      </c>
      <c r="B30" s="49">
        <v>143.9</v>
      </c>
      <c r="C30" s="49">
        <v>195.45</v>
      </c>
      <c r="D30" s="49">
        <v>149.28</v>
      </c>
      <c r="E30" s="49">
        <v>44.11</v>
      </c>
      <c r="F30" s="49">
        <v>60.08</v>
      </c>
      <c r="G30" s="49">
        <v>11.31</v>
      </c>
      <c r="H30" s="49">
        <v>0.02</v>
      </c>
    </row>
    <row r="31" spans="1:18" x14ac:dyDescent="0.45">
      <c r="A31" s="48">
        <v>2028</v>
      </c>
      <c r="B31" s="49">
        <v>137.44999999999999</v>
      </c>
      <c r="C31" s="49">
        <v>193.82</v>
      </c>
      <c r="D31" s="49">
        <v>147.04</v>
      </c>
      <c r="E31" s="49">
        <v>47.89</v>
      </c>
      <c r="F31" s="49">
        <v>60.69</v>
      </c>
      <c r="G31" s="49">
        <v>11.5</v>
      </c>
      <c r="H31" s="49">
        <v>7.0000000000000007E-2</v>
      </c>
    </row>
    <row r="32" spans="1:18" x14ac:dyDescent="0.45">
      <c r="A32" s="48">
        <v>2029</v>
      </c>
      <c r="B32" s="49">
        <v>130.78</v>
      </c>
      <c r="C32" s="49">
        <v>191.85</v>
      </c>
      <c r="D32" s="49">
        <v>144.07</v>
      </c>
      <c r="E32" s="49">
        <v>52.27</v>
      </c>
      <c r="F32" s="49">
        <v>61.23</v>
      </c>
      <c r="G32" s="49">
        <v>11.88</v>
      </c>
      <c r="H32" s="49">
        <v>0.15</v>
      </c>
    </row>
    <row r="33" spans="1:8" x14ac:dyDescent="0.45">
      <c r="A33" s="48">
        <v>2030</v>
      </c>
      <c r="B33" s="49">
        <v>123.86</v>
      </c>
      <c r="C33" s="49">
        <v>189.49</v>
      </c>
      <c r="D33" s="49">
        <v>140.33000000000001</v>
      </c>
      <c r="E33" s="49">
        <v>57.3</v>
      </c>
      <c r="F33" s="49">
        <v>61.68</v>
      </c>
      <c r="G33" s="49">
        <v>12.48</v>
      </c>
      <c r="H33" s="49">
        <v>0.28999999999999998</v>
      </c>
    </row>
    <row r="34" spans="1:8" x14ac:dyDescent="0.45">
      <c r="A34" s="48">
        <v>2031</v>
      </c>
      <c r="B34" s="49">
        <v>116.69</v>
      </c>
      <c r="C34" s="49">
        <v>186.7</v>
      </c>
      <c r="D34" s="49">
        <v>135.84</v>
      </c>
      <c r="E34" s="49">
        <v>63.06</v>
      </c>
      <c r="F34" s="49">
        <v>62</v>
      </c>
      <c r="G34" s="49">
        <v>13.28</v>
      </c>
      <c r="H34" s="49">
        <v>0.47</v>
      </c>
    </row>
    <row r="35" spans="1:8" x14ac:dyDescent="0.45">
      <c r="A35" s="48">
        <v>2032</v>
      </c>
      <c r="B35" s="49">
        <v>109.35</v>
      </c>
      <c r="C35" s="49">
        <v>183.47</v>
      </c>
      <c r="D35" s="49">
        <v>130.66</v>
      </c>
      <c r="E35" s="49">
        <v>69.64</v>
      </c>
      <c r="F35" s="49">
        <v>62.18</v>
      </c>
      <c r="G35" s="49">
        <v>14.23</v>
      </c>
      <c r="H35" s="49">
        <v>0.71</v>
      </c>
    </row>
    <row r="36" spans="1:8" x14ac:dyDescent="0.45">
      <c r="A36" s="48">
        <v>2033</v>
      </c>
      <c r="B36" s="49">
        <v>101.95</v>
      </c>
      <c r="C36" s="49">
        <v>179.78</v>
      </c>
      <c r="D36" s="49">
        <v>124.9</v>
      </c>
      <c r="E36" s="49">
        <v>77.11</v>
      </c>
      <c r="F36" s="49">
        <v>62.2</v>
      </c>
      <c r="G36" s="49">
        <v>15.27</v>
      </c>
      <c r="H36" s="49">
        <v>1</v>
      </c>
    </row>
    <row r="37" spans="1:8" x14ac:dyDescent="0.45">
      <c r="A37" s="48">
        <v>2034</v>
      </c>
      <c r="B37" s="49">
        <v>94.62</v>
      </c>
      <c r="C37" s="49">
        <v>175.66</v>
      </c>
      <c r="D37" s="49">
        <v>118.71</v>
      </c>
      <c r="E37" s="49">
        <v>85.47</v>
      </c>
      <c r="F37" s="49">
        <v>62.07</v>
      </c>
      <c r="G37" s="49">
        <v>16.37</v>
      </c>
      <c r="H37" s="49">
        <v>1.35</v>
      </c>
    </row>
    <row r="38" spans="1:8" x14ac:dyDescent="0.45">
      <c r="A38" s="48">
        <v>2035</v>
      </c>
      <c r="B38" s="49">
        <v>88.37</v>
      </c>
      <c r="C38" s="49">
        <v>172.14</v>
      </c>
      <c r="D38" s="49">
        <v>113.19</v>
      </c>
      <c r="E38" s="49">
        <v>94.65</v>
      </c>
      <c r="F38" s="49">
        <v>61.88</v>
      </c>
      <c r="G38" s="49">
        <v>17.489999999999998</v>
      </c>
      <c r="H38" s="49">
        <v>1.73</v>
      </c>
    </row>
    <row r="39" spans="1:8" x14ac:dyDescent="0.45">
      <c r="A39" s="48">
        <v>2036</v>
      </c>
      <c r="B39" s="49">
        <v>82.89</v>
      </c>
      <c r="C39" s="49">
        <v>168.85</v>
      </c>
      <c r="D39" s="49">
        <v>108.07</v>
      </c>
      <c r="E39" s="49">
        <v>104.37</v>
      </c>
      <c r="F39" s="49">
        <v>61.59</v>
      </c>
      <c r="G39" s="49">
        <v>18.57</v>
      </c>
      <c r="H39" s="49">
        <v>2.17</v>
      </c>
    </row>
    <row r="40" spans="1:8" x14ac:dyDescent="0.45">
      <c r="A40" s="48">
        <v>2037</v>
      </c>
      <c r="B40" s="49">
        <v>77.7</v>
      </c>
      <c r="C40" s="49">
        <v>165.28</v>
      </c>
      <c r="D40" s="49">
        <v>103.01</v>
      </c>
      <c r="E40" s="49">
        <v>114.32</v>
      </c>
      <c r="F40" s="49">
        <v>61.23</v>
      </c>
      <c r="G40" s="49">
        <v>19.45</v>
      </c>
      <c r="H40" s="49">
        <v>2.64</v>
      </c>
    </row>
    <row r="41" spans="1:8" x14ac:dyDescent="0.45">
      <c r="A41" s="48">
        <v>2038</v>
      </c>
      <c r="B41" s="49">
        <v>72.959999999999994</v>
      </c>
      <c r="C41" s="49">
        <v>161.52000000000001</v>
      </c>
      <c r="D41" s="49">
        <v>98.3</v>
      </c>
      <c r="E41" s="49">
        <v>124.09</v>
      </c>
      <c r="F41" s="49">
        <v>60.85</v>
      </c>
      <c r="G41" s="49">
        <v>19.91</v>
      </c>
      <c r="H41" s="49">
        <v>3.15</v>
      </c>
    </row>
    <row r="42" spans="1:8" x14ac:dyDescent="0.45">
      <c r="A42" s="48">
        <v>2039</v>
      </c>
      <c r="B42" s="49">
        <v>69.05</v>
      </c>
      <c r="C42" s="49">
        <v>157.66</v>
      </c>
      <c r="D42" s="49">
        <v>94.35</v>
      </c>
      <c r="E42" s="49">
        <v>133.09</v>
      </c>
      <c r="F42" s="49">
        <v>60.51</v>
      </c>
      <c r="G42" s="49">
        <v>19.989999999999998</v>
      </c>
      <c r="H42" s="49">
        <v>3.68</v>
      </c>
    </row>
    <row r="43" spans="1:8" x14ac:dyDescent="0.45">
      <c r="A43" s="48">
        <v>2040</v>
      </c>
      <c r="B43" s="49">
        <v>65.95</v>
      </c>
      <c r="C43" s="49">
        <v>153.78</v>
      </c>
      <c r="D43" s="49">
        <v>91.19</v>
      </c>
      <c r="E43" s="49">
        <v>141.35</v>
      </c>
      <c r="F43" s="49">
        <v>60.23</v>
      </c>
      <c r="G43" s="49">
        <v>19.920000000000002</v>
      </c>
      <c r="H43" s="49">
        <v>4.24</v>
      </c>
    </row>
    <row r="44" spans="1:8" x14ac:dyDescent="0.45">
      <c r="A44" s="48">
        <v>2041</v>
      </c>
      <c r="B44" s="49">
        <v>63.49</v>
      </c>
      <c r="C44" s="49">
        <v>149.9</v>
      </c>
      <c r="D44" s="49">
        <v>88.66</v>
      </c>
      <c r="E44" s="49">
        <v>148.83000000000001</v>
      </c>
      <c r="F44" s="49">
        <v>59.99</v>
      </c>
      <c r="G44" s="49">
        <v>19.93</v>
      </c>
      <c r="H44" s="49">
        <v>4.8099999999999996</v>
      </c>
    </row>
    <row r="45" spans="1:8" x14ac:dyDescent="0.45">
      <c r="A45" s="48">
        <v>2042</v>
      </c>
      <c r="B45" s="49">
        <v>61.47</v>
      </c>
      <c r="C45" s="49">
        <v>146.05000000000001</v>
      </c>
      <c r="D45" s="49">
        <v>86.67</v>
      </c>
      <c r="E45" s="49">
        <v>155.58000000000001</v>
      </c>
      <c r="F45" s="49">
        <v>59.8</v>
      </c>
      <c r="G45" s="49">
        <v>20.13</v>
      </c>
      <c r="H45" s="49">
        <v>5.39</v>
      </c>
    </row>
    <row r="46" spans="1:8" x14ac:dyDescent="0.45">
      <c r="A46" s="48">
        <v>2043</v>
      </c>
      <c r="B46" s="49">
        <v>59.75</v>
      </c>
      <c r="C46" s="49">
        <v>142.22999999999999</v>
      </c>
      <c r="D46" s="49">
        <v>85.12</v>
      </c>
      <c r="E46" s="49">
        <v>161.72999999999999</v>
      </c>
      <c r="F46" s="49">
        <v>59.63</v>
      </c>
      <c r="G46" s="49">
        <v>20.53</v>
      </c>
      <c r="H46" s="49">
        <v>5.97</v>
      </c>
    </row>
    <row r="47" spans="1:8" x14ac:dyDescent="0.45">
      <c r="A47" s="48">
        <v>2044</v>
      </c>
      <c r="B47" s="49">
        <v>58.22</v>
      </c>
      <c r="C47" s="49">
        <v>138.47</v>
      </c>
      <c r="D47" s="49">
        <v>83.96</v>
      </c>
      <c r="E47" s="49">
        <v>167.45</v>
      </c>
      <c r="F47" s="49">
        <v>59.48</v>
      </c>
      <c r="G47" s="49">
        <v>21.03</v>
      </c>
      <c r="H47" s="49">
        <v>6.52</v>
      </c>
    </row>
    <row r="48" spans="1:8" x14ac:dyDescent="0.45">
      <c r="A48" s="48">
        <v>2045</v>
      </c>
      <c r="B48" s="49">
        <v>56.83</v>
      </c>
      <c r="C48" s="49">
        <v>134.78</v>
      </c>
      <c r="D48" s="49">
        <v>83.11</v>
      </c>
      <c r="E48" s="49">
        <v>172.42</v>
      </c>
      <c r="F48" s="49">
        <v>59.35</v>
      </c>
      <c r="G48" s="49">
        <v>21.59</v>
      </c>
      <c r="H48" s="49">
        <v>7.11</v>
      </c>
    </row>
    <row r="49" spans="1:8" x14ac:dyDescent="0.45">
      <c r="A49" s="48">
        <v>2046</v>
      </c>
      <c r="B49" s="49">
        <v>55.87</v>
      </c>
      <c r="C49" s="49">
        <v>131.19999999999999</v>
      </c>
      <c r="D49" s="49">
        <v>82.65</v>
      </c>
      <c r="E49" s="49">
        <v>175.28</v>
      </c>
      <c r="F49" s="49">
        <v>59.23</v>
      </c>
      <c r="G49" s="49">
        <v>22.36</v>
      </c>
      <c r="H49" s="49">
        <v>8.07</v>
      </c>
    </row>
    <row r="50" spans="1:8" x14ac:dyDescent="0.45">
      <c r="A50" s="48">
        <v>2047</v>
      </c>
      <c r="B50" s="49">
        <v>55.35</v>
      </c>
      <c r="C50" s="49">
        <v>127.75</v>
      </c>
      <c r="D50" s="49">
        <v>82.6</v>
      </c>
      <c r="E50" s="49">
        <v>176.61</v>
      </c>
      <c r="F50" s="49">
        <v>59.16</v>
      </c>
      <c r="G50" s="49">
        <v>23.19</v>
      </c>
      <c r="H50" s="49">
        <v>9.27</v>
      </c>
    </row>
    <row r="51" spans="1:8" x14ac:dyDescent="0.45">
      <c r="A51" s="48">
        <v>2048</v>
      </c>
      <c r="B51" s="49">
        <v>54.91</v>
      </c>
      <c r="C51" s="49">
        <v>124.42</v>
      </c>
      <c r="D51" s="49">
        <v>82.7</v>
      </c>
      <c r="E51" s="49">
        <v>177.53</v>
      </c>
      <c r="F51" s="49">
        <v>59.1</v>
      </c>
      <c r="G51" s="49">
        <v>23.8</v>
      </c>
      <c r="H51" s="49">
        <v>10.87</v>
      </c>
    </row>
    <row r="52" spans="1:8" x14ac:dyDescent="0.45">
      <c r="A52" s="48">
        <v>2049</v>
      </c>
      <c r="B52" s="49">
        <v>54.16</v>
      </c>
      <c r="C52" s="49">
        <v>121.2</v>
      </c>
      <c r="D52" s="49">
        <v>82.58</v>
      </c>
      <c r="E52" s="49">
        <v>178.67</v>
      </c>
      <c r="F52" s="49">
        <v>58.99</v>
      </c>
      <c r="G52" s="49">
        <v>24.17</v>
      </c>
      <c r="H52" s="49">
        <v>13.09</v>
      </c>
    </row>
    <row r="53" spans="1:8" x14ac:dyDescent="0.45">
      <c r="A53" s="48">
        <v>2050</v>
      </c>
      <c r="B53" s="49">
        <v>52.99</v>
      </c>
      <c r="C53" s="49">
        <v>118.07</v>
      </c>
      <c r="D53" s="49">
        <v>82.03</v>
      </c>
      <c r="E53" s="49">
        <v>180.15</v>
      </c>
      <c r="F53" s="49">
        <v>58.8</v>
      </c>
      <c r="G53" s="49">
        <v>24.37</v>
      </c>
      <c r="H53" s="49">
        <v>16.13</v>
      </c>
    </row>
    <row r="54" spans="1:8" x14ac:dyDescent="0.45">
      <c r="A54" s="48">
        <v>2051</v>
      </c>
      <c r="B54" s="49">
        <v>51.45</v>
      </c>
      <c r="C54" s="49">
        <v>115.03</v>
      </c>
      <c r="D54" s="49">
        <v>80.89</v>
      </c>
      <c r="E54" s="49">
        <v>181.76</v>
      </c>
      <c r="F54" s="49">
        <v>58.54</v>
      </c>
      <c r="G54" s="49">
        <v>24.44</v>
      </c>
      <c r="H54" s="49">
        <v>20.149999999999999</v>
      </c>
    </row>
    <row r="55" spans="1:8" x14ac:dyDescent="0.45">
      <c r="A55" s="48">
        <v>2052</v>
      </c>
      <c r="B55" s="49">
        <v>49.66</v>
      </c>
      <c r="C55" s="49">
        <v>112.08</v>
      </c>
      <c r="D55" s="49">
        <v>79.13</v>
      </c>
      <c r="E55" s="49">
        <v>183.15</v>
      </c>
      <c r="F55" s="49">
        <v>58.19</v>
      </c>
      <c r="G55" s="49">
        <v>24.31</v>
      </c>
      <c r="H55" s="49">
        <v>25.26</v>
      </c>
    </row>
    <row r="56" spans="1:8" x14ac:dyDescent="0.45">
      <c r="A56" s="48">
        <v>2053</v>
      </c>
      <c r="B56" s="49">
        <v>47.75</v>
      </c>
      <c r="C56" s="49">
        <v>109.23</v>
      </c>
      <c r="D56" s="49">
        <v>76.91</v>
      </c>
      <c r="E56" s="49">
        <v>183.91</v>
      </c>
      <c r="F56" s="49">
        <v>57.79</v>
      </c>
      <c r="G56" s="49">
        <v>23.9</v>
      </c>
      <c r="H56" s="49">
        <v>31.47</v>
      </c>
    </row>
    <row r="57" spans="1:8" x14ac:dyDescent="0.45">
      <c r="A57" s="48">
        <v>2054</v>
      </c>
      <c r="B57" s="49">
        <v>45.86</v>
      </c>
      <c r="C57" s="49">
        <v>106.47</v>
      </c>
      <c r="D57" s="49">
        <v>74.48</v>
      </c>
      <c r="E57" s="49">
        <v>183.76</v>
      </c>
      <c r="F57" s="49">
        <v>57.36</v>
      </c>
      <c r="G57" s="49">
        <v>23.07</v>
      </c>
      <c r="H57" s="49">
        <v>38.67</v>
      </c>
    </row>
    <row r="58" spans="1:8" x14ac:dyDescent="0.45">
      <c r="A58" s="48">
        <v>2055</v>
      </c>
      <c r="B58" s="49">
        <v>44.13</v>
      </c>
      <c r="C58" s="49">
        <v>103.82</v>
      </c>
      <c r="D58" s="49">
        <v>72.11</v>
      </c>
      <c r="E58" s="49">
        <v>182.65</v>
      </c>
      <c r="F58" s="49">
        <v>56.91</v>
      </c>
      <c r="G58" s="49">
        <v>21.73</v>
      </c>
      <c r="H58" s="49">
        <v>46.64</v>
      </c>
    </row>
    <row r="59" spans="1:8" x14ac:dyDescent="0.45">
      <c r="A59" s="48">
        <v>2056</v>
      </c>
      <c r="B59" s="49">
        <v>42.72</v>
      </c>
      <c r="C59" s="49">
        <v>101.24</v>
      </c>
      <c r="D59" s="49">
        <v>70.06</v>
      </c>
      <c r="E59" s="49">
        <v>180.95</v>
      </c>
      <c r="F59" s="49">
        <v>56.48</v>
      </c>
      <c r="G59" s="49">
        <v>20.190000000000001</v>
      </c>
      <c r="H59" s="49">
        <v>54.29</v>
      </c>
    </row>
    <row r="60" spans="1:8" x14ac:dyDescent="0.45">
      <c r="A60" s="48">
        <v>2057</v>
      </c>
      <c r="B60" s="49">
        <v>41.71</v>
      </c>
      <c r="C60" s="49">
        <v>98.75</v>
      </c>
      <c r="D60" s="49">
        <v>68.400000000000006</v>
      </c>
      <c r="E60" s="49">
        <v>179.39</v>
      </c>
      <c r="F60" s="49">
        <v>56.08</v>
      </c>
      <c r="G60" s="49">
        <v>18.899999999999999</v>
      </c>
      <c r="H60" s="49">
        <v>60.88</v>
      </c>
    </row>
    <row r="61" spans="1:8" x14ac:dyDescent="0.45">
      <c r="A61" s="48">
        <v>2058</v>
      </c>
      <c r="B61" s="49">
        <v>40.99</v>
      </c>
      <c r="C61" s="49">
        <v>96.35</v>
      </c>
      <c r="D61" s="49">
        <v>67.03</v>
      </c>
      <c r="E61" s="49">
        <v>178.29</v>
      </c>
      <c r="F61" s="49">
        <v>55.7</v>
      </c>
      <c r="G61" s="49">
        <v>17.95</v>
      </c>
      <c r="H61" s="49">
        <v>66.38</v>
      </c>
    </row>
    <row r="62" spans="1:8" x14ac:dyDescent="0.45">
      <c r="A62" s="48">
        <v>2059</v>
      </c>
      <c r="B62" s="49">
        <v>40.44</v>
      </c>
      <c r="C62" s="49">
        <v>94.03</v>
      </c>
      <c r="D62" s="49">
        <v>65.89</v>
      </c>
      <c r="E62" s="49">
        <v>177.76</v>
      </c>
      <c r="F62" s="49">
        <v>55.32</v>
      </c>
      <c r="G62" s="49">
        <v>17.23</v>
      </c>
      <c r="H62" s="49">
        <v>70.87</v>
      </c>
    </row>
    <row r="63" spans="1:8" x14ac:dyDescent="0.45">
      <c r="A63" s="48">
        <v>2060</v>
      </c>
      <c r="B63" s="49">
        <v>40</v>
      </c>
      <c r="C63" s="49">
        <v>91.8</v>
      </c>
      <c r="D63" s="49">
        <v>64.88</v>
      </c>
      <c r="E63" s="49">
        <v>177.78</v>
      </c>
      <c r="F63" s="49">
        <v>54.96</v>
      </c>
      <c r="G63" s="49">
        <v>16.66</v>
      </c>
      <c r="H63" s="49">
        <v>74.58</v>
      </c>
    </row>
    <row r="64" spans="1:8" x14ac:dyDescent="0.45">
      <c r="A64" s="48">
        <v>2061</v>
      </c>
      <c r="B64" s="49">
        <v>39.6</v>
      </c>
      <c r="C64" s="49">
        <v>89.65</v>
      </c>
      <c r="D64" s="49">
        <v>63.94</v>
      </c>
      <c r="E64" s="49">
        <v>178.24</v>
      </c>
      <c r="F64" s="49">
        <v>54.59</v>
      </c>
      <c r="G64" s="49">
        <v>16.13</v>
      </c>
      <c r="H64" s="49">
        <v>77.760000000000005</v>
      </c>
    </row>
    <row r="65" spans="1:8" x14ac:dyDescent="0.45">
      <c r="A65" s="48">
        <v>2062</v>
      </c>
      <c r="B65" s="49">
        <v>39.21</v>
      </c>
      <c r="C65" s="49">
        <v>87.59</v>
      </c>
      <c r="D65" s="49">
        <v>63.01</v>
      </c>
      <c r="E65" s="49">
        <v>178.97</v>
      </c>
      <c r="F65" s="49">
        <v>54.23</v>
      </c>
      <c r="G65" s="49">
        <v>15.58</v>
      </c>
      <c r="H65" s="49">
        <v>80.63</v>
      </c>
    </row>
    <row r="66" spans="1:8" x14ac:dyDescent="0.45">
      <c r="A66" s="48">
        <v>2063</v>
      </c>
      <c r="B66" s="49">
        <v>38.799999999999997</v>
      </c>
      <c r="C66" s="49">
        <v>85.61</v>
      </c>
      <c r="D66" s="49">
        <v>62.1</v>
      </c>
      <c r="E66" s="49">
        <v>179.85</v>
      </c>
      <c r="F66" s="49">
        <v>53.87</v>
      </c>
      <c r="G66" s="49">
        <v>14.99</v>
      </c>
      <c r="H66" s="49">
        <v>83.36</v>
      </c>
    </row>
    <row r="67" spans="1:8" x14ac:dyDescent="0.45">
      <c r="A67" s="48">
        <v>2064</v>
      </c>
      <c r="B67" s="49">
        <v>38.380000000000003</v>
      </c>
      <c r="C67" s="49">
        <v>83.71</v>
      </c>
      <c r="D67" s="49">
        <v>61.21</v>
      </c>
      <c r="E67" s="49">
        <v>180.79</v>
      </c>
      <c r="F67" s="49">
        <v>53.51</v>
      </c>
      <c r="G67" s="49">
        <v>14.34</v>
      </c>
      <c r="H67" s="49">
        <v>86.01</v>
      </c>
    </row>
    <row r="68" spans="1:8" x14ac:dyDescent="0.45">
      <c r="A68" s="48">
        <v>2065</v>
      </c>
      <c r="B68" s="49">
        <v>37.950000000000003</v>
      </c>
      <c r="C68" s="49">
        <v>81.88</v>
      </c>
      <c r="D68" s="49">
        <v>60.34</v>
      </c>
      <c r="E68" s="49">
        <v>181.74</v>
      </c>
      <c r="F68" s="49">
        <v>53.16</v>
      </c>
      <c r="G68" s="49">
        <v>13.66</v>
      </c>
      <c r="H68" s="49">
        <v>88.57</v>
      </c>
    </row>
    <row r="69" spans="1:8" x14ac:dyDescent="0.45">
      <c r="A69" s="48">
        <v>2066</v>
      </c>
      <c r="B69" s="49">
        <v>37.53</v>
      </c>
      <c r="C69" s="49">
        <v>80.13</v>
      </c>
      <c r="D69" s="49">
        <v>59.51</v>
      </c>
      <c r="E69" s="49">
        <v>182.68</v>
      </c>
      <c r="F69" s="49">
        <v>52.82</v>
      </c>
      <c r="G69" s="49">
        <v>12.97</v>
      </c>
      <c r="H69" s="49">
        <v>91.01</v>
      </c>
    </row>
    <row r="70" spans="1:8" x14ac:dyDescent="0.45">
      <c r="A70" s="48">
        <v>2067</v>
      </c>
      <c r="B70" s="49">
        <v>37.119999999999997</v>
      </c>
      <c r="C70" s="49">
        <v>78.45</v>
      </c>
      <c r="D70" s="49">
        <v>58.72</v>
      </c>
      <c r="E70" s="49">
        <v>183.61</v>
      </c>
      <c r="F70" s="49">
        <v>52.49</v>
      </c>
      <c r="G70" s="49">
        <v>12.31</v>
      </c>
      <c r="H70" s="49">
        <v>93.28</v>
      </c>
    </row>
    <row r="71" spans="1:8" x14ac:dyDescent="0.45">
      <c r="A71" s="48">
        <v>2068</v>
      </c>
      <c r="B71" s="49">
        <v>36.74</v>
      </c>
      <c r="C71" s="49">
        <v>76.849999999999994</v>
      </c>
      <c r="D71" s="49">
        <v>57.98</v>
      </c>
      <c r="E71" s="49">
        <v>184.55</v>
      </c>
      <c r="F71" s="49">
        <v>52.17</v>
      </c>
      <c r="G71" s="49">
        <v>11.7</v>
      </c>
      <c r="H71" s="49">
        <v>95.33</v>
      </c>
    </row>
    <row r="72" spans="1:8" x14ac:dyDescent="0.45">
      <c r="A72" s="48">
        <v>2069</v>
      </c>
      <c r="B72" s="49">
        <v>36.39</v>
      </c>
      <c r="C72" s="49">
        <v>75.319999999999993</v>
      </c>
      <c r="D72" s="49">
        <v>57.29</v>
      </c>
      <c r="E72" s="49">
        <v>185.51</v>
      </c>
      <c r="F72" s="49">
        <v>51.86</v>
      </c>
      <c r="G72" s="49">
        <v>11.15</v>
      </c>
      <c r="H72" s="49">
        <v>97.16</v>
      </c>
    </row>
    <row r="73" spans="1:8" x14ac:dyDescent="0.45">
      <c r="A73" s="48">
        <v>2070</v>
      </c>
      <c r="B73" s="49">
        <v>36.06</v>
      </c>
      <c r="C73" s="49">
        <v>73.86</v>
      </c>
      <c r="D73" s="49">
        <v>56.64</v>
      </c>
      <c r="E73" s="49">
        <v>186.48</v>
      </c>
      <c r="F73" s="49">
        <v>51.55</v>
      </c>
      <c r="G73" s="49">
        <v>10.68</v>
      </c>
      <c r="H73" s="49">
        <v>98.76</v>
      </c>
    </row>
    <row r="74" spans="1:8" x14ac:dyDescent="0.45">
      <c r="A74" s="48">
        <v>2071</v>
      </c>
      <c r="B74" s="49">
        <v>35.75</v>
      </c>
      <c r="C74" s="49">
        <v>72.47</v>
      </c>
      <c r="D74" s="49">
        <v>56.03</v>
      </c>
      <c r="E74" s="49">
        <v>187.46</v>
      </c>
      <c r="F74" s="49">
        <v>51.26</v>
      </c>
      <c r="G74" s="49">
        <v>10.28</v>
      </c>
      <c r="H74" s="49">
        <v>100.17</v>
      </c>
    </row>
    <row r="75" spans="1:8" x14ac:dyDescent="0.45">
      <c r="A75" s="48">
        <v>2072</v>
      </c>
      <c r="B75" s="49">
        <v>35.450000000000003</v>
      </c>
      <c r="C75" s="49">
        <v>71.14</v>
      </c>
      <c r="D75" s="49">
        <v>55.45</v>
      </c>
      <c r="E75" s="49">
        <v>188.43</v>
      </c>
      <c r="F75" s="49">
        <v>50.97</v>
      </c>
      <c r="G75" s="49">
        <v>9.9499999999999993</v>
      </c>
      <c r="H75" s="49">
        <v>101.41</v>
      </c>
    </row>
    <row r="76" spans="1:8" x14ac:dyDescent="0.45">
      <c r="A76" s="48">
        <v>2073</v>
      </c>
      <c r="B76" s="49">
        <v>35.15</v>
      </c>
      <c r="C76" s="49">
        <v>69.88</v>
      </c>
      <c r="D76" s="49">
        <v>54.92</v>
      </c>
      <c r="E76" s="49">
        <v>189.38</v>
      </c>
      <c r="F76" s="49">
        <v>50.68</v>
      </c>
      <c r="G76" s="49">
        <v>9.67</v>
      </c>
      <c r="H76" s="49">
        <v>102.52</v>
      </c>
    </row>
    <row r="77" spans="1:8" x14ac:dyDescent="0.45">
      <c r="A77" s="48">
        <v>2074</v>
      </c>
      <c r="B77" s="49">
        <v>34.85</v>
      </c>
      <c r="C77" s="49">
        <v>68.680000000000007</v>
      </c>
      <c r="D77" s="49">
        <v>54.42</v>
      </c>
      <c r="E77" s="49">
        <v>190.29</v>
      </c>
      <c r="F77" s="49">
        <v>50.41</v>
      </c>
      <c r="G77" s="49">
        <v>9.44</v>
      </c>
      <c r="H77" s="49">
        <v>103.52</v>
      </c>
    </row>
    <row r="78" spans="1:8" x14ac:dyDescent="0.45">
      <c r="A78" s="48">
        <v>2075</v>
      </c>
      <c r="B78" s="49">
        <v>34.56</v>
      </c>
      <c r="C78" s="49">
        <v>67.540000000000006</v>
      </c>
      <c r="D78" s="49">
        <v>53.95</v>
      </c>
      <c r="E78" s="49">
        <v>191.15</v>
      </c>
      <c r="F78" s="49">
        <v>50.14</v>
      </c>
      <c r="G78" s="49">
        <v>9.25</v>
      </c>
      <c r="H78" s="49">
        <v>104.43</v>
      </c>
    </row>
    <row r="79" spans="1:8" x14ac:dyDescent="0.45">
      <c r="A79" s="48">
        <v>2076</v>
      </c>
      <c r="B79" s="49">
        <v>34.28</v>
      </c>
      <c r="C79" s="49">
        <v>66.45</v>
      </c>
      <c r="D79" s="49">
        <v>53.51</v>
      </c>
      <c r="E79" s="49">
        <v>191.93</v>
      </c>
      <c r="F79" s="49">
        <v>49.87</v>
      </c>
      <c r="G79" s="49">
        <v>9.1</v>
      </c>
      <c r="H79" s="49">
        <v>105.27</v>
      </c>
    </row>
    <row r="80" spans="1:8" x14ac:dyDescent="0.45">
      <c r="A80" s="48">
        <v>2077</v>
      </c>
      <c r="B80" s="49">
        <v>34.01</v>
      </c>
      <c r="C80" s="49">
        <v>65.42</v>
      </c>
      <c r="D80" s="49">
        <v>53.11</v>
      </c>
      <c r="E80" s="49">
        <v>192.63</v>
      </c>
      <c r="F80" s="49">
        <v>49.61</v>
      </c>
      <c r="G80" s="49">
        <v>8.9700000000000006</v>
      </c>
      <c r="H80" s="49">
        <v>106.04</v>
      </c>
    </row>
    <row r="81" spans="1:8" x14ac:dyDescent="0.45">
      <c r="A81" s="48">
        <v>2078</v>
      </c>
      <c r="B81" s="49">
        <v>33.75</v>
      </c>
      <c r="C81" s="49">
        <v>64.44</v>
      </c>
      <c r="D81" s="49">
        <v>52.73</v>
      </c>
      <c r="E81" s="49">
        <v>193.26</v>
      </c>
      <c r="F81" s="49">
        <v>49.36</v>
      </c>
      <c r="G81" s="49">
        <v>8.8800000000000008</v>
      </c>
      <c r="H81" s="49">
        <v>106.75</v>
      </c>
    </row>
    <row r="82" spans="1:8" x14ac:dyDescent="0.45">
      <c r="A82" s="48">
        <v>2079</v>
      </c>
      <c r="B82" s="49">
        <v>33.5</v>
      </c>
      <c r="C82" s="49">
        <v>63.51</v>
      </c>
      <c r="D82" s="49">
        <v>52.39</v>
      </c>
      <c r="E82" s="49">
        <v>193.82</v>
      </c>
      <c r="F82" s="49">
        <v>49.11</v>
      </c>
      <c r="G82" s="49">
        <v>8.8000000000000007</v>
      </c>
      <c r="H82" s="49">
        <v>107.4</v>
      </c>
    </row>
    <row r="83" spans="1:8" x14ac:dyDescent="0.45">
      <c r="A83" s="48">
        <v>2080</v>
      </c>
      <c r="B83" s="49">
        <v>33.26</v>
      </c>
      <c r="C83" s="49">
        <v>62.63</v>
      </c>
      <c r="D83" s="49">
        <v>52.06</v>
      </c>
      <c r="E83" s="49">
        <v>194.32</v>
      </c>
      <c r="F83" s="49">
        <v>48.87</v>
      </c>
      <c r="G83" s="49">
        <v>8.74</v>
      </c>
      <c r="H83" s="49">
        <v>107.99</v>
      </c>
    </row>
    <row r="84" spans="1:8" x14ac:dyDescent="0.45">
      <c r="A84" s="48">
        <v>2081</v>
      </c>
      <c r="B84" s="49">
        <v>33.020000000000003</v>
      </c>
      <c r="C84" s="49">
        <v>61.79</v>
      </c>
      <c r="D84" s="49">
        <v>51.76</v>
      </c>
      <c r="E84" s="49">
        <v>194.79</v>
      </c>
      <c r="F84" s="49">
        <v>48.63</v>
      </c>
      <c r="G84" s="49">
        <v>8.68</v>
      </c>
      <c r="H84" s="49">
        <v>108.52</v>
      </c>
    </row>
    <row r="85" spans="1:8" x14ac:dyDescent="0.45">
      <c r="A85" s="48">
        <v>2082</v>
      </c>
      <c r="B85" s="49">
        <v>32.799999999999997</v>
      </c>
      <c r="C85" s="49">
        <v>61</v>
      </c>
      <c r="D85" s="49">
        <v>51.48</v>
      </c>
      <c r="E85" s="49">
        <v>195.23</v>
      </c>
      <c r="F85" s="49">
        <v>48.4</v>
      </c>
      <c r="G85" s="49">
        <v>8.64</v>
      </c>
      <c r="H85" s="49">
        <v>109</v>
      </c>
    </row>
    <row r="86" spans="1:8" x14ac:dyDescent="0.45">
      <c r="A86" s="48">
        <v>2083</v>
      </c>
      <c r="B86" s="49">
        <v>32.58</v>
      </c>
      <c r="C86" s="49">
        <v>60.25</v>
      </c>
      <c r="D86" s="49">
        <v>51.22</v>
      </c>
      <c r="E86" s="49">
        <v>195.65</v>
      </c>
      <c r="F86" s="49">
        <v>48.17</v>
      </c>
      <c r="G86" s="49">
        <v>8.6</v>
      </c>
      <c r="H86" s="49">
        <v>109.43</v>
      </c>
    </row>
    <row r="87" spans="1:8" x14ac:dyDescent="0.45">
      <c r="A87" s="48">
        <v>2084</v>
      </c>
      <c r="B87" s="49">
        <v>32.380000000000003</v>
      </c>
      <c r="C87" s="49">
        <v>59.53</v>
      </c>
      <c r="D87" s="49">
        <v>50.98</v>
      </c>
      <c r="E87" s="49">
        <v>196.06</v>
      </c>
      <c r="F87" s="49">
        <v>47.95</v>
      </c>
      <c r="G87" s="49">
        <v>8.57</v>
      </c>
      <c r="H87" s="49">
        <v>109.81</v>
      </c>
    </row>
    <row r="88" spans="1:8" x14ac:dyDescent="0.45">
      <c r="A88" s="48">
        <v>2085</v>
      </c>
      <c r="B88" s="49">
        <v>32.200000000000003</v>
      </c>
      <c r="C88" s="49">
        <v>58.86</v>
      </c>
      <c r="D88" s="49">
        <v>50.75</v>
      </c>
      <c r="E88" s="49">
        <v>196.46</v>
      </c>
      <c r="F88" s="49">
        <v>47.74</v>
      </c>
      <c r="G88" s="49">
        <v>8.5399999999999991</v>
      </c>
      <c r="H88" s="49">
        <v>110.15</v>
      </c>
    </row>
    <row r="89" spans="1:8" x14ac:dyDescent="0.45">
      <c r="A89" s="48">
        <v>2086</v>
      </c>
      <c r="B89" s="49">
        <v>32.020000000000003</v>
      </c>
      <c r="C89" s="49">
        <v>58.23</v>
      </c>
      <c r="D89" s="49">
        <v>50.54</v>
      </c>
      <c r="E89" s="49">
        <v>196.85</v>
      </c>
      <c r="F89" s="49">
        <v>47.54</v>
      </c>
      <c r="G89" s="49">
        <v>8.51</v>
      </c>
      <c r="H89" s="49">
        <v>110.46</v>
      </c>
    </row>
    <row r="90" spans="1:8" x14ac:dyDescent="0.45">
      <c r="A90" s="48">
        <v>2087</v>
      </c>
      <c r="B90" s="49">
        <v>31.85</v>
      </c>
      <c r="C90" s="49">
        <v>57.63</v>
      </c>
      <c r="D90" s="49">
        <v>50.34</v>
      </c>
      <c r="E90" s="49">
        <v>197.23</v>
      </c>
      <c r="F90" s="49">
        <v>47.34</v>
      </c>
      <c r="G90" s="49">
        <v>8.48</v>
      </c>
      <c r="H90" s="49">
        <v>110.74</v>
      </c>
    </row>
    <row r="91" spans="1:8" x14ac:dyDescent="0.45">
      <c r="A91" s="48">
        <v>2088</v>
      </c>
      <c r="B91" s="49">
        <v>31.7</v>
      </c>
      <c r="C91" s="49">
        <v>57.07</v>
      </c>
      <c r="D91" s="49">
        <v>50.16</v>
      </c>
      <c r="E91" s="49">
        <v>197.59</v>
      </c>
      <c r="F91" s="49">
        <v>47.14</v>
      </c>
      <c r="G91" s="49">
        <v>8.4499999999999993</v>
      </c>
      <c r="H91" s="49">
        <v>110.99</v>
      </c>
    </row>
    <row r="92" spans="1:8" x14ac:dyDescent="0.45">
      <c r="A92" s="48">
        <v>2089</v>
      </c>
      <c r="B92" s="49">
        <v>31.56</v>
      </c>
      <c r="C92" s="49">
        <v>56.54</v>
      </c>
      <c r="D92" s="49">
        <v>49.98</v>
      </c>
      <c r="E92" s="49">
        <v>197.94</v>
      </c>
      <c r="F92" s="49">
        <v>46.95</v>
      </c>
      <c r="G92" s="49">
        <v>8.42</v>
      </c>
      <c r="H92" s="49">
        <v>111.23</v>
      </c>
    </row>
    <row r="93" spans="1:8" x14ac:dyDescent="0.45">
      <c r="A93" s="48">
        <v>2090</v>
      </c>
      <c r="B93" s="49">
        <v>31.42</v>
      </c>
      <c r="C93" s="49">
        <v>56.04</v>
      </c>
      <c r="D93" s="49">
        <v>49.81</v>
      </c>
      <c r="E93" s="49">
        <v>198.27</v>
      </c>
      <c r="F93" s="49">
        <v>46.77</v>
      </c>
      <c r="G93" s="49">
        <v>8.39</v>
      </c>
      <c r="H93" s="49">
        <v>111.45</v>
      </c>
    </row>
    <row r="94" spans="1:8" x14ac:dyDescent="0.45">
      <c r="A94" s="48">
        <v>2091</v>
      </c>
      <c r="B94" s="49">
        <v>31.3</v>
      </c>
      <c r="C94" s="49">
        <v>55.57</v>
      </c>
      <c r="D94" s="49">
        <v>49.66</v>
      </c>
      <c r="E94" s="49">
        <v>198.59</v>
      </c>
      <c r="F94" s="49">
        <v>46.59</v>
      </c>
      <c r="G94" s="49">
        <v>8.36</v>
      </c>
      <c r="H94" s="49">
        <v>111.66</v>
      </c>
    </row>
    <row r="95" spans="1:8" x14ac:dyDescent="0.45">
      <c r="A95" s="48">
        <v>2092</v>
      </c>
      <c r="B95" s="49">
        <v>31.19</v>
      </c>
      <c r="C95" s="49">
        <v>55.13</v>
      </c>
      <c r="D95" s="49">
        <v>49.51</v>
      </c>
      <c r="E95" s="49">
        <v>198.91</v>
      </c>
      <c r="F95" s="49">
        <v>46.42</v>
      </c>
      <c r="G95" s="49">
        <v>8.33</v>
      </c>
      <c r="H95" s="49">
        <v>111.85</v>
      </c>
    </row>
    <row r="96" spans="1:8" x14ac:dyDescent="0.45">
      <c r="A96" s="48">
        <v>2093</v>
      </c>
      <c r="B96" s="49">
        <v>31.09</v>
      </c>
      <c r="C96" s="49">
        <v>54.71</v>
      </c>
      <c r="D96" s="49">
        <v>49.37</v>
      </c>
      <c r="E96" s="49">
        <v>199.24</v>
      </c>
      <c r="F96" s="49">
        <v>46.25</v>
      </c>
      <c r="G96" s="49">
        <v>8.2899999999999991</v>
      </c>
      <c r="H96" s="49">
        <v>112.04</v>
      </c>
    </row>
    <row r="97" spans="1:8" x14ac:dyDescent="0.45">
      <c r="A97" s="48">
        <v>2094</v>
      </c>
      <c r="B97" s="49">
        <v>30.99</v>
      </c>
      <c r="C97" s="49">
        <v>54.33</v>
      </c>
      <c r="D97" s="49">
        <v>49.24</v>
      </c>
      <c r="E97" s="49">
        <v>199.57</v>
      </c>
      <c r="F97" s="49">
        <v>46.09</v>
      </c>
      <c r="G97" s="49">
        <v>8.26</v>
      </c>
      <c r="H97" s="49">
        <v>112.22</v>
      </c>
    </row>
    <row r="98" spans="1:8" x14ac:dyDescent="0.45">
      <c r="A98" s="48">
        <v>2095</v>
      </c>
      <c r="B98" s="49">
        <v>30.9</v>
      </c>
      <c r="C98" s="49">
        <v>53.97</v>
      </c>
      <c r="D98" s="49">
        <v>49.12</v>
      </c>
      <c r="E98" s="49">
        <v>199.9</v>
      </c>
      <c r="F98" s="49">
        <v>45.94</v>
      </c>
      <c r="G98" s="49">
        <v>8.23</v>
      </c>
      <c r="H98" s="49">
        <v>112.39</v>
      </c>
    </row>
    <row r="99" spans="1:8" x14ac:dyDescent="0.45">
      <c r="A99" s="48">
        <v>2096</v>
      </c>
      <c r="B99" s="49">
        <v>30.82</v>
      </c>
      <c r="C99" s="49">
        <v>53.63</v>
      </c>
      <c r="D99" s="49">
        <v>49</v>
      </c>
      <c r="E99" s="49">
        <v>200.24</v>
      </c>
      <c r="F99" s="49">
        <v>45.79</v>
      </c>
      <c r="G99" s="49">
        <v>8.1999999999999993</v>
      </c>
      <c r="H99" s="49">
        <v>112.56</v>
      </c>
    </row>
    <row r="100" spans="1:8" x14ac:dyDescent="0.45">
      <c r="A100" s="48">
        <v>2097</v>
      </c>
      <c r="B100" s="49">
        <v>30.74</v>
      </c>
      <c r="C100" s="49">
        <v>53.32</v>
      </c>
      <c r="D100" s="49">
        <v>48.9</v>
      </c>
      <c r="E100" s="49">
        <v>200.59</v>
      </c>
      <c r="F100" s="49">
        <v>45.65</v>
      </c>
      <c r="G100" s="49">
        <v>8.16</v>
      </c>
      <c r="H100" s="49">
        <v>112.74</v>
      </c>
    </row>
    <row r="101" spans="1:8" x14ac:dyDescent="0.45">
      <c r="A101" s="48">
        <v>2098</v>
      </c>
      <c r="B101" s="49">
        <v>30.67</v>
      </c>
      <c r="C101" s="49">
        <v>53.02</v>
      </c>
      <c r="D101" s="49">
        <v>48.8</v>
      </c>
      <c r="E101" s="49">
        <v>200.94</v>
      </c>
      <c r="F101" s="49">
        <v>45.51</v>
      </c>
      <c r="G101" s="49">
        <v>8.1300000000000008</v>
      </c>
      <c r="H101" s="49">
        <v>112.91</v>
      </c>
    </row>
    <row r="102" spans="1:8" x14ac:dyDescent="0.45">
      <c r="A102" s="48">
        <v>2099</v>
      </c>
      <c r="B102" s="49">
        <v>30.6</v>
      </c>
      <c r="C102" s="49">
        <v>52.75</v>
      </c>
      <c r="D102" s="49">
        <v>48.7</v>
      </c>
      <c r="E102" s="49">
        <v>201.29</v>
      </c>
      <c r="F102" s="49">
        <v>45.38</v>
      </c>
      <c r="G102" s="49">
        <v>8.09</v>
      </c>
      <c r="H102" s="49">
        <v>113.09</v>
      </c>
    </row>
    <row r="103" spans="1:8" x14ac:dyDescent="0.45">
      <c r="A103" s="48">
        <v>2100</v>
      </c>
      <c r="B103" s="49">
        <v>30.54</v>
      </c>
      <c r="C103" s="49">
        <v>52.5</v>
      </c>
      <c r="D103" s="49">
        <v>48.61</v>
      </c>
      <c r="E103" s="49">
        <v>201.64</v>
      </c>
      <c r="F103" s="49">
        <v>45.25</v>
      </c>
      <c r="G103" s="49">
        <v>8.0500000000000007</v>
      </c>
      <c r="H103" s="49">
        <v>113.27</v>
      </c>
    </row>
  </sheetData>
  <mergeCells count="1">
    <mergeCell ref="J20:L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937E-C0FC-43DA-840C-BFC9516FBE08}">
  <dimension ref="A1:T103"/>
  <sheetViews>
    <sheetView topLeftCell="J1" workbookViewId="0">
      <selection activeCell="K2" sqref="K2"/>
    </sheetView>
  </sheetViews>
  <sheetFormatPr defaultColWidth="9.6640625" defaultRowHeight="15.75" x14ac:dyDescent="0.5"/>
  <cols>
    <col min="1" max="1" width="16.33203125" style="73" customWidth="1"/>
    <col min="2" max="2" width="14.33203125" style="73" bestFit="1" customWidth="1"/>
    <col min="3" max="3" width="13.46484375" style="73" bestFit="1" customWidth="1"/>
    <col min="4" max="4" width="14.33203125" style="73" bestFit="1" customWidth="1"/>
    <col min="5" max="5" width="13.46484375" style="73" bestFit="1" customWidth="1"/>
    <col min="6" max="8" width="9.6640625" style="73"/>
    <col min="9" max="9" width="24.46484375" style="73" customWidth="1"/>
    <col min="10" max="10" width="23.46484375" style="73" customWidth="1"/>
    <col min="11" max="11" width="24.6640625" style="73" customWidth="1"/>
    <col min="12" max="16384" width="9.6640625" style="73"/>
  </cols>
  <sheetData>
    <row r="1" spans="1:11" x14ac:dyDescent="0.5">
      <c r="A1" s="48" t="s">
        <v>141</v>
      </c>
      <c r="B1" s="48"/>
      <c r="C1" s="48"/>
      <c r="D1" s="48"/>
      <c r="E1" s="48"/>
      <c r="F1" s="48"/>
      <c r="G1" s="48"/>
      <c r="H1" s="49"/>
      <c r="I1" s="72"/>
      <c r="J1" s="72"/>
      <c r="K1" s="72"/>
    </row>
    <row r="2" spans="1:11" x14ac:dyDescent="0.5">
      <c r="A2" s="50" t="s">
        <v>142</v>
      </c>
      <c r="B2" s="49" t="s">
        <v>143</v>
      </c>
      <c r="C2" s="49" t="s">
        <v>144</v>
      </c>
      <c r="D2" s="49" t="s">
        <v>145</v>
      </c>
      <c r="E2" s="49" t="s">
        <v>146</v>
      </c>
      <c r="F2" s="49" t="s">
        <v>147</v>
      </c>
      <c r="G2" s="49" t="s">
        <v>148</v>
      </c>
      <c r="H2" s="49" t="s">
        <v>149</v>
      </c>
      <c r="I2" s="72" t="s">
        <v>203</v>
      </c>
      <c r="J2" s="72" t="s">
        <v>204</v>
      </c>
      <c r="K2" s="76" t="s">
        <v>205</v>
      </c>
    </row>
    <row r="3" spans="1:11" x14ac:dyDescent="0.5">
      <c r="A3" s="48">
        <v>2000</v>
      </c>
      <c r="B3" s="49">
        <v>111.87</v>
      </c>
      <c r="C3" s="49">
        <v>148.44</v>
      </c>
      <c r="D3" s="49">
        <v>89.71</v>
      </c>
      <c r="E3" s="49">
        <v>10.75</v>
      </c>
      <c r="F3" s="49">
        <v>42.4</v>
      </c>
      <c r="G3" s="49">
        <v>6.93</v>
      </c>
      <c r="H3" s="52">
        <v>0</v>
      </c>
      <c r="I3" s="74">
        <f t="shared" ref="I3:I66" si="0">SUM(B3:G3)</f>
        <v>410.09999999999997</v>
      </c>
      <c r="J3" s="75">
        <f t="shared" ref="J3:J66" si="1">I3*1.1</f>
        <v>451.11</v>
      </c>
      <c r="K3" s="75">
        <f t="shared" ref="K3:K66" si="2">I3*0.9</f>
        <v>369.09</v>
      </c>
    </row>
    <row r="4" spans="1:11" x14ac:dyDescent="0.5">
      <c r="A4" s="48">
        <v>2001</v>
      </c>
      <c r="B4" s="49">
        <v>114.6</v>
      </c>
      <c r="C4" s="49">
        <v>151.04</v>
      </c>
      <c r="D4" s="49">
        <v>92.43</v>
      </c>
      <c r="E4" s="49">
        <v>11.31</v>
      </c>
      <c r="F4" s="49">
        <v>43.17</v>
      </c>
      <c r="G4" s="49">
        <v>7.01</v>
      </c>
      <c r="H4" s="52">
        <v>0</v>
      </c>
      <c r="I4" s="74">
        <f t="shared" si="0"/>
        <v>419.56</v>
      </c>
      <c r="J4" s="75">
        <f t="shared" si="1"/>
        <v>461.51600000000002</v>
      </c>
      <c r="K4" s="75">
        <f t="shared" si="2"/>
        <v>377.60399999999998</v>
      </c>
    </row>
    <row r="5" spans="1:11" x14ac:dyDescent="0.5">
      <c r="A5" s="48">
        <v>2002</v>
      </c>
      <c r="B5" s="49">
        <v>117.32</v>
      </c>
      <c r="C5" s="49">
        <v>152.93</v>
      </c>
      <c r="D5" s="49">
        <v>94.81</v>
      </c>
      <c r="E5" s="49">
        <v>11.94</v>
      </c>
      <c r="F5" s="49">
        <v>43.72</v>
      </c>
      <c r="G5" s="49">
        <v>7.17</v>
      </c>
      <c r="H5" s="52">
        <v>0</v>
      </c>
      <c r="I5" s="74">
        <f t="shared" si="0"/>
        <v>427.89000000000004</v>
      </c>
      <c r="J5" s="75">
        <f t="shared" si="1"/>
        <v>470.67900000000009</v>
      </c>
      <c r="K5" s="75">
        <f t="shared" si="2"/>
        <v>385.10100000000006</v>
      </c>
    </row>
    <row r="6" spans="1:11" x14ac:dyDescent="0.5">
      <c r="A6" s="48">
        <v>2003</v>
      </c>
      <c r="B6" s="49">
        <v>120.1</v>
      </c>
      <c r="C6" s="49">
        <v>154.54</v>
      </c>
      <c r="D6" s="49">
        <v>97.13</v>
      </c>
      <c r="E6" s="49">
        <v>12.59</v>
      </c>
      <c r="F6" s="49">
        <v>44.2</v>
      </c>
      <c r="G6" s="49">
        <v>7.39</v>
      </c>
      <c r="H6" s="52">
        <v>0</v>
      </c>
      <c r="I6" s="74">
        <f t="shared" si="0"/>
        <v>435.94999999999993</v>
      </c>
      <c r="J6" s="75">
        <f t="shared" si="1"/>
        <v>479.54499999999996</v>
      </c>
      <c r="K6" s="75">
        <f t="shared" si="2"/>
        <v>392.35499999999996</v>
      </c>
    </row>
    <row r="7" spans="1:11" x14ac:dyDescent="0.5">
      <c r="A7" s="48">
        <v>2004</v>
      </c>
      <c r="B7" s="49">
        <v>123.23</v>
      </c>
      <c r="C7" s="49">
        <v>156.55000000000001</v>
      </c>
      <c r="D7" s="49">
        <v>99.82</v>
      </c>
      <c r="E7" s="49">
        <v>13.27</v>
      </c>
      <c r="F7" s="49">
        <v>44.83</v>
      </c>
      <c r="G7" s="49">
        <v>7.66</v>
      </c>
      <c r="H7" s="52">
        <v>0</v>
      </c>
      <c r="I7" s="74">
        <f t="shared" si="0"/>
        <v>445.36</v>
      </c>
      <c r="J7" s="75">
        <f t="shared" si="1"/>
        <v>489.89600000000007</v>
      </c>
      <c r="K7" s="75">
        <f t="shared" si="2"/>
        <v>400.82400000000001</v>
      </c>
    </row>
    <row r="8" spans="1:11" x14ac:dyDescent="0.5">
      <c r="A8" s="48">
        <v>2005</v>
      </c>
      <c r="B8" s="49">
        <v>126.84</v>
      </c>
      <c r="C8" s="49">
        <v>159.22</v>
      </c>
      <c r="D8" s="49">
        <v>103.06</v>
      </c>
      <c r="E8" s="49">
        <v>13.95</v>
      </c>
      <c r="F8" s="49">
        <v>45.68</v>
      </c>
      <c r="G8" s="49">
        <v>7.98</v>
      </c>
      <c r="H8" s="49">
        <v>0</v>
      </c>
      <c r="I8" s="74">
        <f t="shared" si="0"/>
        <v>456.73</v>
      </c>
      <c r="J8" s="75">
        <f t="shared" si="1"/>
        <v>502.40300000000008</v>
      </c>
      <c r="K8" s="75">
        <f t="shared" si="2"/>
        <v>411.05700000000002</v>
      </c>
    </row>
    <row r="9" spans="1:11" x14ac:dyDescent="0.5">
      <c r="A9" s="48">
        <v>2006</v>
      </c>
      <c r="B9" s="49">
        <v>130.66999999999999</v>
      </c>
      <c r="C9" s="49">
        <v>162.15</v>
      </c>
      <c r="D9" s="49">
        <v>106.62</v>
      </c>
      <c r="E9" s="49">
        <v>14.65</v>
      </c>
      <c r="F9" s="49">
        <v>46.62</v>
      </c>
      <c r="G9" s="49">
        <v>8.32</v>
      </c>
      <c r="H9" s="49">
        <v>0</v>
      </c>
      <c r="I9" s="74">
        <f t="shared" si="0"/>
        <v>469.03</v>
      </c>
      <c r="J9" s="75">
        <f t="shared" si="1"/>
        <v>515.93299999999999</v>
      </c>
      <c r="K9" s="75">
        <f t="shared" si="2"/>
        <v>422.12700000000001</v>
      </c>
    </row>
    <row r="10" spans="1:11" x14ac:dyDescent="0.5">
      <c r="A10" s="48">
        <v>2007</v>
      </c>
      <c r="B10" s="49">
        <v>134.75</v>
      </c>
      <c r="C10" s="49">
        <v>165.46</v>
      </c>
      <c r="D10" s="49">
        <v>110.59</v>
      </c>
      <c r="E10" s="49">
        <v>15.38</v>
      </c>
      <c r="F10" s="49">
        <v>47.71</v>
      </c>
      <c r="G10" s="49">
        <v>8.68</v>
      </c>
      <c r="H10" s="49">
        <v>0</v>
      </c>
      <c r="I10" s="74">
        <f t="shared" si="0"/>
        <v>482.57000000000005</v>
      </c>
      <c r="J10" s="75">
        <f t="shared" si="1"/>
        <v>530.82700000000011</v>
      </c>
      <c r="K10" s="75">
        <f t="shared" si="2"/>
        <v>434.31300000000005</v>
      </c>
    </row>
    <row r="11" spans="1:11" x14ac:dyDescent="0.5">
      <c r="A11" s="48">
        <v>2008</v>
      </c>
      <c r="B11" s="49">
        <v>138.81</v>
      </c>
      <c r="C11" s="49">
        <v>168.76</v>
      </c>
      <c r="D11" s="49">
        <v>114.6</v>
      </c>
      <c r="E11" s="49">
        <v>16.16</v>
      </c>
      <c r="F11" s="49">
        <v>48.78</v>
      </c>
      <c r="G11" s="49">
        <v>9.06</v>
      </c>
      <c r="H11" s="49">
        <v>0</v>
      </c>
      <c r="I11" s="74">
        <f t="shared" si="0"/>
        <v>496.17</v>
      </c>
      <c r="J11" s="75">
        <f t="shared" si="1"/>
        <v>545.78700000000003</v>
      </c>
      <c r="K11" s="75">
        <f t="shared" si="2"/>
        <v>446.553</v>
      </c>
    </row>
    <row r="12" spans="1:11" x14ac:dyDescent="0.5">
      <c r="A12" s="48">
        <v>2009</v>
      </c>
      <c r="B12" s="49">
        <v>141.76</v>
      </c>
      <c r="C12" s="49">
        <v>170.69</v>
      </c>
      <c r="D12" s="49">
        <v>117.4</v>
      </c>
      <c r="E12" s="49">
        <v>16.93</v>
      </c>
      <c r="F12" s="49">
        <v>49.39</v>
      </c>
      <c r="G12" s="49">
        <v>9.4499999999999993</v>
      </c>
      <c r="H12" s="49">
        <v>0</v>
      </c>
      <c r="I12" s="74">
        <f t="shared" si="0"/>
        <v>505.62</v>
      </c>
      <c r="J12" s="75">
        <f t="shared" si="1"/>
        <v>556.18200000000002</v>
      </c>
      <c r="K12" s="75">
        <f t="shared" si="2"/>
        <v>455.05799999999999</v>
      </c>
    </row>
    <row r="13" spans="1:11" x14ac:dyDescent="0.5">
      <c r="A13" s="48">
        <v>2010</v>
      </c>
      <c r="B13" s="49">
        <v>143.41999999999999</v>
      </c>
      <c r="C13" s="49">
        <v>171.38</v>
      </c>
      <c r="D13" s="49">
        <v>119.06</v>
      </c>
      <c r="E13" s="49">
        <v>17.61</v>
      </c>
      <c r="F13" s="49">
        <v>49.6</v>
      </c>
      <c r="G13" s="49">
        <v>9.83</v>
      </c>
      <c r="H13" s="49">
        <v>0</v>
      </c>
      <c r="I13" s="74">
        <f t="shared" si="0"/>
        <v>510.9</v>
      </c>
      <c r="J13" s="75">
        <f t="shared" si="1"/>
        <v>561.99</v>
      </c>
      <c r="K13" s="75">
        <f t="shared" si="2"/>
        <v>459.81</v>
      </c>
    </row>
    <row r="14" spans="1:11" x14ac:dyDescent="0.5">
      <c r="A14" s="48">
        <v>2011</v>
      </c>
      <c r="B14" s="49">
        <v>146.24</v>
      </c>
      <c r="C14" s="49">
        <v>173.66</v>
      </c>
      <c r="D14" s="49">
        <v>121.98</v>
      </c>
      <c r="E14" s="49">
        <v>18.32</v>
      </c>
      <c r="F14" s="49">
        <v>50.31</v>
      </c>
      <c r="G14" s="49">
        <v>10.19</v>
      </c>
      <c r="H14" s="49">
        <v>0</v>
      </c>
      <c r="I14" s="74">
        <f t="shared" si="0"/>
        <v>520.70000000000005</v>
      </c>
      <c r="J14" s="75">
        <f t="shared" si="1"/>
        <v>572.7700000000001</v>
      </c>
      <c r="K14" s="75">
        <f t="shared" si="2"/>
        <v>468.63000000000005</v>
      </c>
    </row>
    <row r="15" spans="1:11" x14ac:dyDescent="0.5">
      <c r="A15" s="48">
        <v>2012</v>
      </c>
      <c r="B15" s="49">
        <v>149.18</v>
      </c>
      <c r="C15" s="49">
        <v>176.25</v>
      </c>
      <c r="D15" s="49">
        <v>125.06</v>
      </c>
      <c r="E15" s="49">
        <v>19.02</v>
      </c>
      <c r="F15" s="49">
        <v>51.08</v>
      </c>
      <c r="G15" s="49">
        <v>10.5</v>
      </c>
      <c r="H15" s="49">
        <v>0</v>
      </c>
      <c r="I15" s="74">
        <f t="shared" si="0"/>
        <v>531.09</v>
      </c>
      <c r="J15" s="75">
        <f t="shared" si="1"/>
        <v>584.19900000000007</v>
      </c>
      <c r="K15" s="75">
        <f t="shared" si="2"/>
        <v>477.98100000000005</v>
      </c>
    </row>
    <row r="16" spans="1:11" x14ac:dyDescent="0.5">
      <c r="A16" s="48">
        <v>2013</v>
      </c>
      <c r="B16" s="49">
        <v>151.76</v>
      </c>
      <c r="C16" s="49">
        <v>178.61</v>
      </c>
      <c r="D16" s="49">
        <v>128</v>
      </c>
      <c r="E16" s="49">
        <v>19.73</v>
      </c>
      <c r="F16" s="49">
        <v>51.8</v>
      </c>
      <c r="G16" s="49">
        <v>10.76</v>
      </c>
      <c r="H16" s="49">
        <v>0</v>
      </c>
      <c r="I16" s="74">
        <f t="shared" si="0"/>
        <v>540.66</v>
      </c>
      <c r="J16" s="75">
        <f t="shared" si="1"/>
        <v>594.726</v>
      </c>
      <c r="K16" s="75">
        <f t="shared" si="2"/>
        <v>486.59399999999999</v>
      </c>
    </row>
    <row r="17" spans="1:20" x14ac:dyDescent="0.5">
      <c r="A17" s="48">
        <v>2014</v>
      </c>
      <c r="B17" s="49">
        <v>154.13</v>
      </c>
      <c r="C17" s="49">
        <v>180.91</v>
      </c>
      <c r="D17" s="49">
        <v>130.97999999999999</v>
      </c>
      <c r="E17" s="49">
        <v>20.5</v>
      </c>
      <c r="F17" s="49">
        <v>52.52</v>
      </c>
      <c r="G17" s="49">
        <v>10.96</v>
      </c>
      <c r="H17" s="49">
        <v>0</v>
      </c>
      <c r="I17" s="74">
        <f t="shared" si="0"/>
        <v>550</v>
      </c>
      <c r="J17" s="75">
        <f t="shared" si="1"/>
        <v>605</v>
      </c>
      <c r="K17" s="75">
        <f t="shared" si="2"/>
        <v>495</v>
      </c>
    </row>
    <row r="18" spans="1:20" x14ac:dyDescent="0.5">
      <c r="A18" s="48">
        <v>2015</v>
      </c>
      <c r="B18" s="49">
        <v>156.38</v>
      </c>
      <c r="C18" s="49">
        <v>183.28</v>
      </c>
      <c r="D18" s="49">
        <v>134.07</v>
      </c>
      <c r="E18" s="49">
        <v>21.35</v>
      </c>
      <c r="F18" s="49">
        <v>53.27</v>
      </c>
      <c r="G18" s="49">
        <v>11.11</v>
      </c>
      <c r="H18" s="52">
        <v>0</v>
      </c>
      <c r="I18" s="74">
        <f t="shared" si="0"/>
        <v>559.46</v>
      </c>
      <c r="J18" s="75">
        <f t="shared" si="1"/>
        <v>615.40600000000006</v>
      </c>
      <c r="K18" s="75">
        <f t="shared" si="2"/>
        <v>503.51400000000007</v>
      </c>
    </row>
    <row r="19" spans="1:20" x14ac:dyDescent="0.5">
      <c r="A19" s="48">
        <v>2016</v>
      </c>
      <c r="B19" s="49">
        <v>158.16999999999999</v>
      </c>
      <c r="C19" s="49">
        <v>185.57</v>
      </c>
      <c r="D19" s="49">
        <v>137.02000000000001</v>
      </c>
      <c r="E19" s="49">
        <v>22.33</v>
      </c>
      <c r="F19" s="49">
        <v>54.02</v>
      </c>
      <c r="G19" s="49">
        <v>11.22</v>
      </c>
      <c r="H19" s="49">
        <v>0</v>
      </c>
      <c r="I19" s="74">
        <f t="shared" si="0"/>
        <v>568.33000000000004</v>
      </c>
      <c r="J19" s="75">
        <f t="shared" si="1"/>
        <v>625.16300000000012</v>
      </c>
      <c r="K19" s="75">
        <f t="shared" si="2"/>
        <v>511.49700000000007</v>
      </c>
    </row>
    <row r="20" spans="1:20" x14ac:dyDescent="0.5">
      <c r="A20" s="48">
        <v>2017</v>
      </c>
      <c r="B20" s="49">
        <v>159.61000000000001</v>
      </c>
      <c r="C20" s="49">
        <v>187.91</v>
      </c>
      <c r="D20" s="49">
        <v>139.93</v>
      </c>
      <c r="E20" s="49">
        <v>23.49</v>
      </c>
      <c r="F20" s="49">
        <v>54.8</v>
      </c>
      <c r="G20" s="49">
        <v>11.28</v>
      </c>
      <c r="H20" s="49">
        <v>0</v>
      </c>
      <c r="I20" s="74">
        <f t="shared" si="0"/>
        <v>577.02</v>
      </c>
      <c r="J20" s="75">
        <f t="shared" si="1"/>
        <v>634.72199999999998</v>
      </c>
      <c r="K20" s="75">
        <f t="shared" si="2"/>
        <v>519.31799999999998</v>
      </c>
    </row>
    <row r="21" spans="1:20" x14ac:dyDescent="0.5">
      <c r="A21" s="48">
        <v>2018</v>
      </c>
      <c r="B21" s="49">
        <v>161</v>
      </c>
      <c r="C21" s="49">
        <v>190.47</v>
      </c>
      <c r="D21" s="49">
        <v>142.94999999999999</v>
      </c>
      <c r="E21" s="49">
        <v>24.85</v>
      </c>
      <c r="F21" s="49">
        <v>55.66</v>
      </c>
      <c r="G21" s="49">
        <v>11.32</v>
      </c>
      <c r="H21" s="49">
        <v>0</v>
      </c>
      <c r="I21" s="74">
        <f t="shared" si="0"/>
        <v>586.25</v>
      </c>
      <c r="J21" s="75">
        <f t="shared" si="1"/>
        <v>644.875</v>
      </c>
      <c r="K21" s="75">
        <f t="shared" si="2"/>
        <v>527.625</v>
      </c>
    </row>
    <row r="22" spans="1:20" x14ac:dyDescent="0.5">
      <c r="A22" s="48">
        <v>2019</v>
      </c>
      <c r="B22" s="49">
        <v>162.04</v>
      </c>
      <c r="C22" s="49">
        <v>192.93</v>
      </c>
      <c r="D22" s="49">
        <v>145.72999999999999</v>
      </c>
      <c r="E22" s="49">
        <v>26.44</v>
      </c>
      <c r="F22" s="49">
        <v>56.48</v>
      </c>
      <c r="G22" s="49">
        <v>11.35</v>
      </c>
      <c r="H22" s="49">
        <v>0</v>
      </c>
      <c r="I22" s="74">
        <f t="shared" si="0"/>
        <v>594.97000000000014</v>
      </c>
      <c r="J22" s="75">
        <f t="shared" si="1"/>
        <v>654.46700000000021</v>
      </c>
      <c r="K22" s="75">
        <f t="shared" si="2"/>
        <v>535.47300000000018</v>
      </c>
    </row>
    <row r="23" spans="1:20" x14ac:dyDescent="0.5">
      <c r="A23" s="48">
        <v>2020</v>
      </c>
      <c r="B23" s="49">
        <v>161.31</v>
      </c>
      <c r="C23" s="49">
        <v>193.72</v>
      </c>
      <c r="D23" s="49">
        <v>146.76</v>
      </c>
      <c r="E23" s="49">
        <v>28.18</v>
      </c>
      <c r="F23" s="49">
        <v>56.74</v>
      </c>
      <c r="G23" s="49">
        <v>11.36</v>
      </c>
      <c r="H23" s="49">
        <v>0</v>
      </c>
      <c r="I23" s="74">
        <f t="shared" si="0"/>
        <v>598.06999999999994</v>
      </c>
      <c r="J23" s="75">
        <f t="shared" si="1"/>
        <v>657.87699999999995</v>
      </c>
      <c r="K23" s="75">
        <f t="shared" si="2"/>
        <v>538.26299999999992</v>
      </c>
    </row>
    <row r="24" spans="1:20" x14ac:dyDescent="0.5">
      <c r="A24" s="48">
        <v>2021</v>
      </c>
      <c r="B24" s="49">
        <v>158.65</v>
      </c>
      <c r="C24" s="49">
        <v>192.71</v>
      </c>
      <c r="D24" s="49">
        <v>146.13999999999999</v>
      </c>
      <c r="E24" s="49">
        <v>29.96</v>
      </c>
      <c r="F24" s="49">
        <v>56.47</v>
      </c>
      <c r="G24" s="49">
        <v>11.35</v>
      </c>
      <c r="H24" s="49">
        <v>0</v>
      </c>
      <c r="I24" s="74">
        <f t="shared" si="0"/>
        <v>595.28000000000009</v>
      </c>
      <c r="J24" s="75">
        <f t="shared" si="1"/>
        <v>654.80800000000011</v>
      </c>
      <c r="K24" s="75">
        <f t="shared" si="2"/>
        <v>535.75200000000007</v>
      </c>
    </row>
    <row r="25" spans="1:20" x14ac:dyDescent="0.5">
      <c r="A25" s="48">
        <v>2022</v>
      </c>
      <c r="B25" s="49">
        <v>158.88</v>
      </c>
      <c r="C25" s="49">
        <v>194.6</v>
      </c>
      <c r="D25" s="49">
        <v>148.19999999999999</v>
      </c>
      <c r="E25" s="49">
        <v>31.91</v>
      </c>
      <c r="F25" s="49">
        <v>57.13</v>
      </c>
      <c r="G25" s="49">
        <v>11.35</v>
      </c>
      <c r="H25" s="49">
        <v>0</v>
      </c>
      <c r="I25" s="74">
        <f t="shared" si="0"/>
        <v>602.07000000000005</v>
      </c>
      <c r="J25" s="75">
        <f t="shared" si="1"/>
        <v>662.27700000000016</v>
      </c>
      <c r="K25" s="75">
        <f t="shared" si="2"/>
        <v>541.86300000000006</v>
      </c>
    </row>
    <row r="26" spans="1:20" x14ac:dyDescent="0.5">
      <c r="A26" s="48">
        <v>2023</v>
      </c>
      <c r="B26" s="49">
        <v>159.41999999999999</v>
      </c>
      <c r="C26" s="49">
        <v>196.58</v>
      </c>
      <c r="D26" s="49">
        <v>150.34</v>
      </c>
      <c r="E26" s="49">
        <v>33.869999999999997</v>
      </c>
      <c r="F26" s="49">
        <v>57.79</v>
      </c>
      <c r="G26" s="49">
        <v>11.32</v>
      </c>
      <c r="H26" s="49">
        <v>0</v>
      </c>
      <c r="I26" s="74">
        <f t="shared" si="0"/>
        <v>609.32000000000005</v>
      </c>
      <c r="J26" s="75">
        <f t="shared" si="1"/>
        <v>670.25200000000007</v>
      </c>
      <c r="K26" s="75">
        <f t="shared" si="2"/>
        <v>548.38800000000003</v>
      </c>
    </row>
    <row r="27" spans="1:20" x14ac:dyDescent="0.5">
      <c r="A27" s="48">
        <v>2024</v>
      </c>
      <c r="B27" s="49">
        <v>159.74</v>
      </c>
      <c r="C27" s="49">
        <v>198.21</v>
      </c>
      <c r="D27" s="49">
        <v>152.26</v>
      </c>
      <c r="E27" s="49">
        <v>35.93</v>
      </c>
      <c r="F27" s="49">
        <v>58.35</v>
      </c>
      <c r="G27" s="49">
        <v>11.29</v>
      </c>
      <c r="H27" s="49">
        <v>0</v>
      </c>
      <c r="I27" s="74">
        <f t="shared" si="0"/>
        <v>615.78</v>
      </c>
      <c r="J27" s="75">
        <f t="shared" si="1"/>
        <v>677.35800000000006</v>
      </c>
      <c r="K27" s="75">
        <f t="shared" si="2"/>
        <v>554.202</v>
      </c>
    </row>
    <row r="28" spans="1:20" x14ac:dyDescent="0.5">
      <c r="A28" s="48">
        <v>2025</v>
      </c>
      <c r="B28" s="49">
        <v>156.1</v>
      </c>
      <c r="C28" s="49">
        <v>197.94</v>
      </c>
      <c r="D28" s="49">
        <v>151.99</v>
      </c>
      <c r="E28" s="49">
        <v>38.200000000000003</v>
      </c>
      <c r="F28" s="49">
        <v>58.85</v>
      </c>
      <c r="G28" s="49">
        <v>11.25</v>
      </c>
      <c r="H28" s="49">
        <v>0</v>
      </c>
      <c r="I28" s="74">
        <f t="shared" si="0"/>
        <v>614.33000000000004</v>
      </c>
      <c r="J28" s="75">
        <f t="shared" si="1"/>
        <v>675.76300000000015</v>
      </c>
      <c r="K28" s="75">
        <f t="shared" si="2"/>
        <v>552.89700000000005</v>
      </c>
    </row>
    <row r="29" spans="1:20" x14ac:dyDescent="0.5">
      <c r="A29" s="48">
        <v>2026</v>
      </c>
      <c r="B29" s="49">
        <v>150.15</v>
      </c>
      <c r="C29" s="49">
        <v>196.79</v>
      </c>
      <c r="D29" s="49">
        <v>150.86000000000001</v>
      </c>
      <c r="E29" s="49">
        <v>40.909999999999997</v>
      </c>
      <c r="F29" s="49">
        <v>59.45</v>
      </c>
      <c r="G29" s="49">
        <v>11.24</v>
      </c>
      <c r="H29" s="49">
        <v>0</v>
      </c>
      <c r="I29" s="74">
        <f t="shared" si="0"/>
        <v>609.40000000000009</v>
      </c>
      <c r="J29" s="75">
        <f t="shared" si="1"/>
        <v>670.34000000000015</v>
      </c>
      <c r="K29" s="75">
        <f t="shared" si="2"/>
        <v>548.46000000000015</v>
      </c>
    </row>
    <row r="30" spans="1:20" x14ac:dyDescent="0.5">
      <c r="A30" s="48">
        <v>2027</v>
      </c>
      <c r="B30" s="49">
        <v>143.9</v>
      </c>
      <c r="C30" s="49">
        <v>195.45</v>
      </c>
      <c r="D30" s="49">
        <v>149.28</v>
      </c>
      <c r="E30" s="49">
        <v>44.11</v>
      </c>
      <c r="F30" s="49">
        <v>60.08</v>
      </c>
      <c r="G30" s="49">
        <v>11.31</v>
      </c>
      <c r="H30" s="49">
        <v>0.02</v>
      </c>
      <c r="I30" s="74">
        <f t="shared" si="0"/>
        <v>604.13</v>
      </c>
      <c r="J30" s="75">
        <f t="shared" si="1"/>
        <v>664.54300000000001</v>
      </c>
      <c r="K30" s="75">
        <f t="shared" si="2"/>
        <v>543.71699999999998</v>
      </c>
    </row>
    <row r="31" spans="1:20" x14ac:dyDescent="0.5">
      <c r="A31" s="48">
        <v>2028</v>
      </c>
      <c r="B31" s="49">
        <v>137.44999999999999</v>
      </c>
      <c r="C31" s="49">
        <v>193.82</v>
      </c>
      <c r="D31" s="49">
        <v>147.04</v>
      </c>
      <c r="E31" s="49">
        <v>47.89</v>
      </c>
      <c r="F31" s="49">
        <v>60.69</v>
      </c>
      <c r="G31" s="49">
        <v>11.5</v>
      </c>
      <c r="H31" s="49">
        <v>7.0000000000000007E-2</v>
      </c>
      <c r="I31" s="74">
        <f t="shared" si="0"/>
        <v>598.38999999999987</v>
      </c>
      <c r="J31" s="75">
        <f t="shared" si="1"/>
        <v>658.22899999999993</v>
      </c>
      <c r="K31" s="75">
        <f t="shared" si="2"/>
        <v>538.55099999999993</v>
      </c>
      <c r="M31" s="74"/>
      <c r="N31" s="74"/>
      <c r="O31" s="74"/>
      <c r="P31" s="74"/>
      <c r="Q31" s="74"/>
      <c r="R31" s="74"/>
      <c r="S31" s="74"/>
      <c r="T31" s="74"/>
    </row>
    <row r="32" spans="1:20" x14ac:dyDescent="0.5">
      <c r="A32" s="48">
        <v>2029</v>
      </c>
      <c r="B32" s="49">
        <v>130.78</v>
      </c>
      <c r="C32" s="49">
        <v>191.85</v>
      </c>
      <c r="D32" s="49">
        <v>144.07</v>
      </c>
      <c r="E32" s="49">
        <v>52.27</v>
      </c>
      <c r="F32" s="49">
        <v>61.23</v>
      </c>
      <c r="G32" s="49">
        <v>11.88</v>
      </c>
      <c r="H32" s="49">
        <v>0.15</v>
      </c>
      <c r="I32" s="74">
        <f t="shared" si="0"/>
        <v>592.08000000000004</v>
      </c>
      <c r="J32" s="75">
        <f t="shared" si="1"/>
        <v>651.28800000000012</v>
      </c>
      <c r="K32" s="75">
        <f t="shared" si="2"/>
        <v>532.87200000000007</v>
      </c>
      <c r="M32" s="74"/>
      <c r="N32" s="74">
        <f t="shared" ref="N32:S32" si="3">STDEV(B3:B103)</f>
        <v>48.714478368884045</v>
      </c>
      <c r="O32" s="74">
        <f t="shared" si="3"/>
        <v>52.289151706242336</v>
      </c>
      <c r="P32" s="74">
        <f t="shared" si="3"/>
        <v>34.998467583425999</v>
      </c>
      <c r="Q32" s="74">
        <f t="shared" si="3"/>
        <v>74.794822181805614</v>
      </c>
      <c r="R32" s="74">
        <f t="shared" si="3"/>
        <v>5.6903851372205709</v>
      </c>
      <c r="S32" s="74">
        <f t="shared" si="3"/>
        <v>5.2408990480339366</v>
      </c>
      <c r="T32" s="74"/>
    </row>
    <row r="33" spans="1:20" x14ac:dyDescent="0.5">
      <c r="A33" s="48">
        <v>2030</v>
      </c>
      <c r="B33" s="49">
        <v>123.86</v>
      </c>
      <c r="C33" s="49">
        <v>189.49</v>
      </c>
      <c r="D33" s="49">
        <v>140.33000000000001</v>
      </c>
      <c r="E33" s="49">
        <v>57.3</v>
      </c>
      <c r="F33" s="49">
        <v>61.68</v>
      </c>
      <c r="G33" s="49">
        <v>12.48</v>
      </c>
      <c r="H33" s="49">
        <v>0.28999999999999998</v>
      </c>
      <c r="I33" s="74">
        <f t="shared" si="0"/>
        <v>585.1400000000001</v>
      </c>
      <c r="J33" s="75">
        <f t="shared" si="1"/>
        <v>643.65400000000011</v>
      </c>
      <c r="K33" s="75">
        <f t="shared" si="2"/>
        <v>526.62600000000009</v>
      </c>
      <c r="M33" s="74"/>
      <c r="N33" s="74" t="s">
        <v>143</v>
      </c>
      <c r="O33" s="74" t="s">
        <v>144</v>
      </c>
      <c r="P33" s="74" t="s">
        <v>145</v>
      </c>
      <c r="Q33" s="74" t="s">
        <v>146</v>
      </c>
      <c r="R33" s="74" t="s">
        <v>147</v>
      </c>
      <c r="S33" s="74" t="s">
        <v>148</v>
      </c>
      <c r="T33" s="74" t="s">
        <v>149</v>
      </c>
    </row>
    <row r="34" spans="1:20" x14ac:dyDescent="0.5">
      <c r="A34" s="48">
        <v>2031</v>
      </c>
      <c r="B34" s="49">
        <v>116.69</v>
      </c>
      <c r="C34" s="49">
        <v>186.7</v>
      </c>
      <c r="D34" s="49">
        <v>135.84</v>
      </c>
      <c r="E34" s="49">
        <v>63.06</v>
      </c>
      <c r="F34" s="49">
        <v>62</v>
      </c>
      <c r="G34" s="49">
        <v>13.28</v>
      </c>
      <c r="H34" s="49">
        <v>0.47</v>
      </c>
      <c r="I34" s="74">
        <f t="shared" si="0"/>
        <v>577.56999999999994</v>
      </c>
      <c r="J34" s="75">
        <f t="shared" si="1"/>
        <v>635.327</v>
      </c>
      <c r="K34" s="75">
        <f t="shared" si="2"/>
        <v>519.81299999999999</v>
      </c>
      <c r="M34" s="74"/>
      <c r="N34" s="74">
        <f t="shared" ref="N34:S34" si="4">SUM(B3:B103)</f>
        <v>7692.1100000000015</v>
      </c>
      <c r="O34" s="74">
        <f t="shared" si="4"/>
        <v>12230.699999999997</v>
      </c>
      <c r="P34" s="74">
        <f t="shared" si="4"/>
        <v>8793.5399999999991</v>
      </c>
      <c r="Q34" s="74">
        <f t="shared" si="4"/>
        <v>13003.969999999998</v>
      </c>
      <c r="R34" s="74">
        <f t="shared" si="4"/>
        <v>5376.1299999999992</v>
      </c>
      <c r="S34" s="74">
        <f t="shared" si="4"/>
        <v>1312.4300000000005</v>
      </c>
      <c r="T34" s="74">
        <f>SUM(N34:S34)</f>
        <v>48408.87999999999</v>
      </c>
    </row>
    <row r="35" spans="1:20" x14ac:dyDescent="0.5">
      <c r="A35" s="48">
        <v>2032</v>
      </c>
      <c r="B35" s="49">
        <v>109.35</v>
      </c>
      <c r="C35" s="49">
        <v>183.47</v>
      </c>
      <c r="D35" s="49">
        <v>130.66</v>
      </c>
      <c r="E35" s="49">
        <v>69.64</v>
      </c>
      <c r="F35" s="49">
        <v>62.18</v>
      </c>
      <c r="G35" s="49">
        <v>14.23</v>
      </c>
      <c r="H35" s="49">
        <v>0.71</v>
      </c>
      <c r="I35" s="74">
        <f t="shared" si="0"/>
        <v>569.53</v>
      </c>
      <c r="J35" s="75">
        <f t="shared" si="1"/>
        <v>626.48300000000006</v>
      </c>
      <c r="K35" s="75">
        <f t="shared" si="2"/>
        <v>512.577</v>
      </c>
      <c r="M35" s="74"/>
      <c r="N35" s="74" t="s">
        <v>143</v>
      </c>
      <c r="O35" s="74" t="s">
        <v>144</v>
      </c>
      <c r="P35" s="74" t="s">
        <v>145</v>
      </c>
      <c r="Q35" s="74" t="s">
        <v>146</v>
      </c>
      <c r="R35" s="74" t="s">
        <v>147</v>
      </c>
      <c r="S35" s="74" t="s">
        <v>148</v>
      </c>
      <c r="T35" s="74" t="s">
        <v>149</v>
      </c>
    </row>
    <row r="36" spans="1:20" x14ac:dyDescent="0.5">
      <c r="A36" s="48">
        <v>2033</v>
      </c>
      <c r="B36" s="49">
        <v>101.95</v>
      </c>
      <c r="C36" s="49">
        <v>179.78</v>
      </c>
      <c r="D36" s="49">
        <v>124.9</v>
      </c>
      <c r="E36" s="49">
        <v>77.11</v>
      </c>
      <c r="F36" s="49">
        <v>62.2</v>
      </c>
      <c r="G36" s="49">
        <v>15.27</v>
      </c>
      <c r="H36" s="49">
        <v>1</v>
      </c>
      <c r="I36" s="74">
        <f t="shared" si="0"/>
        <v>561.21</v>
      </c>
      <c r="J36" s="75">
        <f t="shared" si="1"/>
        <v>617.33100000000013</v>
      </c>
      <c r="K36" s="75">
        <f t="shared" si="2"/>
        <v>505.08900000000006</v>
      </c>
      <c r="M36" s="74" t="s">
        <v>206</v>
      </c>
      <c r="N36" s="74">
        <f t="shared" ref="N36:S36" si="5">N34*1.1</f>
        <v>8461.3210000000017</v>
      </c>
      <c r="O36" s="74">
        <f t="shared" si="5"/>
        <v>13453.769999999999</v>
      </c>
      <c r="P36" s="74">
        <f t="shared" si="5"/>
        <v>9672.8940000000002</v>
      </c>
      <c r="Q36" s="74">
        <f t="shared" si="5"/>
        <v>14304.366999999998</v>
      </c>
      <c r="R36" s="74">
        <f t="shared" si="5"/>
        <v>5913.7429999999995</v>
      </c>
      <c r="S36" s="74">
        <f t="shared" si="5"/>
        <v>1443.6730000000007</v>
      </c>
      <c r="T36" s="74"/>
    </row>
    <row r="37" spans="1:20" x14ac:dyDescent="0.5">
      <c r="A37" s="48">
        <v>2034</v>
      </c>
      <c r="B37" s="49">
        <v>94.62</v>
      </c>
      <c r="C37" s="49">
        <v>175.66</v>
      </c>
      <c r="D37" s="49">
        <v>118.71</v>
      </c>
      <c r="E37" s="49">
        <v>85.47</v>
      </c>
      <c r="F37" s="49">
        <v>62.07</v>
      </c>
      <c r="G37" s="49">
        <v>16.37</v>
      </c>
      <c r="H37" s="49">
        <v>1.35</v>
      </c>
      <c r="I37" s="74">
        <f t="shared" si="0"/>
        <v>552.9</v>
      </c>
      <c r="J37" s="75">
        <f t="shared" si="1"/>
        <v>608.19000000000005</v>
      </c>
      <c r="K37" s="75">
        <f t="shared" si="2"/>
        <v>497.61</v>
      </c>
      <c r="M37" s="74"/>
      <c r="N37" s="74" t="s">
        <v>143</v>
      </c>
      <c r="O37" s="74" t="s">
        <v>144</v>
      </c>
      <c r="P37" s="74" t="s">
        <v>145</v>
      </c>
      <c r="Q37" s="74" t="s">
        <v>146</v>
      </c>
      <c r="R37" s="74" t="s">
        <v>147</v>
      </c>
      <c r="S37" s="74" t="s">
        <v>148</v>
      </c>
      <c r="T37" s="74" t="s">
        <v>149</v>
      </c>
    </row>
    <row r="38" spans="1:20" x14ac:dyDescent="0.5">
      <c r="A38" s="48">
        <v>2035</v>
      </c>
      <c r="B38" s="49">
        <v>88.37</v>
      </c>
      <c r="C38" s="49">
        <v>172.14</v>
      </c>
      <c r="D38" s="49">
        <v>113.19</v>
      </c>
      <c r="E38" s="49">
        <v>94.65</v>
      </c>
      <c r="F38" s="49">
        <v>61.88</v>
      </c>
      <c r="G38" s="49">
        <v>17.489999999999998</v>
      </c>
      <c r="H38" s="49">
        <v>1.73</v>
      </c>
      <c r="I38" s="74">
        <f t="shared" si="0"/>
        <v>547.72</v>
      </c>
      <c r="J38" s="75">
        <f t="shared" si="1"/>
        <v>602.49200000000008</v>
      </c>
      <c r="K38" s="75">
        <f t="shared" si="2"/>
        <v>492.94800000000004</v>
      </c>
      <c r="M38" s="74" t="s">
        <v>207</v>
      </c>
      <c r="N38" s="74">
        <f t="shared" ref="N38:S38" si="6">N34*0.9</f>
        <v>6922.8990000000013</v>
      </c>
      <c r="O38" s="74">
        <f t="shared" si="6"/>
        <v>11007.629999999997</v>
      </c>
      <c r="P38" s="74">
        <f t="shared" si="6"/>
        <v>7914.1859999999997</v>
      </c>
      <c r="Q38" s="74">
        <f t="shared" si="6"/>
        <v>11703.572999999999</v>
      </c>
      <c r="R38" s="74">
        <f t="shared" si="6"/>
        <v>4838.5169999999998</v>
      </c>
      <c r="S38" s="74">
        <f t="shared" si="6"/>
        <v>1181.1870000000006</v>
      </c>
      <c r="T38" s="74"/>
    </row>
    <row r="39" spans="1:20" x14ac:dyDescent="0.5">
      <c r="A39" s="48">
        <v>2036</v>
      </c>
      <c r="B39" s="49">
        <v>82.89</v>
      </c>
      <c r="C39" s="49">
        <v>168.85</v>
      </c>
      <c r="D39" s="49">
        <v>108.07</v>
      </c>
      <c r="E39" s="49">
        <v>104.37</v>
      </c>
      <c r="F39" s="49">
        <v>61.59</v>
      </c>
      <c r="G39" s="49">
        <v>18.57</v>
      </c>
      <c r="H39" s="49">
        <v>2.17</v>
      </c>
      <c r="I39" s="74">
        <f t="shared" si="0"/>
        <v>544.34</v>
      </c>
      <c r="J39" s="75">
        <f t="shared" si="1"/>
        <v>598.77400000000011</v>
      </c>
      <c r="K39" s="75">
        <f t="shared" si="2"/>
        <v>489.90600000000006</v>
      </c>
      <c r="M39" s="74" t="s">
        <v>208</v>
      </c>
      <c r="N39" s="74">
        <f t="shared" ref="N39:S39" ca="1" si="7">_xlfn.NORM.INV(RAND(),N31,N32)</f>
        <v>60.604431862412127</v>
      </c>
      <c r="O39" s="74">
        <f t="shared" ca="1" si="7"/>
        <v>-0.90682454411367819</v>
      </c>
      <c r="P39" s="74">
        <f t="shared" ca="1" si="7"/>
        <v>-0.8851033659936508</v>
      </c>
      <c r="Q39" s="74">
        <f t="shared" ca="1" si="7"/>
        <v>-64.917445400038673</v>
      </c>
      <c r="R39" s="74">
        <f t="shared" ca="1" si="7"/>
        <v>2.9049068799000839</v>
      </c>
      <c r="S39" s="74">
        <f t="shared" ca="1" si="7"/>
        <v>3.1599561596507209</v>
      </c>
      <c r="T39" s="74"/>
    </row>
    <row r="40" spans="1:20" x14ac:dyDescent="0.5">
      <c r="A40" s="48">
        <v>2037</v>
      </c>
      <c r="B40" s="49">
        <v>77.7</v>
      </c>
      <c r="C40" s="49">
        <v>165.28</v>
      </c>
      <c r="D40" s="49">
        <v>103.01</v>
      </c>
      <c r="E40" s="49">
        <v>114.32</v>
      </c>
      <c r="F40" s="49">
        <v>61.23</v>
      </c>
      <c r="G40" s="49">
        <v>19.45</v>
      </c>
      <c r="H40" s="49">
        <v>2.64</v>
      </c>
      <c r="I40" s="74">
        <f t="shared" si="0"/>
        <v>540.99</v>
      </c>
      <c r="J40" s="75">
        <f t="shared" si="1"/>
        <v>595.08900000000006</v>
      </c>
      <c r="K40" s="75">
        <f t="shared" si="2"/>
        <v>486.89100000000002</v>
      </c>
    </row>
    <row r="41" spans="1:20" x14ac:dyDescent="0.5">
      <c r="A41" s="48">
        <v>2038</v>
      </c>
      <c r="B41" s="49">
        <v>72.959999999999994</v>
      </c>
      <c r="C41" s="49">
        <v>161.52000000000001</v>
      </c>
      <c r="D41" s="49">
        <v>98.3</v>
      </c>
      <c r="E41" s="49">
        <v>124.09</v>
      </c>
      <c r="F41" s="49">
        <v>60.85</v>
      </c>
      <c r="G41" s="49">
        <v>19.91</v>
      </c>
      <c r="H41" s="49">
        <v>3.15</v>
      </c>
      <c r="I41" s="74">
        <f t="shared" si="0"/>
        <v>537.63</v>
      </c>
      <c r="J41" s="75">
        <f t="shared" si="1"/>
        <v>591.39300000000003</v>
      </c>
      <c r="K41" s="75">
        <f t="shared" si="2"/>
        <v>483.86700000000002</v>
      </c>
    </row>
    <row r="42" spans="1:20" x14ac:dyDescent="0.5">
      <c r="A42" s="48">
        <v>2039</v>
      </c>
      <c r="B42" s="49">
        <v>69.05</v>
      </c>
      <c r="C42" s="49">
        <v>157.66</v>
      </c>
      <c r="D42" s="49">
        <v>94.35</v>
      </c>
      <c r="E42" s="49">
        <v>133.09</v>
      </c>
      <c r="F42" s="49">
        <v>60.51</v>
      </c>
      <c r="G42" s="49">
        <v>19.989999999999998</v>
      </c>
      <c r="H42" s="49">
        <v>3.68</v>
      </c>
      <c r="I42" s="74">
        <f t="shared" si="0"/>
        <v>534.65</v>
      </c>
      <c r="J42" s="75">
        <f t="shared" si="1"/>
        <v>588.11500000000001</v>
      </c>
      <c r="K42" s="75">
        <f t="shared" si="2"/>
        <v>481.185</v>
      </c>
    </row>
    <row r="43" spans="1:20" x14ac:dyDescent="0.5">
      <c r="A43" s="48">
        <v>2040</v>
      </c>
      <c r="B43" s="49">
        <v>65.95</v>
      </c>
      <c r="C43" s="49">
        <v>153.78</v>
      </c>
      <c r="D43" s="49">
        <v>91.19</v>
      </c>
      <c r="E43" s="49">
        <v>141.35</v>
      </c>
      <c r="F43" s="49">
        <v>60.23</v>
      </c>
      <c r="G43" s="49">
        <v>19.920000000000002</v>
      </c>
      <c r="H43" s="49">
        <v>4.24</v>
      </c>
      <c r="I43" s="74">
        <f t="shared" si="0"/>
        <v>532.41999999999996</v>
      </c>
      <c r="J43" s="75">
        <f t="shared" si="1"/>
        <v>585.66200000000003</v>
      </c>
      <c r="K43" s="75">
        <f t="shared" si="2"/>
        <v>479.178</v>
      </c>
    </row>
    <row r="44" spans="1:20" x14ac:dyDescent="0.5">
      <c r="A44" s="48">
        <v>2041</v>
      </c>
      <c r="B44" s="49">
        <v>63.49</v>
      </c>
      <c r="C44" s="49">
        <v>149.9</v>
      </c>
      <c r="D44" s="49">
        <v>88.66</v>
      </c>
      <c r="E44" s="49">
        <v>148.83000000000001</v>
      </c>
      <c r="F44" s="49">
        <v>59.99</v>
      </c>
      <c r="G44" s="49">
        <v>19.93</v>
      </c>
      <c r="H44" s="49">
        <v>4.8099999999999996</v>
      </c>
      <c r="I44" s="74">
        <f t="shared" si="0"/>
        <v>530.79999999999995</v>
      </c>
      <c r="J44" s="75">
        <f t="shared" si="1"/>
        <v>583.88</v>
      </c>
      <c r="K44" s="75">
        <f t="shared" si="2"/>
        <v>477.71999999999997</v>
      </c>
    </row>
    <row r="45" spans="1:20" x14ac:dyDescent="0.5">
      <c r="A45" s="48">
        <v>2042</v>
      </c>
      <c r="B45" s="49">
        <v>61.47</v>
      </c>
      <c r="C45" s="49">
        <v>146.05000000000001</v>
      </c>
      <c r="D45" s="49">
        <v>86.67</v>
      </c>
      <c r="E45" s="49">
        <v>155.58000000000001</v>
      </c>
      <c r="F45" s="49">
        <v>59.8</v>
      </c>
      <c r="G45" s="49">
        <v>20.13</v>
      </c>
      <c r="H45" s="49">
        <v>5.39</v>
      </c>
      <c r="I45" s="74">
        <f t="shared" si="0"/>
        <v>529.70000000000005</v>
      </c>
      <c r="J45" s="75">
        <f t="shared" si="1"/>
        <v>582.67000000000007</v>
      </c>
      <c r="K45" s="75">
        <f t="shared" si="2"/>
        <v>476.73000000000008</v>
      </c>
    </row>
    <row r="46" spans="1:20" x14ac:dyDescent="0.5">
      <c r="A46" s="48">
        <v>2043</v>
      </c>
      <c r="B46" s="49">
        <v>59.75</v>
      </c>
      <c r="C46" s="49">
        <v>142.22999999999999</v>
      </c>
      <c r="D46" s="49">
        <v>85.12</v>
      </c>
      <c r="E46" s="49">
        <v>161.72999999999999</v>
      </c>
      <c r="F46" s="49">
        <v>59.63</v>
      </c>
      <c r="G46" s="49">
        <v>20.53</v>
      </c>
      <c r="H46" s="49">
        <v>5.97</v>
      </c>
      <c r="I46" s="74">
        <f t="shared" si="0"/>
        <v>528.99</v>
      </c>
      <c r="J46" s="75">
        <f t="shared" si="1"/>
        <v>581.88900000000001</v>
      </c>
      <c r="K46" s="75">
        <f t="shared" si="2"/>
        <v>476.09100000000001</v>
      </c>
    </row>
    <row r="47" spans="1:20" x14ac:dyDescent="0.5">
      <c r="A47" s="48">
        <v>2044</v>
      </c>
      <c r="B47" s="49">
        <v>58.22</v>
      </c>
      <c r="C47" s="49">
        <v>138.47</v>
      </c>
      <c r="D47" s="49">
        <v>83.96</v>
      </c>
      <c r="E47" s="49">
        <v>167.45</v>
      </c>
      <c r="F47" s="49">
        <v>59.48</v>
      </c>
      <c r="G47" s="49">
        <v>21.03</v>
      </c>
      <c r="H47" s="49">
        <v>6.52</v>
      </c>
      <c r="I47" s="74">
        <f t="shared" si="0"/>
        <v>528.61</v>
      </c>
      <c r="J47" s="75">
        <f t="shared" si="1"/>
        <v>581.47100000000012</v>
      </c>
      <c r="K47" s="75">
        <f t="shared" si="2"/>
        <v>475.74900000000002</v>
      </c>
    </row>
    <row r="48" spans="1:20" x14ac:dyDescent="0.5">
      <c r="A48" s="48">
        <v>2045</v>
      </c>
      <c r="B48" s="49">
        <v>56.83</v>
      </c>
      <c r="C48" s="49">
        <v>134.78</v>
      </c>
      <c r="D48" s="49">
        <v>83.11</v>
      </c>
      <c r="E48" s="49">
        <v>172.42</v>
      </c>
      <c r="F48" s="49">
        <v>59.35</v>
      </c>
      <c r="G48" s="49">
        <v>21.59</v>
      </c>
      <c r="H48" s="49">
        <v>7.11</v>
      </c>
      <c r="I48" s="74">
        <f t="shared" si="0"/>
        <v>528.08000000000004</v>
      </c>
      <c r="J48" s="75">
        <f t="shared" si="1"/>
        <v>580.88800000000015</v>
      </c>
      <c r="K48" s="75">
        <f t="shared" si="2"/>
        <v>475.27200000000005</v>
      </c>
    </row>
    <row r="49" spans="1:11" x14ac:dyDescent="0.5">
      <c r="A49" s="48">
        <v>2046</v>
      </c>
      <c r="B49" s="49">
        <v>55.87</v>
      </c>
      <c r="C49" s="49">
        <v>131.19999999999999</v>
      </c>
      <c r="D49" s="49">
        <v>82.65</v>
      </c>
      <c r="E49" s="49">
        <v>175.28</v>
      </c>
      <c r="F49" s="49">
        <v>59.23</v>
      </c>
      <c r="G49" s="49">
        <v>22.36</v>
      </c>
      <c r="H49" s="49">
        <v>8.07</v>
      </c>
      <c r="I49" s="74">
        <f t="shared" si="0"/>
        <v>526.59</v>
      </c>
      <c r="J49" s="75">
        <f t="shared" si="1"/>
        <v>579.24900000000014</v>
      </c>
      <c r="K49" s="75">
        <f t="shared" si="2"/>
        <v>473.93100000000004</v>
      </c>
    </row>
    <row r="50" spans="1:11" x14ac:dyDescent="0.5">
      <c r="A50" s="48">
        <v>2047</v>
      </c>
      <c r="B50" s="49">
        <v>55.35</v>
      </c>
      <c r="C50" s="49">
        <v>127.75</v>
      </c>
      <c r="D50" s="49">
        <v>82.6</v>
      </c>
      <c r="E50" s="49">
        <v>176.61</v>
      </c>
      <c r="F50" s="49">
        <v>59.16</v>
      </c>
      <c r="G50" s="49">
        <v>23.19</v>
      </c>
      <c r="H50" s="49">
        <v>9.27</v>
      </c>
      <c r="I50" s="74">
        <f t="shared" si="0"/>
        <v>524.66000000000008</v>
      </c>
      <c r="J50" s="75">
        <f t="shared" si="1"/>
        <v>577.12600000000009</v>
      </c>
      <c r="K50" s="75">
        <f t="shared" si="2"/>
        <v>472.19400000000007</v>
      </c>
    </row>
    <row r="51" spans="1:11" x14ac:dyDescent="0.5">
      <c r="A51" s="48">
        <v>2048</v>
      </c>
      <c r="B51" s="49">
        <v>54.91</v>
      </c>
      <c r="C51" s="49">
        <v>124.42</v>
      </c>
      <c r="D51" s="49">
        <v>82.7</v>
      </c>
      <c r="E51" s="49">
        <v>177.53</v>
      </c>
      <c r="F51" s="49">
        <v>59.1</v>
      </c>
      <c r="G51" s="49">
        <v>23.8</v>
      </c>
      <c r="H51" s="49">
        <v>10.87</v>
      </c>
      <c r="I51" s="74">
        <f t="shared" si="0"/>
        <v>522.45999999999992</v>
      </c>
      <c r="J51" s="75">
        <f t="shared" si="1"/>
        <v>574.70600000000002</v>
      </c>
      <c r="K51" s="75">
        <f t="shared" si="2"/>
        <v>470.21399999999994</v>
      </c>
    </row>
    <row r="52" spans="1:11" x14ac:dyDescent="0.5">
      <c r="A52" s="48">
        <v>2049</v>
      </c>
      <c r="B52" s="49">
        <v>54.16</v>
      </c>
      <c r="C52" s="49">
        <v>121.2</v>
      </c>
      <c r="D52" s="49">
        <v>82.58</v>
      </c>
      <c r="E52" s="49">
        <v>178.67</v>
      </c>
      <c r="F52" s="49">
        <v>58.99</v>
      </c>
      <c r="G52" s="49">
        <v>24.17</v>
      </c>
      <c r="H52" s="49">
        <v>13.09</v>
      </c>
      <c r="I52" s="74">
        <f t="shared" si="0"/>
        <v>519.77</v>
      </c>
      <c r="J52" s="75">
        <f t="shared" si="1"/>
        <v>571.74700000000007</v>
      </c>
      <c r="K52" s="75">
        <f t="shared" si="2"/>
        <v>467.79300000000001</v>
      </c>
    </row>
    <row r="53" spans="1:11" x14ac:dyDescent="0.5">
      <c r="A53" s="48">
        <v>2050</v>
      </c>
      <c r="B53" s="49">
        <v>52.99</v>
      </c>
      <c r="C53" s="49">
        <v>118.07</v>
      </c>
      <c r="D53" s="49">
        <v>82.03</v>
      </c>
      <c r="E53" s="49">
        <v>180.15</v>
      </c>
      <c r="F53" s="49">
        <v>58.8</v>
      </c>
      <c r="G53" s="49">
        <v>24.37</v>
      </c>
      <c r="H53" s="49">
        <v>16.13</v>
      </c>
      <c r="I53" s="74">
        <f t="shared" si="0"/>
        <v>516.41</v>
      </c>
      <c r="J53" s="75">
        <f t="shared" si="1"/>
        <v>568.05100000000004</v>
      </c>
      <c r="K53" s="75">
        <f t="shared" si="2"/>
        <v>464.76900000000001</v>
      </c>
    </row>
    <row r="54" spans="1:11" x14ac:dyDescent="0.5">
      <c r="A54" s="48">
        <v>2051</v>
      </c>
      <c r="B54" s="49">
        <v>51.45</v>
      </c>
      <c r="C54" s="49">
        <v>115.03</v>
      </c>
      <c r="D54" s="49">
        <v>80.89</v>
      </c>
      <c r="E54" s="49">
        <v>181.76</v>
      </c>
      <c r="F54" s="49">
        <v>58.54</v>
      </c>
      <c r="G54" s="49">
        <v>24.44</v>
      </c>
      <c r="H54" s="49">
        <v>20.149999999999999</v>
      </c>
      <c r="I54" s="74">
        <f t="shared" si="0"/>
        <v>512.11</v>
      </c>
      <c r="J54" s="75">
        <f t="shared" si="1"/>
        <v>563.32100000000003</v>
      </c>
      <c r="K54" s="75">
        <f t="shared" si="2"/>
        <v>460.899</v>
      </c>
    </row>
    <row r="55" spans="1:11" x14ac:dyDescent="0.5">
      <c r="A55" s="48">
        <v>2052</v>
      </c>
      <c r="B55" s="49">
        <v>49.66</v>
      </c>
      <c r="C55" s="49">
        <v>112.08</v>
      </c>
      <c r="D55" s="49">
        <v>79.13</v>
      </c>
      <c r="E55" s="49">
        <v>183.15</v>
      </c>
      <c r="F55" s="49">
        <v>58.19</v>
      </c>
      <c r="G55" s="49">
        <v>24.31</v>
      </c>
      <c r="H55" s="49">
        <v>25.26</v>
      </c>
      <c r="I55" s="74">
        <f t="shared" si="0"/>
        <v>506.52</v>
      </c>
      <c r="J55" s="75">
        <f t="shared" si="1"/>
        <v>557.17200000000003</v>
      </c>
      <c r="K55" s="75">
        <f t="shared" si="2"/>
        <v>455.86799999999999</v>
      </c>
    </row>
    <row r="56" spans="1:11" x14ac:dyDescent="0.5">
      <c r="A56" s="48">
        <v>2053</v>
      </c>
      <c r="B56" s="49">
        <v>47.75</v>
      </c>
      <c r="C56" s="49">
        <v>109.23</v>
      </c>
      <c r="D56" s="49">
        <v>76.91</v>
      </c>
      <c r="E56" s="49">
        <v>183.91</v>
      </c>
      <c r="F56" s="49">
        <v>57.79</v>
      </c>
      <c r="G56" s="49">
        <v>23.9</v>
      </c>
      <c r="H56" s="49">
        <v>31.47</v>
      </c>
      <c r="I56" s="74">
        <f t="shared" si="0"/>
        <v>499.49</v>
      </c>
      <c r="J56" s="75">
        <f t="shared" si="1"/>
        <v>549.43900000000008</v>
      </c>
      <c r="K56" s="75">
        <f t="shared" si="2"/>
        <v>449.541</v>
      </c>
    </row>
    <row r="57" spans="1:11" x14ac:dyDescent="0.5">
      <c r="A57" s="48">
        <v>2054</v>
      </c>
      <c r="B57" s="49">
        <v>45.86</v>
      </c>
      <c r="C57" s="49">
        <v>106.47</v>
      </c>
      <c r="D57" s="49">
        <v>74.48</v>
      </c>
      <c r="E57" s="49">
        <v>183.76</v>
      </c>
      <c r="F57" s="49">
        <v>57.36</v>
      </c>
      <c r="G57" s="49">
        <v>23.07</v>
      </c>
      <c r="H57" s="49">
        <v>38.67</v>
      </c>
      <c r="I57" s="74">
        <f t="shared" si="0"/>
        <v>491</v>
      </c>
      <c r="J57" s="75">
        <f t="shared" si="1"/>
        <v>540.1</v>
      </c>
      <c r="K57" s="75">
        <f t="shared" si="2"/>
        <v>441.90000000000003</v>
      </c>
    </row>
    <row r="58" spans="1:11" x14ac:dyDescent="0.5">
      <c r="A58" s="48">
        <v>2055</v>
      </c>
      <c r="B58" s="49">
        <v>44.13</v>
      </c>
      <c r="C58" s="49">
        <v>103.82</v>
      </c>
      <c r="D58" s="49">
        <v>72.11</v>
      </c>
      <c r="E58" s="49">
        <v>182.65</v>
      </c>
      <c r="F58" s="49">
        <v>56.91</v>
      </c>
      <c r="G58" s="49">
        <v>21.73</v>
      </c>
      <c r="H58" s="49">
        <v>46.64</v>
      </c>
      <c r="I58" s="74">
        <f t="shared" si="0"/>
        <v>481.35</v>
      </c>
      <c r="J58" s="75">
        <f t="shared" si="1"/>
        <v>529.48500000000001</v>
      </c>
      <c r="K58" s="75">
        <f t="shared" si="2"/>
        <v>433.21500000000003</v>
      </c>
    </row>
    <row r="59" spans="1:11" x14ac:dyDescent="0.5">
      <c r="A59" s="48">
        <v>2056</v>
      </c>
      <c r="B59" s="49">
        <v>42.72</v>
      </c>
      <c r="C59" s="49">
        <v>101.24</v>
      </c>
      <c r="D59" s="49">
        <v>70.06</v>
      </c>
      <c r="E59" s="49">
        <v>180.95</v>
      </c>
      <c r="F59" s="49">
        <v>56.48</v>
      </c>
      <c r="G59" s="49">
        <v>20.190000000000001</v>
      </c>
      <c r="H59" s="49">
        <v>54.29</v>
      </c>
      <c r="I59" s="74">
        <f t="shared" si="0"/>
        <v>471.64</v>
      </c>
      <c r="J59" s="75">
        <f t="shared" si="1"/>
        <v>518.80399999999997</v>
      </c>
      <c r="K59" s="75">
        <f t="shared" si="2"/>
        <v>424.476</v>
      </c>
    </row>
    <row r="60" spans="1:11" x14ac:dyDescent="0.5">
      <c r="A60" s="48">
        <v>2057</v>
      </c>
      <c r="B60" s="49">
        <v>41.71</v>
      </c>
      <c r="C60" s="49">
        <v>98.75</v>
      </c>
      <c r="D60" s="49">
        <v>68.400000000000006</v>
      </c>
      <c r="E60" s="49">
        <v>179.39</v>
      </c>
      <c r="F60" s="49">
        <v>56.08</v>
      </c>
      <c r="G60" s="49">
        <v>18.899999999999999</v>
      </c>
      <c r="H60" s="49">
        <v>60.88</v>
      </c>
      <c r="I60" s="74">
        <f t="shared" si="0"/>
        <v>463.22999999999996</v>
      </c>
      <c r="J60" s="75">
        <f t="shared" si="1"/>
        <v>509.553</v>
      </c>
      <c r="K60" s="75">
        <f t="shared" si="2"/>
        <v>416.90699999999998</v>
      </c>
    </row>
    <row r="61" spans="1:11" x14ac:dyDescent="0.5">
      <c r="A61" s="48">
        <v>2058</v>
      </c>
      <c r="B61" s="49">
        <v>40.99</v>
      </c>
      <c r="C61" s="49">
        <v>96.35</v>
      </c>
      <c r="D61" s="49">
        <v>67.03</v>
      </c>
      <c r="E61" s="49">
        <v>178.29</v>
      </c>
      <c r="F61" s="49">
        <v>55.7</v>
      </c>
      <c r="G61" s="49">
        <v>17.95</v>
      </c>
      <c r="H61" s="49">
        <v>66.38</v>
      </c>
      <c r="I61" s="74">
        <f t="shared" si="0"/>
        <v>456.30999999999995</v>
      </c>
      <c r="J61" s="75">
        <f t="shared" si="1"/>
        <v>501.94099999999997</v>
      </c>
      <c r="K61" s="75">
        <f t="shared" si="2"/>
        <v>410.67899999999997</v>
      </c>
    </row>
    <row r="62" spans="1:11" x14ac:dyDescent="0.5">
      <c r="A62" s="48">
        <v>2059</v>
      </c>
      <c r="B62" s="49">
        <v>40.44</v>
      </c>
      <c r="C62" s="49">
        <v>94.03</v>
      </c>
      <c r="D62" s="49">
        <v>65.89</v>
      </c>
      <c r="E62" s="49">
        <v>177.76</v>
      </c>
      <c r="F62" s="49">
        <v>55.32</v>
      </c>
      <c r="G62" s="49">
        <v>17.23</v>
      </c>
      <c r="H62" s="49">
        <v>70.87</v>
      </c>
      <c r="I62" s="74">
        <f t="shared" si="0"/>
        <v>450.67</v>
      </c>
      <c r="J62" s="75">
        <f t="shared" si="1"/>
        <v>495.73700000000008</v>
      </c>
      <c r="K62" s="75">
        <f t="shared" si="2"/>
        <v>405.60300000000001</v>
      </c>
    </row>
    <row r="63" spans="1:11" x14ac:dyDescent="0.5">
      <c r="A63" s="48">
        <v>2060</v>
      </c>
      <c r="B63" s="49">
        <v>40</v>
      </c>
      <c r="C63" s="49">
        <v>91.8</v>
      </c>
      <c r="D63" s="49">
        <v>64.88</v>
      </c>
      <c r="E63" s="49">
        <v>177.78</v>
      </c>
      <c r="F63" s="49">
        <v>54.96</v>
      </c>
      <c r="G63" s="49">
        <v>16.66</v>
      </c>
      <c r="H63" s="49">
        <v>74.58</v>
      </c>
      <c r="I63" s="74">
        <f t="shared" si="0"/>
        <v>446.08000000000004</v>
      </c>
      <c r="J63" s="75">
        <f t="shared" si="1"/>
        <v>490.6880000000001</v>
      </c>
      <c r="K63" s="75">
        <f t="shared" si="2"/>
        <v>401.47200000000004</v>
      </c>
    </row>
    <row r="64" spans="1:11" x14ac:dyDescent="0.5">
      <c r="A64" s="48">
        <v>2061</v>
      </c>
      <c r="B64" s="49">
        <v>39.6</v>
      </c>
      <c r="C64" s="49">
        <v>89.65</v>
      </c>
      <c r="D64" s="49">
        <v>63.94</v>
      </c>
      <c r="E64" s="49">
        <v>178.24</v>
      </c>
      <c r="F64" s="49">
        <v>54.59</v>
      </c>
      <c r="G64" s="49">
        <v>16.13</v>
      </c>
      <c r="H64" s="49">
        <v>77.760000000000005</v>
      </c>
      <c r="I64" s="74">
        <f t="shared" si="0"/>
        <v>442.15</v>
      </c>
      <c r="J64" s="75">
        <f t="shared" si="1"/>
        <v>486.36500000000001</v>
      </c>
      <c r="K64" s="75">
        <f t="shared" si="2"/>
        <v>397.935</v>
      </c>
    </row>
    <row r="65" spans="1:11" x14ac:dyDescent="0.5">
      <c r="A65" s="48">
        <v>2062</v>
      </c>
      <c r="B65" s="49">
        <v>39.21</v>
      </c>
      <c r="C65" s="49">
        <v>87.59</v>
      </c>
      <c r="D65" s="49">
        <v>63.01</v>
      </c>
      <c r="E65" s="49">
        <v>178.97</v>
      </c>
      <c r="F65" s="49">
        <v>54.23</v>
      </c>
      <c r="G65" s="49">
        <v>15.58</v>
      </c>
      <c r="H65" s="49">
        <v>80.63</v>
      </c>
      <c r="I65" s="74">
        <f t="shared" si="0"/>
        <v>438.59</v>
      </c>
      <c r="J65" s="75">
        <f t="shared" si="1"/>
        <v>482.44900000000001</v>
      </c>
      <c r="K65" s="75">
        <f t="shared" si="2"/>
        <v>394.73099999999999</v>
      </c>
    </row>
    <row r="66" spans="1:11" x14ac:dyDescent="0.5">
      <c r="A66" s="48">
        <v>2063</v>
      </c>
      <c r="B66" s="49">
        <v>38.799999999999997</v>
      </c>
      <c r="C66" s="49">
        <v>85.61</v>
      </c>
      <c r="D66" s="49">
        <v>62.1</v>
      </c>
      <c r="E66" s="49">
        <v>179.85</v>
      </c>
      <c r="F66" s="49">
        <v>53.87</v>
      </c>
      <c r="G66" s="49">
        <v>14.99</v>
      </c>
      <c r="H66" s="49">
        <v>83.36</v>
      </c>
      <c r="I66" s="74">
        <f t="shared" si="0"/>
        <v>435.22</v>
      </c>
      <c r="J66" s="75">
        <f t="shared" si="1"/>
        <v>478.74200000000008</v>
      </c>
      <c r="K66" s="75">
        <f t="shared" si="2"/>
        <v>391.69800000000004</v>
      </c>
    </row>
    <row r="67" spans="1:11" x14ac:dyDescent="0.5">
      <c r="A67" s="48">
        <v>2064</v>
      </c>
      <c r="B67" s="49">
        <v>38.380000000000003</v>
      </c>
      <c r="C67" s="49">
        <v>83.71</v>
      </c>
      <c r="D67" s="49">
        <v>61.21</v>
      </c>
      <c r="E67" s="49">
        <v>180.79</v>
      </c>
      <c r="F67" s="49">
        <v>53.51</v>
      </c>
      <c r="G67" s="49">
        <v>14.34</v>
      </c>
      <c r="H67" s="49">
        <v>86.01</v>
      </c>
      <c r="I67" s="74">
        <f t="shared" ref="I67:I103" si="8">SUM(B67:G67)</f>
        <v>431.94</v>
      </c>
      <c r="J67" s="75">
        <f t="shared" ref="J67:J103" si="9">I67*1.1</f>
        <v>475.13400000000001</v>
      </c>
      <c r="K67" s="75">
        <f t="shared" ref="K67:K103" si="10">I67*0.9</f>
        <v>388.74599999999998</v>
      </c>
    </row>
    <row r="68" spans="1:11" x14ac:dyDescent="0.5">
      <c r="A68" s="48">
        <v>2065</v>
      </c>
      <c r="B68" s="49">
        <v>37.950000000000003</v>
      </c>
      <c r="C68" s="49">
        <v>81.88</v>
      </c>
      <c r="D68" s="49">
        <v>60.34</v>
      </c>
      <c r="E68" s="49">
        <v>181.74</v>
      </c>
      <c r="F68" s="49">
        <v>53.16</v>
      </c>
      <c r="G68" s="49">
        <v>13.66</v>
      </c>
      <c r="H68" s="49">
        <v>88.57</v>
      </c>
      <c r="I68" s="74">
        <f t="shared" si="8"/>
        <v>428.73000000000008</v>
      </c>
      <c r="J68" s="75">
        <f t="shared" si="9"/>
        <v>471.60300000000012</v>
      </c>
      <c r="K68" s="75">
        <f t="shared" si="10"/>
        <v>385.85700000000008</v>
      </c>
    </row>
    <row r="69" spans="1:11" x14ac:dyDescent="0.5">
      <c r="A69" s="48">
        <v>2066</v>
      </c>
      <c r="B69" s="49">
        <v>37.53</v>
      </c>
      <c r="C69" s="49">
        <v>80.13</v>
      </c>
      <c r="D69" s="49">
        <v>59.51</v>
      </c>
      <c r="E69" s="49">
        <v>182.68</v>
      </c>
      <c r="F69" s="49">
        <v>52.82</v>
      </c>
      <c r="G69" s="49">
        <v>12.97</v>
      </c>
      <c r="H69" s="49">
        <v>91.01</v>
      </c>
      <c r="I69" s="74">
        <f t="shared" si="8"/>
        <v>425.64000000000004</v>
      </c>
      <c r="J69" s="75">
        <f t="shared" si="9"/>
        <v>468.20400000000006</v>
      </c>
      <c r="K69" s="75">
        <f t="shared" si="10"/>
        <v>383.07600000000002</v>
      </c>
    </row>
    <row r="70" spans="1:11" x14ac:dyDescent="0.5">
      <c r="A70" s="48">
        <v>2067</v>
      </c>
      <c r="B70" s="49">
        <v>37.119999999999997</v>
      </c>
      <c r="C70" s="49">
        <v>78.45</v>
      </c>
      <c r="D70" s="49">
        <v>58.72</v>
      </c>
      <c r="E70" s="49">
        <v>183.61</v>
      </c>
      <c r="F70" s="49">
        <v>52.49</v>
      </c>
      <c r="G70" s="49">
        <v>12.31</v>
      </c>
      <c r="H70" s="49">
        <v>93.28</v>
      </c>
      <c r="I70" s="74">
        <f t="shared" si="8"/>
        <v>422.7</v>
      </c>
      <c r="J70" s="75">
        <f t="shared" si="9"/>
        <v>464.97</v>
      </c>
      <c r="K70" s="75">
        <f t="shared" si="10"/>
        <v>380.43</v>
      </c>
    </row>
    <row r="71" spans="1:11" x14ac:dyDescent="0.5">
      <c r="A71" s="48">
        <v>2068</v>
      </c>
      <c r="B71" s="49">
        <v>36.74</v>
      </c>
      <c r="C71" s="49">
        <v>76.849999999999994</v>
      </c>
      <c r="D71" s="49">
        <v>57.98</v>
      </c>
      <c r="E71" s="49">
        <v>184.55</v>
      </c>
      <c r="F71" s="49">
        <v>52.17</v>
      </c>
      <c r="G71" s="49">
        <v>11.7</v>
      </c>
      <c r="H71" s="49">
        <v>95.33</v>
      </c>
      <c r="I71" s="74">
        <f t="shared" si="8"/>
        <v>419.99</v>
      </c>
      <c r="J71" s="75">
        <f t="shared" si="9"/>
        <v>461.98900000000003</v>
      </c>
      <c r="K71" s="75">
        <f t="shared" si="10"/>
        <v>377.99100000000004</v>
      </c>
    </row>
    <row r="72" spans="1:11" x14ac:dyDescent="0.5">
      <c r="A72" s="48">
        <v>2069</v>
      </c>
      <c r="B72" s="49">
        <v>36.39</v>
      </c>
      <c r="C72" s="49">
        <v>75.319999999999993</v>
      </c>
      <c r="D72" s="49">
        <v>57.29</v>
      </c>
      <c r="E72" s="49">
        <v>185.51</v>
      </c>
      <c r="F72" s="49">
        <v>51.86</v>
      </c>
      <c r="G72" s="49">
        <v>11.15</v>
      </c>
      <c r="H72" s="49">
        <v>97.16</v>
      </c>
      <c r="I72" s="74">
        <f t="shared" si="8"/>
        <v>417.52</v>
      </c>
      <c r="J72" s="75">
        <f t="shared" si="9"/>
        <v>459.27199999999999</v>
      </c>
      <c r="K72" s="75">
        <f t="shared" si="10"/>
        <v>375.76799999999997</v>
      </c>
    </row>
    <row r="73" spans="1:11" x14ac:dyDescent="0.5">
      <c r="A73" s="48">
        <v>2070</v>
      </c>
      <c r="B73" s="49">
        <v>36.06</v>
      </c>
      <c r="C73" s="49">
        <v>73.86</v>
      </c>
      <c r="D73" s="49">
        <v>56.64</v>
      </c>
      <c r="E73" s="49">
        <v>186.48</v>
      </c>
      <c r="F73" s="49">
        <v>51.55</v>
      </c>
      <c r="G73" s="49">
        <v>10.68</v>
      </c>
      <c r="H73" s="49">
        <v>98.76</v>
      </c>
      <c r="I73" s="74">
        <f t="shared" si="8"/>
        <v>415.27</v>
      </c>
      <c r="J73" s="75">
        <f t="shared" si="9"/>
        <v>456.79700000000003</v>
      </c>
      <c r="K73" s="75">
        <f t="shared" si="10"/>
        <v>373.74299999999999</v>
      </c>
    </row>
    <row r="74" spans="1:11" x14ac:dyDescent="0.5">
      <c r="A74" s="48">
        <v>2071</v>
      </c>
      <c r="B74" s="49">
        <v>35.75</v>
      </c>
      <c r="C74" s="49">
        <v>72.47</v>
      </c>
      <c r="D74" s="49">
        <v>56.03</v>
      </c>
      <c r="E74" s="49">
        <v>187.46</v>
      </c>
      <c r="F74" s="49">
        <v>51.26</v>
      </c>
      <c r="G74" s="49">
        <v>10.28</v>
      </c>
      <c r="H74" s="49">
        <v>100.17</v>
      </c>
      <c r="I74" s="74">
        <f t="shared" si="8"/>
        <v>413.25</v>
      </c>
      <c r="J74" s="75">
        <f t="shared" si="9"/>
        <v>454.57500000000005</v>
      </c>
      <c r="K74" s="75">
        <f t="shared" si="10"/>
        <v>371.92500000000001</v>
      </c>
    </row>
    <row r="75" spans="1:11" x14ac:dyDescent="0.5">
      <c r="A75" s="48">
        <v>2072</v>
      </c>
      <c r="B75" s="49">
        <v>35.450000000000003</v>
      </c>
      <c r="C75" s="49">
        <v>71.14</v>
      </c>
      <c r="D75" s="49">
        <v>55.45</v>
      </c>
      <c r="E75" s="49">
        <v>188.43</v>
      </c>
      <c r="F75" s="49">
        <v>50.97</v>
      </c>
      <c r="G75" s="49">
        <v>9.9499999999999993</v>
      </c>
      <c r="H75" s="49">
        <v>101.41</v>
      </c>
      <c r="I75" s="74">
        <f t="shared" si="8"/>
        <v>411.39000000000004</v>
      </c>
      <c r="J75" s="75">
        <f t="shared" si="9"/>
        <v>452.52900000000011</v>
      </c>
      <c r="K75" s="75">
        <f t="shared" si="10"/>
        <v>370.25100000000003</v>
      </c>
    </row>
    <row r="76" spans="1:11" x14ac:dyDescent="0.5">
      <c r="A76" s="48">
        <v>2073</v>
      </c>
      <c r="B76" s="49">
        <v>35.15</v>
      </c>
      <c r="C76" s="49">
        <v>69.88</v>
      </c>
      <c r="D76" s="49">
        <v>54.92</v>
      </c>
      <c r="E76" s="49">
        <v>189.38</v>
      </c>
      <c r="F76" s="49">
        <v>50.68</v>
      </c>
      <c r="G76" s="49">
        <v>9.67</v>
      </c>
      <c r="H76" s="49">
        <v>102.52</v>
      </c>
      <c r="I76" s="74">
        <f t="shared" si="8"/>
        <v>409.68</v>
      </c>
      <c r="J76" s="75">
        <f t="shared" si="9"/>
        <v>450.64800000000002</v>
      </c>
      <c r="K76" s="75">
        <f t="shared" si="10"/>
        <v>368.71199999999999</v>
      </c>
    </row>
    <row r="77" spans="1:11" x14ac:dyDescent="0.5">
      <c r="A77" s="48">
        <v>2074</v>
      </c>
      <c r="B77" s="49">
        <v>34.85</v>
      </c>
      <c r="C77" s="49">
        <v>68.680000000000007</v>
      </c>
      <c r="D77" s="49">
        <v>54.42</v>
      </c>
      <c r="E77" s="49">
        <v>190.29</v>
      </c>
      <c r="F77" s="49">
        <v>50.41</v>
      </c>
      <c r="G77" s="49">
        <v>9.44</v>
      </c>
      <c r="H77" s="49">
        <v>103.52</v>
      </c>
      <c r="I77" s="74">
        <f t="shared" si="8"/>
        <v>408.09</v>
      </c>
      <c r="J77" s="75">
        <f t="shared" si="9"/>
        <v>448.899</v>
      </c>
      <c r="K77" s="75">
        <f t="shared" si="10"/>
        <v>367.28100000000001</v>
      </c>
    </row>
    <row r="78" spans="1:11" x14ac:dyDescent="0.5">
      <c r="A78" s="48">
        <v>2075</v>
      </c>
      <c r="B78" s="49">
        <v>34.56</v>
      </c>
      <c r="C78" s="49">
        <v>67.540000000000006</v>
      </c>
      <c r="D78" s="49">
        <v>53.95</v>
      </c>
      <c r="E78" s="49">
        <v>191.15</v>
      </c>
      <c r="F78" s="49">
        <v>50.14</v>
      </c>
      <c r="G78" s="49">
        <v>9.25</v>
      </c>
      <c r="H78" s="49">
        <v>104.43</v>
      </c>
      <c r="I78" s="74">
        <f t="shared" si="8"/>
        <v>406.59000000000003</v>
      </c>
      <c r="J78" s="75">
        <f t="shared" si="9"/>
        <v>447.24900000000008</v>
      </c>
      <c r="K78" s="75">
        <f t="shared" si="10"/>
        <v>365.93100000000004</v>
      </c>
    </row>
    <row r="79" spans="1:11" x14ac:dyDescent="0.5">
      <c r="A79" s="48">
        <v>2076</v>
      </c>
      <c r="B79" s="49">
        <v>34.28</v>
      </c>
      <c r="C79" s="49">
        <v>66.45</v>
      </c>
      <c r="D79" s="49">
        <v>53.51</v>
      </c>
      <c r="E79" s="49">
        <v>191.93</v>
      </c>
      <c r="F79" s="49">
        <v>49.87</v>
      </c>
      <c r="G79" s="49">
        <v>9.1</v>
      </c>
      <c r="H79" s="49">
        <v>105.27</v>
      </c>
      <c r="I79" s="74">
        <f t="shared" si="8"/>
        <v>405.14000000000004</v>
      </c>
      <c r="J79" s="75">
        <f t="shared" si="9"/>
        <v>445.65400000000011</v>
      </c>
      <c r="K79" s="75">
        <f t="shared" si="10"/>
        <v>364.62600000000003</v>
      </c>
    </row>
    <row r="80" spans="1:11" x14ac:dyDescent="0.5">
      <c r="A80" s="48">
        <v>2077</v>
      </c>
      <c r="B80" s="49">
        <v>34.01</v>
      </c>
      <c r="C80" s="49">
        <v>65.42</v>
      </c>
      <c r="D80" s="49">
        <v>53.11</v>
      </c>
      <c r="E80" s="49">
        <v>192.63</v>
      </c>
      <c r="F80" s="49">
        <v>49.61</v>
      </c>
      <c r="G80" s="49">
        <v>8.9700000000000006</v>
      </c>
      <c r="H80" s="49">
        <v>106.04</v>
      </c>
      <c r="I80" s="74">
        <f t="shared" si="8"/>
        <v>403.75000000000006</v>
      </c>
      <c r="J80" s="75">
        <f t="shared" si="9"/>
        <v>444.12500000000011</v>
      </c>
      <c r="K80" s="75">
        <f t="shared" si="10"/>
        <v>363.37500000000006</v>
      </c>
    </row>
    <row r="81" spans="1:11" x14ac:dyDescent="0.5">
      <c r="A81" s="48">
        <v>2078</v>
      </c>
      <c r="B81" s="49">
        <v>33.75</v>
      </c>
      <c r="C81" s="49">
        <v>64.44</v>
      </c>
      <c r="D81" s="49">
        <v>52.73</v>
      </c>
      <c r="E81" s="49">
        <v>193.26</v>
      </c>
      <c r="F81" s="49">
        <v>49.36</v>
      </c>
      <c r="G81" s="49">
        <v>8.8800000000000008</v>
      </c>
      <c r="H81" s="49">
        <v>106.75</v>
      </c>
      <c r="I81" s="74">
        <f t="shared" si="8"/>
        <v>402.41999999999996</v>
      </c>
      <c r="J81" s="75">
        <f t="shared" si="9"/>
        <v>442.66199999999998</v>
      </c>
      <c r="K81" s="75">
        <f t="shared" si="10"/>
        <v>362.178</v>
      </c>
    </row>
    <row r="82" spans="1:11" x14ac:dyDescent="0.5">
      <c r="A82" s="48">
        <v>2079</v>
      </c>
      <c r="B82" s="49">
        <v>33.5</v>
      </c>
      <c r="C82" s="49">
        <v>63.51</v>
      </c>
      <c r="D82" s="49">
        <v>52.39</v>
      </c>
      <c r="E82" s="49">
        <v>193.82</v>
      </c>
      <c r="F82" s="49">
        <v>49.11</v>
      </c>
      <c r="G82" s="49">
        <v>8.8000000000000007</v>
      </c>
      <c r="H82" s="49">
        <v>107.4</v>
      </c>
      <c r="I82" s="74">
        <f t="shared" si="8"/>
        <v>401.13</v>
      </c>
      <c r="J82" s="75">
        <f t="shared" si="9"/>
        <v>441.24300000000005</v>
      </c>
      <c r="K82" s="75">
        <f t="shared" si="10"/>
        <v>361.017</v>
      </c>
    </row>
    <row r="83" spans="1:11" x14ac:dyDescent="0.5">
      <c r="A83" s="48">
        <v>2080</v>
      </c>
      <c r="B83" s="49">
        <v>33.26</v>
      </c>
      <c r="C83" s="49">
        <v>62.63</v>
      </c>
      <c r="D83" s="49">
        <v>52.06</v>
      </c>
      <c r="E83" s="49">
        <v>194.32</v>
      </c>
      <c r="F83" s="49">
        <v>48.87</v>
      </c>
      <c r="G83" s="49">
        <v>8.74</v>
      </c>
      <c r="H83" s="49">
        <v>107.99</v>
      </c>
      <c r="I83" s="74">
        <f t="shared" si="8"/>
        <v>399.88</v>
      </c>
      <c r="J83" s="75">
        <f t="shared" si="9"/>
        <v>439.86800000000005</v>
      </c>
      <c r="K83" s="75">
        <f t="shared" si="10"/>
        <v>359.892</v>
      </c>
    </row>
    <row r="84" spans="1:11" x14ac:dyDescent="0.5">
      <c r="A84" s="48">
        <v>2081</v>
      </c>
      <c r="B84" s="49">
        <v>33.020000000000003</v>
      </c>
      <c r="C84" s="49">
        <v>61.79</v>
      </c>
      <c r="D84" s="49">
        <v>51.76</v>
      </c>
      <c r="E84" s="49">
        <v>194.79</v>
      </c>
      <c r="F84" s="49">
        <v>48.63</v>
      </c>
      <c r="G84" s="49">
        <v>8.68</v>
      </c>
      <c r="H84" s="49">
        <v>108.52</v>
      </c>
      <c r="I84" s="74">
        <f t="shared" si="8"/>
        <v>398.67</v>
      </c>
      <c r="J84" s="75">
        <f t="shared" si="9"/>
        <v>438.53700000000003</v>
      </c>
      <c r="K84" s="75">
        <f t="shared" si="10"/>
        <v>358.803</v>
      </c>
    </row>
    <row r="85" spans="1:11" x14ac:dyDescent="0.5">
      <c r="A85" s="48">
        <v>2082</v>
      </c>
      <c r="B85" s="49">
        <v>32.799999999999997</v>
      </c>
      <c r="C85" s="49">
        <v>61</v>
      </c>
      <c r="D85" s="49">
        <v>51.48</v>
      </c>
      <c r="E85" s="49">
        <v>195.23</v>
      </c>
      <c r="F85" s="49">
        <v>48.4</v>
      </c>
      <c r="G85" s="49">
        <v>8.64</v>
      </c>
      <c r="H85" s="49">
        <v>109</v>
      </c>
      <c r="I85" s="74">
        <f t="shared" si="8"/>
        <v>397.54999999999995</v>
      </c>
      <c r="J85" s="75">
        <f t="shared" si="9"/>
        <v>437.30500000000001</v>
      </c>
      <c r="K85" s="75">
        <f t="shared" si="10"/>
        <v>357.79499999999996</v>
      </c>
    </row>
    <row r="86" spans="1:11" x14ac:dyDescent="0.5">
      <c r="A86" s="48">
        <v>2083</v>
      </c>
      <c r="B86" s="49">
        <v>32.58</v>
      </c>
      <c r="C86" s="49">
        <v>60.25</v>
      </c>
      <c r="D86" s="49">
        <v>51.22</v>
      </c>
      <c r="E86" s="49">
        <v>195.65</v>
      </c>
      <c r="F86" s="49">
        <v>48.17</v>
      </c>
      <c r="G86" s="49">
        <v>8.6</v>
      </c>
      <c r="H86" s="49">
        <v>109.43</v>
      </c>
      <c r="I86" s="74">
        <f t="shared" si="8"/>
        <v>396.47000000000008</v>
      </c>
      <c r="J86" s="75">
        <f t="shared" si="9"/>
        <v>436.11700000000013</v>
      </c>
      <c r="K86" s="75">
        <f t="shared" si="10"/>
        <v>356.82300000000009</v>
      </c>
    </row>
    <row r="87" spans="1:11" x14ac:dyDescent="0.5">
      <c r="A87" s="48">
        <v>2084</v>
      </c>
      <c r="B87" s="49">
        <v>32.380000000000003</v>
      </c>
      <c r="C87" s="49">
        <v>59.53</v>
      </c>
      <c r="D87" s="49">
        <v>50.98</v>
      </c>
      <c r="E87" s="49">
        <v>196.06</v>
      </c>
      <c r="F87" s="49">
        <v>47.95</v>
      </c>
      <c r="G87" s="49">
        <v>8.57</v>
      </c>
      <c r="H87" s="49">
        <v>109.81</v>
      </c>
      <c r="I87" s="74">
        <f t="shared" si="8"/>
        <v>395.46999999999997</v>
      </c>
      <c r="J87" s="75">
        <f t="shared" si="9"/>
        <v>435.017</v>
      </c>
      <c r="K87" s="75">
        <f t="shared" si="10"/>
        <v>355.923</v>
      </c>
    </row>
    <row r="88" spans="1:11" x14ac:dyDescent="0.5">
      <c r="A88" s="48">
        <v>2085</v>
      </c>
      <c r="B88" s="49">
        <v>32.200000000000003</v>
      </c>
      <c r="C88" s="49">
        <v>58.86</v>
      </c>
      <c r="D88" s="49">
        <v>50.75</v>
      </c>
      <c r="E88" s="49">
        <v>196.46</v>
      </c>
      <c r="F88" s="49">
        <v>47.74</v>
      </c>
      <c r="G88" s="49">
        <v>8.5399999999999991</v>
      </c>
      <c r="H88" s="49">
        <v>110.15</v>
      </c>
      <c r="I88" s="74">
        <f t="shared" si="8"/>
        <v>394.55</v>
      </c>
      <c r="J88" s="75">
        <f t="shared" si="9"/>
        <v>434.00500000000005</v>
      </c>
      <c r="K88" s="75">
        <f t="shared" si="10"/>
        <v>355.09500000000003</v>
      </c>
    </row>
    <row r="89" spans="1:11" x14ac:dyDescent="0.5">
      <c r="A89" s="48">
        <v>2086</v>
      </c>
      <c r="B89" s="49">
        <v>32.020000000000003</v>
      </c>
      <c r="C89" s="49">
        <v>58.23</v>
      </c>
      <c r="D89" s="49">
        <v>50.54</v>
      </c>
      <c r="E89" s="49">
        <v>196.85</v>
      </c>
      <c r="F89" s="49">
        <v>47.54</v>
      </c>
      <c r="G89" s="49">
        <v>8.51</v>
      </c>
      <c r="H89" s="49">
        <v>110.46</v>
      </c>
      <c r="I89" s="74">
        <f t="shared" si="8"/>
        <v>393.69</v>
      </c>
      <c r="J89" s="75">
        <f t="shared" si="9"/>
        <v>433.05900000000003</v>
      </c>
      <c r="K89" s="75">
        <f t="shared" si="10"/>
        <v>354.32100000000003</v>
      </c>
    </row>
    <row r="90" spans="1:11" x14ac:dyDescent="0.5">
      <c r="A90" s="48">
        <v>2087</v>
      </c>
      <c r="B90" s="49">
        <v>31.85</v>
      </c>
      <c r="C90" s="49">
        <v>57.63</v>
      </c>
      <c r="D90" s="49">
        <v>50.34</v>
      </c>
      <c r="E90" s="49">
        <v>197.23</v>
      </c>
      <c r="F90" s="49">
        <v>47.34</v>
      </c>
      <c r="G90" s="49">
        <v>8.48</v>
      </c>
      <c r="H90" s="49">
        <v>110.74</v>
      </c>
      <c r="I90" s="74">
        <f t="shared" si="8"/>
        <v>392.87</v>
      </c>
      <c r="J90" s="75">
        <f t="shared" si="9"/>
        <v>432.15700000000004</v>
      </c>
      <c r="K90" s="75">
        <f t="shared" si="10"/>
        <v>353.58300000000003</v>
      </c>
    </row>
    <row r="91" spans="1:11" x14ac:dyDescent="0.5">
      <c r="A91" s="48">
        <v>2088</v>
      </c>
      <c r="B91" s="49">
        <v>31.7</v>
      </c>
      <c r="C91" s="49">
        <v>57.07</v>
      </c>
      <c r="D91" s="49">
        <v>50.16</v>
      </c>
      <c r="E91" s="49">
        <v>197.59</v>
      </c>
      <c r="F91" s="49">
        <v>47.14</v>
      </c>
      <c r="G91" s="49">
        <v>8.4499999999999993</v>
      </c>
      <c r="H91" s="49">
        <v>110.99</v>
      </c>
      <c r="I91" s="74">
        <f t="shared" si="8"/>
        <v>392.10999999999996</v>
      </c>
      <c r="J91" s="75">
        <f t="shared" si="9"/>
        <v>431.32099999999997</v>
      </c>
      <c r="K91" s="75">
        <f t="shared" si="10"/>
        <v>352.89899999999994</v>
      </c>
    </row>
    <row r="92" spans="1:11" x14ac:dyDescent="0.5">
      <c r="A92" s="48">
        <v>2089</v>
      </c>
      <c r="B92" s="49">
        <v>31.56</v>
      </c>
      <c r="C92" s="49">
        <v>56.54</v>
      </c>
      <c r="D92" s="49">
        <v>49.98</v>
      </c>
      <c r="E92" s="49">
        <v>197.94</v>
      </c>
      <c r="F92" s="49">
        <v>46.95</v>
      </c>
      <c r="G92" s="49">
        <v>8.42</v>
      </c>
      <c r="H92" s="49">
        <v>111.23</v>
      </c>
      <c r="I92" s="74">
        <f t="shared" si="8"/>
        <v>391.39</v>
      </c>
      <c r="J92" s="75">
        <f t="shared" si="9"/>
        <v>430.529</v>
      </c>
      <c r="K92" s="75">
        <f t="shared" si="10"/>
        <v>352.25099999999998</v>
      </c>
    </row>
    <row r="93" spans="1:11" x14ac:dyDescent="0.5">
      <c r="A93" s="48">
        <v>2090</v>
      </c>
      <c r="B93" s="49">
        <v>31.42</v>
      </c>
      <c r="C93" s="49">
        <v>56.04</v>
      </c>
      <c r="D93" s="49">
        <v>49.81</v>
      </c>
      <c r="E93" s="49">
        <v>198.27</v>
      </c>
      <c r="F93" s="49">
        <v>46.77</v>
      </c>
      <c r="G93" s="49">
        <v>8.39</v>
      </c>
      <c r="H93" s="49">
        <v>111.45</v>
      </c>
      <c r="I93" s="74">
        <f t="shared" si="8"/>
        <v>390.7</v>
      </c>
      <c r="J93" s="75">
        <f t="shared" si="9"/>
        <v>429.77000000000004</v>
      </c>
      <c r="K93" s="75">
        <f t="shared" si="10"/>
        <v>351.63</v>
      </c>
    </row>
    <row r="94" spans="1:11" x14ac:dyDescent="0.5">
      <c r="A94" s="48">
        <v>2091</v>
      </c>
      <c r="B94" s="49">
        <v>31.3</v>
      </c>
      <c r="C94" s="49">
        <v>55.57</v>
      </c>
      <c r="D94" s="49">
        <v>49.66</v>
      </c>
      <c r="E94" s="49">
        <v>198.59</v>
      </c>
      <c r="F94" s="49">
        <v>46.59</v>
      </c>
      <c r="G94" s="49">
        <v>8.36</v>
      </c>
      <c r="H94" s="49">
        <v>111.66</v>
      </c>
      <c r="I94" s="74">
        <f t="shared" si="8"/>
        <v>390.07000000000005</v>
      </c>
      <c r="J94" s="75">
        <f t="shared" si="9"/>
        <v>429.07700000000011</v>
      </c>
      <c r="K94" s="75">
        <f t="shared" si="10"/>
        <v>351.06300000000005</v>
      </c>
    </row>
    <row r="95" spans="1:11" x14ac:dyDescent="0.5">
      <c r="A95" s="48">
        <v>2092</v>
      </c>
      <c r="B95" s="49">
        <v>31.19</v>
      </c>
      <c r="C95" s="49">
        <v>55.13</v>
      </c>
      <c r="D95" s="49">
        <v>49.51</v>
      </c>
      <c r="E95" s="49">
        <v>198.91</v>
      </c>
      <c r="F95" s="49">
        <v>46.42</v>
      </c>
      <c r="G95" s="49">
        <v>8.33</v>
      </c>
      <c r="H95" s="49">
        <v>111.85</v>
      </c>
      <c r="I95" s="74">
        <f t="shared" si="8"/>
        <v>389.49</v>
      </c>
      <c r="J95" s="75">
        <f t="shared" si="9"/>
        <v>428.43900000000002</v>
      </c>
      <c r="K95" s="75">
        <f t="shared" si="10"/>
        <v>350.541</v>
      </c>
    </row>
    <row r="96" spans="1:11" x14ac:dyDescent="0.5">
      <c r="A96" s="48">
        <v>2093</v>
      </c>
      <c r="B96" s="49">
        <v>31.09</v>
      </c>
      <c r="C96" s="49">
        <v>54.71</v>
      </c>
      <c r="D96" s="49">
        <v>49.37</v>
      </c>
      <c r="E96" s="49">
        <v>199.24</v>
      </c>
      <c r="F96" s="49">
        <v>46.25</v>
      </c>
      <c r="G96" s="49">
        <v>8.2899999999999991</v>
      </c>
      <c r="H96" s="49">
        <v>112.04</v>
      </c>
      <c r="I96" s="74">
        <f t="shared" si="8"/>
        <v>388.95</v>
      </c>
      <c r="J96" s="75">
        <f t="shared" si="9"/>
        <v>427.84500000000003</v>
      </c>
      <c r="K96" s="75">
        <f t="shared" si="10"/>
        <v>350.05500000000001</v>
      </c>
    </row>
    <row r="97" spans="1:11" x14ac:dyDescent="0.5">
      <c r="A97" s="48">
        <v>2094</v>
      </c>
      <c r="B97" s="49">
        <v>30.99</v>
      </c>
      <c r="C97" s="49">
        <v>54.33</v>
      </c>
      <c r="D97" s="49">
        <v>49.24</v>
      </c>
      <c r="E97" s="49">
        <v>199.57</v>
      </c>
      <c r="F97" s="49">
        <v>46.09</v>
      </c>
      <c r="G97" s="49">
        <v>8.26</v>
      </c>
      <c r="H97" s="49">
        <v>112.22</v>
      </c>
      <c r="I97" s="74">
        <f t="shared" si="8"/>
        <v>388.48</v>
      </c>
      <c r="J97" s="75">
        <f t="shared" si="9"/>
        <v>427.32800000000003</v>
      </c>
      <c r="K97" s="75">
        <f t="shared" si="10"/>
        <v>349.63200000000001</v>
      </c>
    </row>
    <row r="98" spans="1:11" x14ac:dyDescent="0.5">
      <c r="A98" s="48">
        <v>2095</v>
      </c>
      <c r="B98" s="49">
        <v>30.9</v>
      </c>
      <c r="C98" s="49">
        <v>53.97</v>
      </c>
      <c r="D98" s="49">
        <v>49.12</v>
      </c>
      <c r="E98" s="49">
        <v>199.9</v>
      </c>
      <c r="F98" s="49">
        <v>45.94</v>
      </c>
      <c r="G98" s="49">
        <v>8.23</v>
      </c>
      <c r="H98" s="49">
        <v>112.39</v>
      </c>
      <c r="I98" s="74">
        <f t="shared" si="8"/>
        <v>388.06</v>
      </c>
      <c r="J98" s="75">
        <f t="shared" si="9"/>
        <v>426.86600000000004</v>
      </c>
      <c r="K98" s="75">
        <f t="shared" si="10"/>
        <v>349.25400000000002</v>
      </c>
    </row>
    <row r="99" spans="1:11" x14ac:dyDescent="0.5">
      <c r="A99" s="48">
        <v>2096</v>
      </c>
      <c r="B99" s="49">
        <v>30.82</v>
      </c>
      <c r="C99" s="49">
        <v>53.63</v>
      </c>
      <c r="D99" s="49">
        <v>49</v>
      </c>
      <c r="E99" s="49">
        <v>200.24</v>
      </c>
      <c r="F99" s="49">
        <v>45.79</v>
      </c>
      <c r="G99" s="49">
        <v>8.1999999999999993</v>
      </c>
      <c r="H99" s="49">
        <v>112.56</v>
      </c>
      <c r="I99" s="74">
        <f t="shared" si="8"/>
        <v>387.68</v>
      </c>
      <c r="J99" s="75">
        <f t="shared" si="9"/>
        <v>426.44800000000004</v>
      </c>
      <c r="K99" s="75">
        <f t="shared" si="10"/>
        <v>348.91200000000003</v>
      </c>
    </row>
    <row r="100" spans="1:11" x14ac:dyDescent="0.5">
      <c r="A100" s="48">
        <v>2097</v>
      </c>
      <c r="B100" s="49">
        <v>30.74</v>
      </c>
      <c r="C100" s="49">
        <v>53.32</v>
      </c>
      <c r="D100" s="49">
        <v>48.9</v>
      </c>
      <c r="E100" s="49">
        <v>200.59</v>
      </c>
      <c r="F100" s="49">
        <v>45.65</v>
      </c>
      <c r="G100" s="49">
        <v>8.16</v>
      </c>
      <c r="H100" s="49">
        <v>112.74</v>
      </c>
      <c r="I100" s="74">
        <f t="shared" si="8"/>
        <v>387.36</v>
      </c>
      <c r="J100" s="75">
        <f t="shared" si="9"/>
        <v>426.09600000000006</v>
      </c>
      <c r="K100" s="75">
        <f t="shared" si="10"/>
        <v>348.62400000000002</v>
      </c>
    </row>
    <row r="101" spans="1:11" x14ac:dyDescent="0.5">
      <c r="A101" s="48">
        <v>2098</v>
      </c>
      <c r="B101" s="49">
        <v>30.67</v>
      </c>
      <c r="C101" s="49">
        <v>53.02</v>
      </c>
      <c r="D101" s="49">
        <v>48.8</v>
      </c>
      <c r="E101" s="49">
        <v>200.94</v>
      </c>
      <c r="F101" s="49">
        <v>45.51</v>
      </c>
      <c r="G101" s="49">
        <v>8.1300000000000008</v>
      </c>
      <c r="H101" s="49">
        <v>112.91</v>
      </c>
      <c r="I101" s="74">
        <f t="shared" si="8"/>
        <v>387.07</v>
      </c>
      <c r="J101" s="75">
        <f t="shared" si="9"/>
        <v>425.77700000000004</v>
      </c>
      <c r="K101" s="75">
        <f t="shared" si="10"/>
        <v>348.363</v>
      </c>
    </row>
    <row r="102" spans="1:11" x14ac:dyDescent="0.5">
      <c r="A102" s="48">
        <v>2099</v>
      </c>
      <c r="B102" s="49">
        <v>30.6</v>
      </c>
      <c r="C102" s="49">
        <v>52.75</v>
      </c>
      <c r="D102" s="49">
        <v>48.7</v>
      </c>
      <c r="E102" s="49">
        <v>201.29</v>
      </c>
      <c r="F102" s="49">
        <v>45.38</v>
      </c>
      <c r="G102" s="49">
        <v>8.09</v>
      </c>
      <c r="H102" s="49">
        <v>113.09</v>
      </c>
      <c r="I102" s="74">
        <f t="shared" si="8"/>
        <v>386.81</v>
      </c>
      <c r="J102" s="75">
        <f t="shared" si="9"/>
        <v>425.49100000000004</v>
      </c>
      <c r="K102" s="75">
        <f t="shared" si="10"/>
        <v>348.12900000000002</v>
      </c>
    </row>
    <row r="103" spans="1:11" x14ac:dyDescent="0.5">
      <c r="A103" s="48">
        <v>2100</v>
      </c>
      <c r="B103" s="49">
        <v>30.54</v>
      </c>
      <c r="C103" s="49">
        <v>52.5</v>
      </c>
      <c r="D103" s="49">
        <v>48.61</v>
      </c>
      <c r="E103" s="49">
        <v>201.64</v>
      </c>
      <c r="F103" s="49">
        <v>45.25</v>
      </c>
      <c r="G103" s="49">
        <v>8.0500000000000007</v>
      </c>
      <c r="H103" s="49">
        <v>113.27</v>
      </c>
      <c r="I103" s="74">
        <f t="shared" si="8"/>
        <v>386.59</v>
      </c>
      <c r="J103" s="75">
        <f t="shared" si="9"/>
        <v>425.24900000000002</v>
      </c>
      <c r="K103" s="75">
        <f t="shared" si="10"/>
        <v>347.93099999999998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1B9C-F614-9342-BFCD-E6369B61E1CA}">
  <dimension ref="A1:I24"/>
  <sheetViews>
    <sheetView topLeftCell="A12" zoomScale="180" zoomScaleNormal="180" workbookViewId="0">
      <selection activeCell="H8" sqref="H8"/>
    </sheetView>
  </sheetViews>
  <sheetFormatPr defaultColWidth="11.46484375" defaultRowHeight="14.25" x14ac:dyDescent="0.45"/>
  <cols>
    <col min="1" max="1" width="30.46484375" customWidth="1"/>
  </cols>
  <sheetData>
    <row r="1" spans="1:9" x14ac:dyDescent="0.45">
      <c r="A1" t="s">
        <v>11</v>
      </c>
    </row>
    <row r="2" spans="1:9" ht="14.65" thickBot="1" x14ac:dyDescent="0.5"/>
    <row r="3" spans="1:9" x14ac:dyDescent="0.45">
      <c r="A3" s="16" t="s">
        <v>12</v>
      </c>
      <c r="B3" s="16"/>
    </row>
    <row r="4" spans="1:9" x14ac:dyDescent="0.45">
      <c r="A4" t="s">
        <v>13</v>
      </c>
      <c r="B4">
        <v>0.98384348727425297</v>
      </c>
    </row>
    <row r="5" spans="1:9" x14ac:dyDescent="0.45">
      <c r="A5" t="s">
        <v>14</v>
      </c>
      <c r="B5">
        <v>0.96794800745196308</v>
      </c>
    </row>
    <row r="6" spans="1:9" x14ac:dyDescent="0.45">
      <c r="A6" t="s">
        <v>15</v>
      </c>
      <c r="B6">
        <v>0.96438667494662567</v>
      </c>
    </row>
    <row r="7" spans="1:9" x14ac:dyDescent="0.45">
      <c r="A7" t="s">
        <v>16</v>
      </c>
      <c r="B7">
        <v>3.5573481284595171E-2</v>
      </c>
    </row>
    <row r="8" spans="1:9" ht="14.65" thickBot="1" x14ac:dyDescent="0.5">
      <c r="A8" s="14" t="s">
        <v>17</v>
      </c>
      <c r="B8" s="14">
        <v>71</v>
      </c>
    </row>
    <row r="10" spans="1:9" ht="14.65" thickBot="1" x14ac:dyDescent="0.5">
      <c r="A10" t="s">
        <v>18</v>
      </c>
    </row>
    <row r="11" spans="1:9" x14ac:dyDescent="0.45">
      <c r="A11" s="15"/>
      <c r="B11" s="15" t="s">
        <v>19</v>
      </c>
      <c r="C11" s="15" t="s">
        <v>20</v>
      </c>
      <c r="D11" s="15" t="s">
        <v>21</v>
      </c>
      <c r="E11" s="15" t="s">
        <v>22</v>
      </c>
      <c r="F11" s="15" t="s">
        <v>23</v>
      </c>
    </row>
    <row r="12" spans="1:9" x14ac:dyDescent="0.45">
      <c r="A12" t="s">
        <v>24</v>
      </c>
      <c r="B12">
        <v>7</v>
      </c>
      <c r="C12">
        <v>2.4076329745244309</v>
      </c>
      <c r="D12">
        <v>0.34394756778920443</v>
      </c>
      <c r="E12">
        <v>271.79377550433145</v>
      </c>
      <c r="F12">
        <v>1.5235548920330567E-44</v>
      </c>
    </row>
    <row r="13" spans="1:9" x14ac:dyDescent="0.45">
      <c r="A13" t="s">
        <v>25</v>
      </c>
      <c r="B13">
        <v>63</v>
      </c>
      <c r="C13">
        <v>7.9724771954442913E-2</v>
      </c>
      <c r="D13">
        <v>1.2654725707054431E-3</v>
      </c>
    </row>
    <row r="14" spans="1:9" ht="14.65" thickBot="1" x14ac:dyDescent="0.5">
      <c r="A14" s="14" t="s">
        <v>26</v>
      </c>
      <c r="B14" s="14">
        <v>70</v>
      </c>
      <c r="C14" s="14">
        <v>2.4873577464788736</v>
      </c>
      <c r="D14" s="14"/>
      <c r="E14" s="14"/>
      <c r="F14" s="14"/>
    </row>
    <row r="15" spans="1:9" ht="14.65" thickBot="1" x14ac:dyDescent="0.5"/>
    <row r="16" spans="1:9" x14ac:dyDescent="0.45">
      <c r="A16" s="15"/>
      <c r="B16" s="15" t="s">
        <v>27</v>
      </c>
      <c r="C16" s="15" t="s">
        <v>16</v>
      </c>
      <c r="D16" s="15" t="s">
        <v>28</v>
      </c>
      <c r="E16" s="15" t="s">
        <v>29</v>
      </c>
      <c r="F16" s="15" t="s">
        <v>30</v>
      </c>
      <c r="G16" s="15" t="s">
        <v>31</v>
      </c>
      <c r="H16" s="15" t="s">
        <v>32</v>
      </c>
      <c r="I16" s="15" t="s">
        <v>33</v>
      </c>
    </row>
    <row r="17" spans="1:9" x14ac:dyDescent="0.45">
      <c r="A17" t="s">
        <v>34</v>
      </c>
      <c r="B17">
        <v>3.2749003384608595</v>
      </c>
      <c r="C17">
        <v>2.0907733456075526E-2</v>
      </c>
      <c r="D17">
        <v>156.63583742068485</v>
      </c>
      <c r="E17">
        <v>2.3285691650093686E-83</v>
      </c>
      <c r="F17">
        <v>3.2331195670433663</v>
      </c>
      <c r="G17">
        <v>3.3166811098783526</v>
      </c>
      <c r="H17">
        <v>3.2331195670433663</v>
      </c>
      <c r="I17">
        <v>3.3166811098783526</v>
      </c>
    </row>
    <row r="18" spans="1:9" x14ac:dyDescent="0.45">
      <c r="A18" t="s">
        <v>3</v>
      </c>
      <c r="B18">
        <v>-1.0010142916903068E-3</v>
      </c>
      <c r="C18">
        <v>2.9216655115057289E-4</v>
      </c>
      <c r="D18">
        <v>-3.4261769109031839</v>
      </c>
      <c r="E18">
        <v>1.0827055121429654E-3</v>
      </c>
      <c r="F18">
        <v>-1.5848625560229564E-3</v>
      </c>
      <c r="G18">
        <v>-4.1716602735765711E-4</v>
      </c>
      <c r="H18">
        <v>-1.5848625560229564E-3</v>
      </c>
      <c r="I18">
        <v>-4.1716602735765711E-4</v>
      </c>
    </row>
    <row r="19" spans="1:9" x14ac:dyDescent="0.45">
      <c r="A19" t="s">
        <v>4</v>
      </c>
      <c r="B19">
        <v>-1.582174270527205E-3</v>
      </c>
      <c r="C19">
        <v>2.9036221587929644E-4</v>
      </c>
      <c r="D19">
        <v>-5.4489674757989679</v>
      </c>
      <c r="E19">
        <v>8.9548436658617356E-7</v>
      </c>
      <c r="F19">
        <v>-2.1624168585349626E-3</v>
      </c>
      <c r="G19">
        <v>-1.0019316825194472E-3</v>
      </c>
      <c r="H19">
        <v>-2.1624168585349626E-3</v>
      </c>
      <c r="I19">
        <v>-1.0019316825194472E-3</v>
      </c>
    </row>
    <row r="20" spans="1:9" x14ac:dyDescent="0.45">
      <c r="A20" t="s">
        <v>5</v>
      </c>
      <c r="B20">
        <v>-2.7985055990970769</v>
      </c>
      <c r="C20">
        <v>0.36465765296922825</v>
      </c>
      <c r="D20">
        <v>-7.6743366725207043</v>
      </c>
      <c r="E20">
        <v>1.3250681834662557E-10</v>
      </c>
      <c r="F20">
        <v>-3.5272157711659444</v>
      </c>
      <c r="G20">
        <v>-2.0697954270282093</v>
      </c>
      <c r="H20">
        <v>-3.5272157711659444</v>
      </c>
      <c r="I20">
        <v>-2.0697954270282093</v>
      </c>
    </row>
    <row r="21" spans="1:9" x14ac:dyDescent="0.45">
      <c r="A21" t="s">
        <v>6</v>
      </c>
      <c r="B21">
        <v>-4.4310861146073391E-3</v>
      </c>
      <c r="C21">
        <v>1.4602967689344621E-4</v>
      </c>
      <c r="D21">
        <v>-30.343737032579888</v>
      </c>
      <c r="E21">
        <v>2.6177364268216345E-39</v>
      </c>
      <c r="F21">
        <v>-4.7229031383547171E-3</v>
      </c>
      <c r="G21">
        <v>-4.1392690908599612E-3</v>
      </c>
      <c r="H21">
        <v>-4.7229031383547171E-3</v>
      </c>
      <c r="I21">
        <v>-4.1392690908599612E-3</v>
      </c>
    </row>
    <row r="22" spans="1:9" x14ac:dyDescent="0.45">
      <c r="A22" t="s">
        <v>7</v>
      </c>
      <c r="B22">
        <v>-2.9317652162142012</v>
      </c>
      <c r="C22">
        <v>0.4161858842918042</v>
      </c>
      <c r="D22">
        <v>-7.044364854427946</v>
      </c>
      <c r="E22">
        <v>1.6725061137877079E-9</v>
      </c>
      <c r="F22">
        <v>-3.7634463420193596</v>
      </c>
      <c r="G22">
        <v>-2.1000840904090428</v>
      </c>
      <c r="H22">
        <v>-3.7634463420193596</v>
      </c>
      <c r="I22">
        <v>-2.1000840904090428</v>
      </c>
    </row>
    <row r="23" spans="1:9" x14ac:dyDescent="0.45">
      <c r="A23" t="s">
        <v>8</v>
      </c>
      <c r="B23">
        <v>-8.9806617943624385</v>
      </c>
      <c r="C23">
        <v>0.51905740054264615</v>
      </c>
      <c r="D23">
        <v>-17.301866392760505</v>
      </c>
      <c r="E23">
        <v>1.2797910705904603E-25</v>
      </c>
      <c r="F23">
        <v>-10.017915241762235</v>
      </c>
      <c r="G23">
        <v>-7.9434083469626415</v>
      </c>
      <c r="H23">
        <v>-10.017915241762235</v>
      </c>
      <c r="I23">
        <v>-7.9434083469626415</v>
      </c>
    </row>
    <row r="24" spans="1:9" ht="14.65" thickBot="1" x14ac:dyDescent="0.5">
      <c r="A24" s="14" t="s">
        <v>9</v>
      </c>
      <c r="B24" s="14">
        <v>-0.47229798087883723</v>
      </c>
      <c r="C24" s="14">
        <v>2.9039126005741139E-2</v>
      </c>
      <c r="D24" s="14">
        <v>-16.264194066497119</v>
      </c>
      <c r="E24" s="14">
        <v>3.1219533346080005E-24</v>
      </c>
      <c r="F24" s="14">
        <v>-0.53032804369547815</v>
      </c>
      <c r="G24" s="14">
        <v>-0.41426791806219632</v>
      </c>
      <c r="H24" s="14">
        <v>-0.53032804369547815</v>
      </c>
      <c r="I24" s="14">
        <v>-0.41426791806219632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725D-F868-B04B-9B9C-8CD2AE9B1A00}">
  <dimension ref="A1:G39"/>
  <sheetViews>
    <sheetView showGridLines="0" workbookViewId="0">
      <selection activeCell="E20" sqref="E20"/>
    </sheetView>
  </sheetViews>
  <sheetFormatPr defaultColWidth="11.46484375" defaultRowHeight="14.25" x14ac:dyDescent="0.45"/>
  <cols>
    <col min="1" max="1" width="2.33203125" customWidth="1"/>
    <col min="2" max="2" width="6.1328125" bestFit="1" customWidth="1"/>
    <col min="3" max="3" width="50.6640625" bestFit="1" customWidth="1"/>
    <col min="4" max="4" width="12.6640625" bestFit="1" customWidth="1"/>
    <col min="5" max="5" width="13" bestFit="1" customWidth="1"/>
    <col min="6" max="6" width="10.1328125" bestFit="1" customWidth="1"/>
    <col min="7" max="7" width="5.6640625" bestFit="1" customWidth="1"/>
  </cols>
  <sheetData>
    <row r="1" spans="1:5" x14ac:dyDescent="0.45">
      <c r="A1" s="19" t="s">
        <v>35</v>
      </c>
    </row>
    <row r="2" spans="1:5" x14ac:dyDescent="0.45">
      <c r="A2" s="19" t="s">
        <v>36</v>
      </c>
    </row>
    <row r="3" spans="1:5" x14ac:dyDescent="0.45">
      <c r="A3" s="19" t="s">
        <v>37</v>
      </c>
    </row>
    <row r="4" spans="1:5" x14ac:dyDescent="0.45">
      <c r="A4" s="19" t="s">
        <v>38</v>
      </c>
    </row>
    <row r="5" spans="1:5" x14ac:dyDescent="0.45">
      <c r="A5" s="19" t="s">
        <v>39</v>
      </c>
    </row>
    <row r="6" spans="1:5" x14ac:dyDescent="0.45">
      <c r="A6" s="19"/>
      <c r="B6" t="s">
        <v>40</v>
      </c>
    </row>
    <row r="7" spans="1:5" x14ac:dyDescent="0.45">
      <c r="A7" s="19"/>
      <c r="B7" t="s">
        <v>41</v>
      </c>
    </row>
    <row r="8" spans="1:5" x14ac:dyDescent="0.45">
      <c r="A8" s="19"/>
      <c r="B8" t="s">
        <v>42</v>
      </c>
    </row>
    <row r="9" spans="1:5" x14ac:dyDescent="0.45">
      <c r="A9" s="19" t="s">
        <v>43</v>
      </c>
    </row>
    <row r="10" spans="1:5" x14ac:dyDescent="0.45">
      <c r="B10" t="s">
        <v>44</v>
      </c>
    </row>
    <row r="11" spans="1:5" x14ac:dyDescent="0.45">
      <c r="B11" t="s">
        <v>45</v>
      </c>
    </row>
    <row r="12" spans="1:5" x14ac:dyDescent="0.45">
      <c r="B12" t="s">
        <v>46</v>
      </c>
    </row>
    <row r="14" spans="1:5" ht="14.65" thickBot="1" x14ac:dyDescent="0.5">
      <c r="A14" t="s">
        <v>47</v>
      </c>
    </row>
    <row r="15" spans="1:5" ht="14.65" thickBot="1" x14ac:dyDescent="0.5">
      <c r="B15" s="20" t="s">
        <v>48</v>
      </c>
      <c r="C15" s="20" t="s">
        <v>49</v>
      </c>
      <c r="D15" s="20" t="s">
        <v>50</v>
      </c>
      <c r="E15" s="20" t="s">
        <v>51</v>
      </c>
    </row>
    <row r="16" spans="1:5" ht="14.65" thickBot="1" x14ac:dyDescent="0.5">
      <c r="B16" s="21" t="s">
        <v>52</v>
      </c>
      <c r="C16" s="21" t="s">
        <v>53</v>
      </c>
      <c r="D16" s="22">
        <v>2.1196278919030997</v>
      </c>
      <c r="E16" s="22">
        <v>1.99357479110215</v>
      </c>
    </row>
    <row r="19" spans="1:7" ht="14.65" thickBot="1" x14ac:dyDescent="0.5">
      <c r="A19" t="s">
        <v>54</v>
      </c>
    </row>
    <row r="20" spans="1:7" ht="14.65" thickBot="1" x14ac:dyDescent="0.5">
      <c r="B20" s="20" t="s">
        <v>48</v>
      </c>
      <c r="C20" s="20" t="s">
        <v>49</v>
      </c>
      <c r="D20" s="20" t="s">
        <v>50</v>
      </c>
      <c r="E20" s="20" t="s">
        <v>51</v>
      </c>
      <c r="F20" s="20" t="s">
        <v>55</v>
      </c>
    </row>
    <row r="21" spans="1:7" x14ac:dyDescent="0.45">
      <c r="B21" s="23" t="s">
        <v>56</v>
      </c>
      <c r="C21" s="23" t="s">
        <v>57</v>
      </c>
      <c r="D21" s="24">
        <v>10</v>
      </c>
      <c r="E21" s="24">
        <v>8</v>
      </c>
      <c r="F21" s="23" t="s">
        <v>58</v>
      </c>
    </row>
    <row r="22" spans="1:7" x14ac:dyDescent="0.45">
      <c r="B22" s="23" t="s">
        <v>59</v>
      </c>
      <c r="C22" s="23" t="s">
        <v>60</v>
      </c>
      <c r="D22" s="24">
        <v>15</v>
      </c>
      <c r="E22" s="24">
        <v>12</v>
      </c>
      <c r="F22" s="23" t="s">
        <v>58</v>
      </c>
    </row>
    <row r="23" spans="1:7" x14ac:dyDescent="0.45">
      <c r="B23" s="23" t="s">
        <v>61</v>
      </c>
      <c r="C23" s="23" t="s">
        <v>62</v>
      </c>
      <c r="D23" s="24">
        <v>30</v>
      </c>
      <c r="E23" s="24">
        <v>25</v>
      </c>
      <c r="F23" s="23" t="s">
        <v>58</v>
      </c>
    </row>
    <row r="24" spans="1:7" x14ac:dyDescent="0.45">
      <c r="B24" s="23" t="s">
        <v>63</v>
      </c>
      <c r="C24" s="23" t="s">
        <v>64</v>
      </c>
      <c r="D24" s="24">
        <v>20</v>
      </c>
      <c r="E24" s="24">
        <v>16</v>
      </c>
      <c r="F24" s="23" t="s">
        <v>58</v>
      </c>
    </row>
    <row r="25" spans="1:7" x14ac:dyDescent="0.45">
      <c r="B25" s="23" t="s">
        <v>65</v>
      </c>
      <c r="C25" s="23" t="s">
        <v>66</v>
      </c>
      <c r="D25" s="24">
        <v>10</v>
      </c>
      <c r="E25" s="24">
        <v>7</v>
      </c>
      <c r="F25" s="23" t="s">
        <v>58</v>
      </c>
    </row>
    <row r="26" spans="1:7" x14ac:dyDescent="0.45">
      <c r="B26" s="23" t="s">
        <v>67</v>
      </c>
      <c r="C26" s="23" t="s">
        <v>66</v>
      </c>
      <c r="D26" s="24">
        <v>10</v>
      </c>
      <c r="E26" s="24">
        <v>32</v>
      </c>
      <c r="F26" s="23" t="s">
        <v>58</v>
      </c>
    </row>
    <row r="27" spans="1:7" ht="14.65" thickBot="1" x14ac:dyDescent="0.5">
      <c r="B27" s="21" t="s">
        <v>68</v>
      </c>
      <c r="C27" s="21" t="s">
        <v>66</v>
      </c>
      <c r="D27" s="25">
        <v>15</v>
      </c>
      <c r="E27" s="25">
        <v>10</v>
      </c>
      <c r="F27" s="21" t="s">
        <v>58</v>
      </c>
    </row>
    <row r="30" spans="1:7" ht="14.65" thickBot="1" x14ac:dyDescent="0.5">
      <c r="A30" t="s">
        <v>69</v>
      </c>
    </row>
    <row r="31" spans="1:7" ht="14.65" thickBot="1" x14ac:dyDescent="0.5">
      <c r="B31" s="20" t="s">
        <v>48</v>
      </c>
      <c r="C31" s="20" t="s">
        <v>49</v>
      </c>
      <c r="D31" s="20" t="s">
        <v>70</v>
      </c>
      <c r="E31" s="20" t="s">
        <v>71</v>
      </c>
      <c r="F31" s="20" t="s">
        <v>72</v>
      </c>
      <c r="G31" s="20" t="s">
        <v>73</v>
      </c>
    </row>
    <row r="32" spans="1:7" x14ac:dyDescent="0.45">
      <c r="B32" s="23" t="s">
        <v>74</v>
      </c>
      <c r="C32" s="23" t="s">
        <v>75</v>
      </c>
      <c r="D32" s="23">
        <v>8</v>
      </c>
      <c r="E32" s="23" t="s">
        <v>76</v>
      </c>
      <c r="F32" s="23" t="s">
        <v>77</v>
      </c>
      <c r="G32" s="23">
        <v>0</v>
      </c>
    </row>
    <row r="33" spans="2:7" x14ac:dyDescent="0.45">
      <c r="B33" s="23" t="s">
        <v>78</v>
      </c>
      <c r="C33" s="23" t="s">
        <v>79</v>
      </c>
      <c r="D33" s="23">
        <v>12</v>
      </c>
      <c r="E33" s="23" t="s">
        <v>80</v>
      </c>
      <c r="F33" s="23" t="s">
        <v>77</v>
      </c>
      <c r="G33" s="23">
        <v>0</v>
      </c>
    </row>
    <row r="34" spans="2:7" x14ac:dyDescent="0.45">
      <c r="B34" s="23" t="s">
        <v>81</v>
      </c>
      <c r="C34" s="23" t="s">
        <v>82</v>
      </c>
      <c r="D34" s="23">
        <v>25</v>
      </c>
      <c r="E34" s="23" t="s">
        <v>83</v>
      </c>
      <c r="F34" s="23" t="s">
        <v>77</v>
      </c>
      <c r="G34" s="23">
        <v>0</v>
      </c>
    </row>
    <row r="35" spans="2:7" x14ac:dyDescent="0.45">
      <c r="B35" s="23" t="s">
        <v>84</v>
      </c>
      <c r="C35" s="23" t="s">
        <v>85</v>
      </c>
      <c r="D35" s="23">
        <v>16</v>
      </c>
      <c r="E35" s="23" t="s">
        <v>86</v>
      </c>
      <c r="F35" s="23" t="s">
        <v>77</v>
      </c>
      <c r="G35" s="23">
        <v>0</v>
      </c>
    </row>
    <row r="36" spans="2:7" x14ac:dyDescent="0.45">
      <c r="B36" s="23" t="s">
        <v>87</v>
      </c>
      <c r="C36" s="23" t="s">
        <v>88</v>
      </c>
      <c r="D36" s="23">
        <v>7</v>
      </c>
      <c r="E36" s="23" t="s">
        <v>89</v>
      </c>
      <c r="F36" s="23" t="s">
        <v>77</v>
      </c>
      <c r="G36" s="23">
        <v>0</v>
      </c>
    </row>
    <row r="37" spans="2:7" x14ac:dyDescent="0.45">
      <c r="B37" s="23" t="s">
        <v>90</v>
      </c>
      <c r="C37" s="23" t="s">
        <v>91</v>
      </c>
      <c r="D37" s="23">
        <v>7</v>
      </c>
      <c r="E37" s="23" t="s">
        <v>92</v>
      </c>
      <c r="F37" s="23" t="s">
        <v>93</v>
      </c>
      <c r="G37" s="23">
        <v>24.999999999999972</v>
      </c>
    </row>
    <row r="38" spans="2:7" x14ac:dyDescent="0.45">
      <c r="B38" s="23" t="s">
        <v>94</v>
      </c>
      <c r="C38" s="23" t="s">
        <v>95</v>
      </c>
      <c r="D38" s="23">
        <v>10</v>
      </c>
      <c r="E38" s="23" t="s">
        <v>96</v>
      </c>
      <c r="F38" s="23" t="s">
        <v>77</v>
      </c>
      <c r="G38" s="23">
        <v>0</v>
      </c>
    </row>
    <row r="39" spans="2:7" ht="14.65" thickBot="1" x14ac:dyDescent="0.5">
      <c r="B39" s="21" t="s">
        <v>97</v>
      </c>
      <c r="C39" s="21" t="s">
        <v>98</v>
      </c>
      <c r="D39" s="25">
        <v>110</v>
      </c>
      <c r="E39" s="21" t="s">
        <v>99</v>
      </c>
      <c r="F39" s="21" t="s">
        <v>77</v>
      </c>
      <c r="G39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E1AE-9B93-1C49-8AF6-533C51285A9B}">
  <dimension ref="A1:E27"/>
  <sheetViews>
    <sheetView showGridLines="0" workbookViewId="0">
      <selection activeCell="H32" sqref="H32"/>
    </sheetView>
  </sheetViews>
  <sheetFormatPr defaultColWidth="11.46484375" defaultRowHeight="14.25" x14ac:dyDescent="0.45"/>
  <cols>
    <col min="1" max="1" width="2.33203125" customWidth="1"/>
    <col min="2" max="2" width="6.1328125" bestFit="1" customWidth="1"/>
    <col min="3" max="3" width="50.6640625" bestFit="1" customWidth="1"/>
    <col min="4" max="4" width="8.1328125" bestFit="1" customWidth="1"/>
    <col min="5" max="5" width="12.6640625" bestFit="1" customWidth="1"/>
  </cols>
  <sheetData>
    <row r="1" spans="1:5" x14ac:dyDescent="0.45">
      <c r="A1" s="19" t="s">
        <v>100</v>
      </c>
    </row>
    <row r="2" spans="1:5" x14ac:dyDescent="0.45">
      <c r="A2" s="19" t="s">
        <v>36</v>
      </c>
    </row>
    <row r="3" spans="1:5" x14ac:dyDescent="0.45">
      <c r="A3" s="19" t="s">
        <v>101</v>
      </c>
    </row>
    <row r="6" spans="1:5" ht="14.65" thickBot="1" x14ac:dyDescent="0.5">
      <c r="A6" t="s">
        <v>54</v>
      </c>
    </row>
    <row r="7" spans="1:5" x14ac:dyDescent="0.45">
      <c r="B7" s="26"/>
      <c r="C7" s="26"/>
      <c r="D7" s="26" t="s">
        <v>102</v>
      </c>
      <c r="E7" s="26" t="s">
        <v>103</v>
      </c>
    </row>
    <row r="8" spans="1:5" ht="14.65" thickBot="1" x14ac:dyDescent="0.5">
      <c r="B8" s="27" t="s">
        <v>48</v>
      </c>
      <c r="C8" s="27" t="s">
        <v>49</v>
      </c>
      <c r="D8" s="27" t="s">
        <v>104</v>
      </c>
      <c r="E8" s="27" t="s">
        <v>105</v>
      </c>
    </row>
    <row r="9" spans="1:5" x14ac:dyDescent="0.45">
      <c r="B9" s="23" t="s">
        <v>56</v>
      </c>
      <c r="C9" s="23" t="s">
        <v>57</v>
      </c>
      <c r="D9" s="23">
        <v>8</v>
      </c>
      <c r="E9" s="23">
        <v>0</v>
      </c>
    </row>
    <row r="10" spans="1:5" x14ac:dyDescent="0.45">
      <c r="B10" s="23" t="s">
        <v>59</v>
      </c>
      <c r="C10" s="23" t="s">
        <v>60</v>
      </c>
      <c r="D10" s="23">
        <v>12</v>
      </c>
      <c r="E10" s="23">
        <v>0</v>
      </c>
    </row>
    <row r="11" spans="1:5" x14ac:dyDescent="0.45">
      <c r="B11" s="23" t="s">
        <v>61</v>
      </c>
      <c r="C11" s="23" t="s">
        <v>62</v>
      </c>
      <c r="D11" s="23">
        <v>25</v>
      </c>
      <c r="E11" s="23">
        <v>0</v>
      </c>
    </row>
    <row r="12" spans="1:5" x14ac:dyDescent="0.45">
      <c r="B12" s="23" t="s">
        <v>63</v>
      </c>
      <c r="C12" s="23" t="s">
        <v>64</v>
      </c>
      <c r="D12" s="23">
        <v>16</v>
      </c>
      <c r="E12" s="23">
        <v>0</v>
      </c>
    </row>
    <row r="13" spans="1:5" x14ac:dyDescent="0.45">
      <c r="B13" s="23" t="s">
        <v>65</v>
      </c>
      <c r="C13" s="23" t="s">
        <v>66</v>
      </c>
      <c r="D13" s="23">
        <v>7</v>
      </c>
      <c r="E13" s="23">
        <v>0</v>
      </c>
    </row>
    <row r="14" spans="1:5" x14ac:dyDescent="0.45">
      <c r="B14" s="23" t="s">
        <v>67</v>
      </c>
      <c r="C14" s="23" t="s">
        <v>66</v>
      </c>
      <c r="D14" s="23">
        <v>32</v>
      </c>
      <c r="E14" s="23">
        <v>0</v>
      </c>
    </row>
    <row r="15" spans="1:5" ht="14.65" thickBot="1" x14ac:dyDescent="0.5">
      <c r="B15" s="21" t="s">
        <v>68</v>
      </c>
      <c r="C15" s="21" t="s">
        <v>66</v>
      </c>
      <c r="D15" s="21">
        <v>10</v>
      </c>
      <c r="E15" s="21">
        <v>0</v>
      </c>
    </row>
    <row r="17" spans="1:5" ht="14.65" thickBot="1" x14ac:dyDescent="0.5">
      <c r="A17" t="s">
        <v>69</v>
      </c>
    </row>
    <row r="18" spans="1:5" x14ac:dyDescent="0.45">
      <c r="B18" s="26"/>
      <c r="C18" s="26"/>
      <c r="D18" s="26" t="s">
        <v>102</v>
      </c>
      <c r="E18" s="26" t="s">
        <v>106</v>
      </c>
    </row>
    <row r="19" spans="1:5" ht="14.65" thickBot="1" x14ac:dyDescent="0.5">
      <c r="B19" s="27" t="s">
        <v>48</v>
      </c>
      <c r="C19" s="27" t="s">
        <v>49</v>
      </c>
      <c r="D19" s="27" t="s">
        <v>104</v>
      </c>
      <c r="E19" s="27" t="s">
        <v>107</v>
      </c>
    </row>
    <row r="20" spans="1:5" x14ac:dyDescent="0.45">
      <c r="B20" s="23" t="s">
        <v>74</v>
      </c>
      <c r="C20" s="23" t="s">
        <v>75</v>
      </c>
      <c r="D20" s="23">
        <v>8</v>
      </c>
      <c r="E20" s="23">
        <v>-8.2299013153752636E-3</v>
      </c>
    </row>
    <row r="21" spans="1:5" x14ac:dyDescent="0.45">
      <c r="B21" s="23" t="s">
        <v>78</v>
      </c>
      <c r="C21" s="23" t="s">
        <v>79</v>
      </c>
      <c r="D21" s="23">
        <v>12</v>
      </c>
      <c r="E21" s="23">
        <v>-7.9258263948412885E-3</v>
      </c>
    </row>
    <row r="22" spans="1:5" x14ac:dyDescent="0.45">
      <c r="B22" s="23" t="s">
        <v>81</v>
      </c>
      <c r="C22" s="23" t="s">
        <v>82</v>
      </c>
      <c r="D22" s="23">
        <v>25</v>
      </c>
      <c r="E22" s="23">
        <v>-4.3071574697930333E-3</v>
      </c>
    </row>
    <row r="23" spans="1:5" x14ac:dyDescent="0.45">
      <c r="B23" s="23" t="s">
        <v>84</v>
      </c>
      <c r="C23" s="23" t="s">
        <v>85</v>
      </c>
      <c r="D23" s="23">
        <v>16</v>
      </c>
      <c r="E23" s="23">
        <v>-6.2112331277883338E-3</v>
      </c>
    </row>
    <row r="24" spans="1:5" x14ac:dyDescent="0.45">
      <c r="B24" s="23" t="s">
        <v>87</v>
      </c>
      <c r="C24" s="23" t="s">
        <v>88</v>
      </c>
      <c r="D24" s="23">
        <v>7</v>
      </c>
      <c r="E24" s="23">
        <v>-6.0488966694863273E-3</v>
      </c>
    </row>
    <row r="25" spans="1:5" x14ac:dyDescent="0.45">
      <c r="B25" s="23" t="s">
        <v>90</v>
      </c>
      <c r="C25" s="23" t="s">
        <v>91</v>
      </c>
      <c r="D25" s="23">
        <v>7</v>
      </c>
      <c r="E25" s="23">
        <v>0</v>
      </c>
    </row>
    <row r="26" spans="1:5" x14ac:dyDescent="0.45">
      <c r="B26" s="23" t="s">
        <v>94</v>
      </c>
      <c r="C26" s="23" t="s">
        <v>95</v>
      </c>
      <c r="D26" s="23">
        <v>10</v>
      </c>
      <c r="E26" s="23">
        <v>-4.2576818031487577E-3</v>
      </c>
    </row>
    <row r="27" spans="1:5" ht="14.65" thickBot="1" x14ac:dyDescent="0.5">
      <c r="B27" s="21" t="s">
        <v>97</v>
      </c>
      <c r="C27" s="21" t="s">
        <v>98</v>
      </c>
      <c r="D27" s="28">
        <v>110</v>
      </c>
      <c r="E27" s="21">
        <v>8.9806618103815544E-3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8D9-CF42-454C-9E53-48E1553BABB0}">
  <dimension ref="A1:J19"/>
  <sheetViews>
    <sheetView showGridLines="0" workbookViewId="0">
      <selection activeCell="E20" sqref="E20"/>
    </sheetView>
  </sheetViews>
  <sheetFormatPr defaultColWidth="11.46484375" defaultRowHeight="14.25" x14ac:dyDescent="0.45"/>
  <cols>
    <col min="1" max="1" width="2.33203125" customWidth="1"/>
    <col min="2" max="2" width="6.1328125" bestFit="1" customWidth="1"/>
    <col min="3" max="3" width="25.46484375" bestFit="1" customWidth="1"/>
    <col min="4" max="4" width="12.6640625" bestFit="1" customWidth="1"/>
    <col min="5" max="5" width="2.33203125" customWidth="1"/>
    <col min="6" max="6" width="6" bestFit="1" customWidth="1"/>
    <col min="7" max="7" width="14.6640625" bestFit="1" customWidth="1"/>
    <col min="8" max="8" width="2.33203125" customWidth="1"/>
    <col min="9" max="9" width="6.1328125" bestFit="1" customWidth="1"/>
    <col min="10" max="10" width="16.796875" bestFit="1" customWidth="1"/>
  </cols>
  <sheetData>
    <row r="1" spans="1:10" x14ac:dyDescent="0.45">
      <c r="A1" s="19" t="s">
        <v>108</v>
      </c>
    </row>
    <row r="2" spans="1:10" x14ac:dyDescent="0.45">
      <c r="A2" s="19" t="s">
        <v>36</v>
      </c>
    </row>
    <row r="3" spans="1:10" x14ac:dyDescent="0.45">
      <c r="A3" s="19" t="s">
        <v>101</v>
      </c>
    </row>
    <row r="5" spans="1:10" ht="14.65" thickBot="1" x14ac:dyDescent="0.5"/>
    <row r="6" spans="1:10" x14ac:dyDescent="0.45">
      <c r="B6" s="26"/>
      <c r="C6" s="26" t="s">
        <v>109</v>
      </c>
      <c r="D6" s="26"/>
    </row>
    <row r="7" spans="1:10" ht="14.65" thickBot="1" x14ac:dyDescent="0.5">
      <c r="B7" s="27" t="s">
        <v>48</v>
      </c>
      <c r="C7" s="27" t="s">
        <v>49</v>
      </c>
      <c r="D7" s="27" t="s">
        <v>104</v>
      </c>
    </row>
    <row r="8" spans="1:10" ht="14.65" thickBot="1" x14ac:dyDescent="0.5">
      <c r="B8" s="21" t="s">
        <v>52</v>
      </c>
      <c r="C8" s="21" t="s">
        <v>53</v>
      </c>
      <c r="D8" s="22">
        <v>1.99357479110215</v>
      </c>
    </row>
    <row r="10" spans="1:10" ht="14.65" thickBot="1" x14ac:dyDescent="0.5"/>
    <row r="11" spans="1:10" x14ac:dyDescent="0.45">
      <c r="B11" s="26"/>
      <c r="C11" s="26" t="s">
        <v>110</v>
      </c>
      <c r="D11" s="26"/>
      <c r="F11" s="26" t="s">
        <v>111</v>
      </c>
      <c r="G11" s="26" t="s">
        <v>109</v>
      </c>
      <c r="I11" s="26" t="s">
        <v>112</v>
      </c>
      <c r="J11" s="26" t="s">
        <v>109</v>
      </c>
    </row>
    <row r="12" spans="1:10" ht="14.65" thickBot="1" x14ac:dyDescent="0.5">
      <c r="B12" s="27" t="s">
        <v>48</v>
      </c>
      <c r="C12" s="27" t="s">
        <v>49</v>
      </c>
      <c r="D12" s="27" t="s">
        <v>104</v>
      </c>
      <c r="F12" s="27" t="s">
        <v>113</v>
      </c>
      <c r="G12" s="27" t="s">
        <v>114</v>
      </c>
      <c r="I12" s="27" t="s">
        <v>113</v>
      </c>
      <c r="J12" s="27" t="s">
        <v>114</v>
      </c>
    </row>
    <row r="13" spans="1:10" x14ac:dyDescent="0.45">
      <c r="B13" s="23" t="s">
        <v>56</v>
      </c>
      <c r="C13" s="23" t="s">
        <v>57</v>
      </c>
      <c r="D13" s="24">
        <v>8</v>
      </c>
      <c r="F13" s="24">
        <v>0</v>
      </c>
      <c r="G13" s="29">
        <v>85</v>
      </c>
      <c r="I13" s="24">
        <v>250</v>
      </c>
      <c r="J13" s="29">
        <v>18835</v>
      </c>
    </row>
    <row r="14" spans="1:10" x14ac:dyDescent="0.45">
      <c r="B14" s="23" t="s">
        <v>59</v>
      </c>
      <c r="C14" s="23" t="s">
        <v>60</v>
      </c>
      <c r="D14" s="24">
        <v>12</v>
      </c>
      <c r="F14" s="24">
        <v>0</v>
      </c>
      <c r="G14" s="29">
        <v>110</v>
      </c>
      <c r="I14" s="24">
        <v>398.5</v>
      </c>
      <c r="J14" s="29">
        <v>20035</v>
      </c>
    </row>
    <row r="15" spans="1:10" x14ac:dyDescent="0.45">
      <c r="B15" s="23" t="s">
        <v>61</v>
      </c>
      <c r="C15" s="23" t="s">
        <v>62</v>
      </c>
      <c r="D15" s="24">
        <v>25</v>
      </c>
      <c r="F15" s="24">
        <v>0</v>
      </c>
      <c r="G15" s="29">
        <v>125</v>
      </c>
      <c r="I15" s="24">
        <v>597</v>
      </c>
      <c r="J15" s="29">
        <v>21020</v>
      </c>
    </row>
    <row r="16" spans="1:10" x14ac:dyDescent="0.45">
      <c r="B16" s="23" t="s">
        <v>63</v>
      </c>
      <c r="C16" s="23" t="s">
        <v>64</v>
      </c>
      <c r="D16" s="24">
        <v>16</v>
      </c>
      <c r="F16" s="24"/>
      <c r="G16" s="29"/>
      <c r="I16" s="24"/>
      <c r="J16" s="29"/>
    </row>
    <row r="17" spans="2:10" x14ac:dyDescent="0.45">
      <c r="B17" s="23" t="s">
        <v>65</v>
      </c>
      <c r="C17" s="23" t="s">
        <v>66</v>
      </c>
      <c r="D17" s="24">
        <v>7</v>
      </c>
      <c r="F17" s="24"/>
      <c r="G17" s="29"/>
      <c r="I17" s="24"/>
      <c r="J17" s="29"/>
    </row>
    <row r="18" spans="2:10" x14ac:dyDescent="0.45">
      <c r="B18" s="23" t="s">
        <v>67</v>
      </c>
      <c r="C18" s="23" t="s">
        <v>66</v>
      </c>
      <c r="D18" s="24">
        <v>32</v>
      </c>
      <c r="F18" s="24"/>
      <c r="G18" s="29"/>
      <c r="I18" s="24"/>
      <c r="J18" s="29"/>
    </row>
    <row r="19" spans="2:10" ht="14.65" thickBot="1" x14ac:dyDescent="0.5">
      <c r="B19" s="21" t="s">
        <v>68</v>
      </c>
      <c r="C19" s="21" t="s">
        <v>66</v>
      </c>
      <c r="D19" s="25">
        <v>10</v>
      </c>
      <c r="F19" s="25"/>
      <c r="G19" s="22"/>
      <c r="I19" s="25"/>
      <c r="J19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F3D0-86C5-574A-9346-3219478EF9B2}">
  <dimension ref="A1:F25"/>
  <sheetViews>
    <sheetView zoomScale="120" zoomScaleNormal="120" workbookViewId="0">
      <selection activeCell="C11" sqref="C11:C12"/>
    </sheetView>
  </sheetViews>
  <sheetFormatPr defaultColWidth="11.46484375" defaultRowHeight="14.25" x14ac:dyDescent="0.45"/>
  <cols>
    <col min="1" max="1" width="41.46484375" customWidth="1"/>
    <col min="2" max="2" width="18" customWidth="1"/>
    <col min="3" max="3" width="19.6640625" customWidth="1"/>
    <col min="4" max="4" width="19.33203125" customWidth="1"/>
    <col min="5" max="5" width="21.1328125" customWidth="1"/>
    <col min="6" max="6" width="27.6640625" customWidth="1"/>
  </cols>
  <sheetData>
    <row r="1" spans="1:6" ht="27.75" x14ac:dyDescent="0.45">
      <c r="A1" s="30" t="s">
        <v>115</v>
      </c>
      <c r="B1" s="31" t="s">
        <v>116</v>
      </c>
      <c r="C1" s="30" t="s">
        <v>117</v>
      </c>
      <c r="D1" s="32" t="s">
        <v>118</v>
      </c>
      <c r="E1" s="33" t="s">
        <v>119</v>
      </c>
      <c r="F1" s="33" t="s">
        <v>120</v>
      </c>
    </row>
    <row r="2" spans="1:6" ht="15.4" x14ac:dyDescent="0.45">
      <c r="A2" s="34" t="s">
        <v>121</v>
      </c>
      <c r="B2" s="35">
        <v>7.9999999999999991</v>
      </c>
      <c r="C2" s="34" t="s">
        <v>122</v>
      </c>
      <c r="D2" s="36">
        <v>15</v>
      </c>
      <c r="E2" s="37">
        <f t="shared" ref="E2:E8" si="0">D2+(F2*B2)</f>
        <v>21</v>
      </c>
      <c r="F2" s="38">
        <v>0.75</v>
      </c>
    </row>
    <row r="3" spans="1:6" ht="15.4" x14ac:dyDescent="0.45">
      <c r="A3" s="34" t="s">
        <v>123</v>
      </c>
      <c r="B3" s="35">
        <v>11.999999999999998</v>
      </c>
      <c r="C3" s="34" t="s">
        <v>124</v>
      </c>
      <c r="D3" s="36">
        <v>20</v>
      </c>
      <c r="E3" s="37">
        <f t="shared" si="0"/>
        <v>28.000399999999999</v>
      </c>
      <c r="F3" s="39">
        <v>0.66669999999999996</v>
      </c>
    </row>
    <row r="4" spans="1:6" ht="15.4" x14ac:dyDescent="0.45">
      <c r="A4" s="34" t="s">
        <v>125</v>
      </c>
      <c r="B4" s="35">
        <v>25</v>
      </c>
      <c r="C4" s="34" t="s">
        <v>126</v>
      </c>
      <c r="D4" s="36">
        <v>0.1</v>
      </c>
      <c r="E4" s="37">
        <f t="shared" si="0"/>
        <v>0.14175000000000001</v>
      </c>
      <c r="F4" s="39">
        <v>1.67E-3</v>
      </c>
    </row>
    <row r="5" spans="1:6" ht="15.4" x14ac:dyDescent="0.45">
      <c r="A5" s="34" t="s">
        <v>127</v>
      </c>
      <c r="B5" s="35">
        <v>15.999999999999998</v>
      </c>
      <c r="C5" s="34" t="s">
        <v>128</v>
      </c>
      <c r="D5" s="36">
        <v>25</v>
      </c>
      <c r="E5" s="37">
        <f t="shared" si="0"/>
        <v>35</v>
      </c>
      <c r="F5" s="39">
        <v>0.625</v>
      </c>
    </row>
    <row r="6" spans="1:6" ht="15.4" x14ac:dyDescent="0.45">
      <c r="A6" s="34" t="s">
        <v>129</v>
      </c>
      <c r="B6" s="35">
        <v>7.0000000000000009</v>
      </c>
      <c r="C6" s="34" t="s">
        <v>130</v>
      </c>
      <c r="D6" s="34">
        <v>0.02</v>
      </c>
      <c r="E6" s="40">
        <f t="shared" si="0"/>
        <v>2.7000000000000003E-2</v>
      </c>
      <c r="F6" s="39">
        <v>1E-3</v>
      </c>
    </row>
    <row r="7" spans="1:6" ht="15.4" x14ac:dyDescent="0.45">
      <c r="A7" s="34" t="s">
        <v>131</v>
      </c>
      <c r="B7" s="35">
        <v>31.999999999999972</v>
      </c>
      <c r="C7" s="34" t="s">
        <v>130</v>
      </c>
      <c r="D7" s="34">
        <v>0.02</v>
      </c>
      <c r="E7" s="40">
        <f t="shared" si="0"/>
        <v>5.1999999999999977E-2</v>
      </c>
      <c r="F7" s="39">
        <v>1E-3</v>
      </c>
    </row>
    <row r="8" spans="1:6" ht="15.4" x14ac:dyDescent="0.45">
      <c r="A8" s="34" t="s">
        <v>132</v>
      </c>
      <c r="B8" s="35">
        <v>10.000000000000002</v>
      </c>
      <c r="C8" s="34" t="s">
        <v>130</v>
      </c>
      <c r="D8" s="34">
        <v>0.15</v>
      </c>
      <c r="E8" s="40">
        <f t="shared" si="0"/>
        <v>0.25</v>
      </c>
      <c r="F8" s="39">
        <v>0.01</v>
      </c>
    </row>
    <row r="10" spans="1:6" x14ac:dyDescent="0.45">
      <c r="E10" s="41"/>
    </row>
    <row r="11" spans="1:6" x14ac:dyDescent="0.45">
      <c r="A11" s="81" t="s">
        <v>133</v>
      </c>
      <c r="B11" s="82" t="s">
        <v>134</v>
      </c>
      <c r="C11" s="83">
        <f xml:space="preserve"> ABS((3.274900338 - 0.001001014 *E2- 0.001582174 * E3- 2.798505599 * E4 - 0.004431086 * E5 - 2.931765216 * E6 - 8.980661794 * E7 - 0.472297981 * E8) )</f>
        <v>1.99357479110215</v>
      </c>
    </row>
    <row r="12" spans="1:6" x14ac:dyDescent="0.45">
      <c r="A12" s="81"/>
      <c r="B12" s="82"/>
      <c r="C12" s="83"/>
    </row>
    <row r="14" spans="1:6" ht="15.4" x14ac:dyDescent="0.45">
      <c r="A14" s="34"/>
      <c r="B14" s="34"/>
      <c r="D14" s="40"/>
      <c r="E14" s="38"/>
    </row>
    <row r="15" spans="1:6" ht="15.4" x14ac:dyDescent="0.45">
      <c r="A15" s="42" t="s">
        <v>135</v>
      </c>
      <c r="B15" s="34"/>
      <c r="D15" s="40"/>
      <c r="E15" s="38"/>
    </row>
    <row r="16" spans="1:6" ht="15.4" x14ac:dyDescent="0.45">
      <c r="A16" s="42" t="s">
        <v>115</v>
      </c>
      <c r="B16" s="43" t="s">
        <v>136</v>
      </c>
      <c r="C16" s="38"/>
      <c r="D16" s="43" t="s">
        <v>137</v>
      </c>
    </row>
    <row r="17" spans="1:4" ht="15.4" x14ac:dyDescent="0.45">
      <c r="A17" s="34" t="s">
        <v>121</v>
      </c>
      <c r="B17" s="38">
        <v>8</v>
      </c>
      <c r="C17" s="44" t="s">
        <v>138</v>
      </c>
      <c r="D17" s="38">
        <f t="shared" ref="D17:D23" si="1">B2</f>
        <v>7.9999999999999991</v>
      </c>
    </row>
    <row r="18" spans="1:4" ht="15.4" x14ac:dyDescent="0.45">
      <c r="A18" s="34" t="s">
        <v>123</v>
      </c>
      <c r="B18" s="45">
        <v>12</v>
      </c>
      <c r="C18" s="44" t="s">
        <v>138</v>
      </c>
      <c r="D18" s="38">
        <f t="shared" si="1"/>
        <v>11.999999999999998</v>
      </c>
    </row>
    <row r="19" spans="1:4" ht="15.4" x14ac:dyDescent="0.45">
      <c r="A19" s="34" t="s">
        <v>125</v>
      </c>
      <c r="B19" s="45">
        <v>25</v>
      </c>
      <c r="C19" s="44" t="s">
        <v>138</v>
      </c>
      <c r="D19" s="38">
        <f t="shared" si="1"/>
        <v>25</v>
      </c>
    </row>
    <row r="20" spans="1:4" ht="15.4" x14ac:dyDescent="0.45">
      <c r="A20" s="34" t="s">
        <v>127</v>
      </c>
      <c r="B20" s="45">
        <v>16</v>
      </c>
      <c r="C20" s="44" t="s">
        <v>138</v>
      </c>
      <c r="D20" s="38">
        <f t="shared" si="1"/>
        <v>15.999999999999998</v>
      </c>
    </row>
    <row r="21" spans="1:4" ht="15.4" x14ac:dyDescent="0.45">
      <c r="A21" s="34" t="s">
        <v>129</v>
      </c>
      <c r="B21" s="45">
        <v>7</v>
      </c>
      <c r="C21" s="44" t="s">
        <v>138</v>
      </c>
      <c r="D21" s="38">
        <f t="shared" si="1"/>
        <v>7.0000000000000009</v>
      </c>
    </row>
    <row r="22" spans="1:4" ht="15.4" x14ac:dyDescent="0.45">
      <c r="A22" s="34" t="s">
        <v>131</v>
      </c>
      <c r="B22" s="45">
        <v>7</v>
      </c>
      <c r="C22" s="44" t="s">
        <v>138</v>
      </c>
      <c r="D22" s="38">
        <f t="shared" si="1"/>
        <v>31.999999999999972</v>
      </c>
    </row>
    <row r="23" spans="1:4" ht="15.4" x14ac:dyDescent="0.45">
      <c r="A23" s="34" t="s">
        <v>132</v>
      </c>
      <c r="B23" s="45">
        <v>10</v>
      </c>
      <c r="C23" s="44" t="s">
        <v>138</v>
      </c>
      <c r="D23" s="38">
        <f t="shared" si="1"/>
        <v>10.000000000000002</v>
      </c>
    </row>
    <row r="24" spans="1:4" ht="15.4" x14ac:dyDescent="0.45">
      <c r="A24" s="34"/>
      <c r="B24" s="35"/>
      <c r="C24" s="44"/>
      <c r="D24" s="38"/>
    </row>
    <row r="25" spans="1:4" ht="15.4" x14ac:dyDescent="0.45">
      <c r="A25" s="46" t="s">
        <v>139</v>
      </c>
      <c r="B25" s="45">
        <v>110</v>
      </c>
      <c r="C25" s="47" t="s">
        <v>140</v>
      </c>
      <c r="D25" s="38">
        <f>SUM(B2:B8)</f>
        <v>109.99999999999997</v>
      </c>
    </row>
  </sheetData>
  <mergeCells count="3">
    <mergeCell ref="A11:A12"/>
    <mergeCell ref="B11:B12"/>
    <mergeCell ref="C11:C1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E5E0-7C36-4846-9CCE-F15402E93AD4}">
  <dimension ref="A1:M104"/>
  <sheetViews>
    <sheetView workbookViewId="0">
      <selection activeCell="N16" sqref="N16"/>
    </sheetView>
  </sheetViews>
  <sheetFormatPr defaultColWidth="8.796875" defaultRowHeight="14.25" x14ac:dyDescent="0.45"/>
  <cols>
    <col min="11" max="11" width="13.796875" customWidth="1"/>
    <col min="12" max="12" width="14.46484375" customWidth="1"/>
    <col min="13" max="13" width="15.46484375" customWidth="1"/>
  </cols>
  <sheetData>
    <row r="1" spans="1:13" x14ac:dyDescent="0.45">
      <c r="A1" t="s">
        <v>141</v>
      </c>
    </row>
    <row r="2" spans="1:13" x14ac:dyDescent="0.45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K2" t="s">
        <v>150</v>
      </c>
    </row>
    <row r="3" spans="1:13" x14ac:dyDescent="0.45">
      <c r="A3">
        <v>2000</v>
      </c>
      <c r="B3">
        <v>111.87</v>
      </c>
      <c r="C3">
        <v>148.44</v>
      </c>
      <c r="D3">
        <v>89.71</v>
      </c>
      <c r="E3">
        <v>10.75</v>
      </c>
      <c r="F3">
        <v>42.4</v>
      </c>
      <c r="G3">
        <v>6.93</v>
      </c>
      <c r="H3">
        <v>0</v>
      </c>
      <c r="K3" t="s">
        <v>142</v>
      </c>
      <c r="L3" t="s">
        <v>151</v>
      </c>
      <c r="M3" t="s">
        <v>152</v>
      </c>
    </row>
    <row r="4" spans="1:13" x14ac:dyDescent="0.45">
      <c r="A4">
        <v>2001</v>
      </c>
      <c r="B4">
        <v>114.6</v>
      </c>
      <c r="C4">
        <v>151.04</v>
      </c>
      <c r="D4">
        <v>92.43</v>
      </c>
      <c r="E4">
        <v>11.31</v>
      </c>
      <c r="F4">
        <v>43.17</v>
      </c>
      <c r="G4">
        <v>7.01</v>
      </c>
      <c r="H4">
        <v>0</v>
      </c>
      <c r="K4">
        <v>2000</v>
      </c>
      <c r="L4">
        <v>0.78</v>
      </c>
      <c r="M4">
        <v>0.78</v>
      </c>
    </row>
    <row r="5" spans="1:13" x14ac:dyDescent="0.45">
      <c r="A5">
        <v>2002</v>
      </c>
      <c r="B5">
        <v>117.32</v>
      </c>
      <c r="C5">
        <v>152.93</v>
      </c>
      <c r="D5">
        <v>94.81</v>
      </c>
      <c r="E5">
        <v>11.94</v>
      </c>
      <c r="F5">
        <v>43.72</v>
      </c>
      <c r="G5">
        <v>7.17</v>
      </c>
      <c r="H5">
        <v>0</v>
      </c>
      <c r="K5">
        <v>2001</v>
      </c>
      <c r="L5">
        <v>0.82</v>
      </c>
      <c r="M5">
        <v>0.82</v>
      </c>
    </row>
    <row r="6" spans="1:13" x14ac:dyDescent="0.45">
      <c r="A6">
        <v>2003</v>
      </c>
      <c r="B6">
        <v>120.1</v>
      </c>
      <c r="C6">
        <v>154.54</v>
      </c>
      <c r="D6">
        <v>97.13</v>
      </c>
      <c r="E6">
        <v>12.59</v>
      </c>
      <c r="F6">
        <v>44.2</v>
      </c>
      <c r="G6">
        <v>7.39</v>
      </c>
      <c r="H6">
        <v>0</v>
      </c>
      <c r="K6">
        <v>2002</v>
      </c>
      <c r="L6">
        <v>0.85</v>
      </c>
      <c r="M6">
        <v>0.85</v>
      </c>
    </row>
    <row r="7" spans="1:13" x14ac:dyDescent="0.45">
      <c r="A7">
        <v>2004</v>
      </c>
      <c r="B7">
        <v>123.23</v>
      </c>
      <c r="C7">
        <v>156.55000000000001</v>
      </c>
      <c r="D7">
        <v>99.82</v>
      </c>
      <c r="E7">
        <v>13.27</v>
      </c>
      <c r="F7">
        <v>44.83</v>
      </c>
      <c r="G7">
        <v>7.66</v>
      </c>
      <c r="H7">
        <v>0</v>
      </c>
      <c r="K7">
        <v>2003</v>
      </c>
      <c r="L7">
        <v>0.87</v>
      </c>
      <c r="M7">
        <v>0.87</v>
      </c>
    </row>
    <row r="8" spans="1:13" x14ac:dyDescent="0.45">
      <c r="A8">
        <v>2005</v>
      </c>
      <c r="B8">
        <v>126.84</v>
      </c>
      <c r="C8">
        <v>159.22</v>
      </c>
      <c r="D8">
        <v>103.06</v>
      </c>
      <c r="E8">
        <v>13.95</v>
      </c>
      <c r="F8">
        <v>45.68</v>
      </c>
      <c r="G8">
        <v>7.98</v>
      </c>
      <c r="H8">
        <v>0</v>
      </c>
      <c r="K8">
        <v>2004</v>
      </c>
      <c r="L8">
        <v>0.88</v>
      </c>
      <c r="M8">
        <v>0.88</v>
      </c>
    </row>
    <row r="9" spans="1:13" x14ac:dyDescent="0.45">
      <c r="A9">
        <v>2006</v>
      </c>
      <c r="B9">
        <v>130.66999999999999</v>
      </c>
      <c r="C9">
        <v>162.15</v>
      </c>
      <c r="D9">
        <v>106.62</v>
      </c>
      <c r="E9">
        <v>14.65</v>
      </c>
      <c r="F9">
        <v>46.62</v>
      </c>
      <c r="G9">
        <v>8.32</v>
      </c>
      <c r="H9">
        <v>0</v>
      </c>
      <c r="K9">
        <v>2005</v>
      </c>
      <c r="L9">
        <v>0.88</v>
      </c>
      <c r="M9">
        <v>0.88</v>
      </c>
    </row>
    <row r="10" spans="1:13" x14ac:dyDescent="0.45">
      <c r="A10">
        <v>2007</v>
      </c>
      <c r="B10">
        <v>134.75</v>
      </c>
      <c r="C10">
        <v>165.46</v>
      </c>
      <c r="D10">
        <v>110.59</v>
      </c>
      <c r="E10">
        <v>15.38</v>
      </c>
      <c r="F10">
        <v>47.71</v>
      </c>
      <c r="G10">
        <v>8.68</v>
      </c>
      <c r="H10">
        <v>0</v>
      </c>
      <c r="K10">
        <v>2006</v>
      </c>
      <c r="L10">
        <v>0.89</v>
      </c>
      <c r="M10">
        <v>0.89</v>
      </c>
    </row>
    <row r="11" spans="1:13" x14ac:dyDescent="0.45">
      <c r="A11">
        <v>2008</v>
      </c>
      <c r="B11">
        <v>138.81</v>
      </c>
      <c r="C11">
        <v>168.76</v>
      </c>
      <c r="D11">
        <v>114.6</v>
      </c>
      <c r="E11">
        <v>16.16</v>
      </c>
      <c r="F11">
        <v>48.78</v>
      </c>
      <c r="G11">
        <v>9.06</v>
      </c>
      <c r="H11">
        <v>0</v>
      </c>
      <c r="K11">
        <v>2007</v>
      </c>
      <c r="L11">
        <v>0.89</v>
      </c>
      <c r="M11">
        <v>0.89</v>
      </c>
    </row>
    <row r="12" spans="1:13" x14ac:dyDescent="0.45">
      <c r="A12">
        <v>2009</v>
      </c>
      <c r="B12">
        <v>141.76</v>
      </c>
      <c r="C12">
        <v>170.69</v>
      </c>
      <c r="D12">
        <v>117.4</v>
      </c>
      <c r="E12">
        <v>16.93</v>
      </c>
      <c r="F12">
        <v>49.39</v>
      </c>
      <c r="G12">
        <v>9.4499999999999993</v>
      </c>
      <c r="H12">
        <v>0</v>
      </c>
      <c r="K12">
        <v>2008</v>
      </c>
      <c r="L12">
        <v>0.9</v>
      </c>
      <c r="M12">
        <v>0.9</v>
      </c>
    </row>
    <row r="13" spans="1:13" x14ac:dyDescent="0.45">
      <c r="A13">
        <v>2010</v>
      </c>
      <c r="B13">
        <v>143.41999999999999</v>
      </c>
      <c r="C13">
        <v>171.38</v>
      </c>
      <c r="D13">
        <v>119.06</v>
      </c>
      <c r="E13">
        <v>17.61</v>
      </c>
      <c r="F13">
        <v>49.6</v>
      </c>
      <c r="G13">
        <v>9.83</v>
      </c>
      <c r="H13">
        <v>0</v>
      </c>
      <c r="K13">
        <v>2009</v>
      </c>
      <c r="L13">
        <v>0.92</v>
      </c>
      <c r="M13">
        <v>0.92</v>
      </c>
    </row>
    <row r="14" spans="1:13" x14ac:dyDescent="0.45">
      <c r="A14">
        <v>2011</v>
      </c>
      <c r="B14">
        <v>146.24</v>
      </c>
      <c r="C14">
        <v>173.66</v>
      </c>
      <c r="D14">
        <v>121.98</v>
      </c>
      <c r="E14">
        <v>18.32</v>
      </c>
      <c r="F14">
        <v>50.31</v>
      </c>
      <c r="G14">
        <v>10.19</v>
      </c>
      <c r="H14">
        <v>0</v>
      </c>
      <c r="K14">
        <v>2010</v>
      </c>
      <c r="L14">
        <v>0.94</v>
      </c>
      <c r="M14">
        <v>0.94</v>
      </c>
    </row>
    <row r="15" spans="1:13" x14ac:dyDescent="0.45">
      <c r="A15">
        <v>2012</v>
      </c>
      <c r="B15">
        <v>149.18</v>
      </c>
      <c r="C15">
        <v>176.25</v>
      </c>
      <c r="D15">
        <v>125.06</v>
      </c>
      <c r="E15">
        <v>19.02</v>
      </c>
      <c r="F15">
        <v>51.08</v>
      </c>
      <c r="G15">
        <v>10.5</v>
      </c>
      <c r="H15">
        <v>0</v>
      </c>
      <c r="K15">
        <v>2011</v>
      </c>
      <c r="L15">
        <v>0.97</v>
      </c>
      <c r="M15">
        <v>0.97</v>
      </c>
    </row>
    <row r="16" spans="1:13" x14ac:dyDescent="0.45">
      <c r="A16">
        <v>2013</v>
      </c>
      <c r="B16">
        <v>151.76</v>
      </c>
      <c r="C16">
        <v>178.61</v>
      </c>
      <c r="D16">
        <v>128</v>
      </c>
      <c r="E16">
        <v>19.73</v>
      </c>
      <c r="F16">
        <v>51.8</v>
      </c>
      <c r="G16">
        <v>10.76</v>
      </c>
      <c r="H16">
        <v>0</v>
      </c>
      <c r="K16">
        <v>2012</v>
      </c>
      <c r="L16">
        <v>1</v>
      </c>
      <c r="M16">
        <v>1</v>
      </c>
    </row>
    <row r="17" spans="1:13" x14ac:dyDescent="0.45">
      <c r="A17">
        <v>2014</v>
      </c>
      <c r="B17">
        <v>154.13</v>
      </c>
      <c r="C17">
        <v>180.91</v>
      </c>
      <c r="D17">
        <v>130.97999999999999</v>
      </c>
      <c r="E17">
        <v>20.5</v>
      </c>
      <c r="F17">
        <v>52.52</v>
      </c>
      <c r="G17">
        <v>10.96</v>
      </c>
      <c r="H17">
        <v>0</v>
      </c>
      <c r="K17">
        <v>2013</v>
      </c>
      <c r="L17">
        <v>1.03</v>
      </c>
      <c r="M17">
        <v>1.03</v>
      </c>
    </row>
    <row r="18" spans="1:13" x14ac:dyDescent="0.45">
      <c r="A18">
        <v>2015</v>
      </c>
      <c r="B18">
        <v>156.38</v>
      </c>
      <c r="C18">
        <v>183.28</v>
      </c>
      <c r="D18">
        <v>134.07</v>
      </c>
      <c r="E18">
        <v>21.35</v>
      </c>
      <c r="F18">
        <v>53.27</v>
      </c>
      <c r="G18">
        <v>11.11</v>
      </c>
      <c r="H18">
        <v>0</v>
      </c>
      <c r="K18">
        <v>2014</v>
      </c>
      <c r="L18">
        <v>1.07</v>
      </c>
      <c r="M18">
        <v>1.07</v>
      </c>
    </row>
    <row r="19" spans="1:13" x14ac:dyDescent="0.45">
      <c r="A19">
        <v>2016</v>
      </c>
      <c r="B19">
        <v>158.16999999999999</v>
      </c>
      <c r="C19">
        <v>185.57</v>
      </c>
      <c r="D19">
        <v>137.02000000000001</v>
      </c>
      <c r="E19">
        <v>22.33</v>
      </c>
      <c r="F19">
        <v>54.02</v>
      </c>
      <c r="G19">
        <v>11.22</v>
      </c>
      <c r="H19">
        <v>0</v>
      </c>
      <c r="K19">
        <v>2015</v>
      </c>
      <c r="L19">
        <v>1.1000000000000001</v>
      </c>
      <c r="M19">
        <v>1.1000000000000001</v>
      </c>
    </row>
    <row r="20" spans="1:13" x14ac:dyDescent="0.45">
      <c r="A20">
        <v>2017</v>
      </c>
      <c r="B20">
        <v>159.61000000000001</v>
      </c>
      <c r="C20">
        <v>187.91</v>
      </c>
      <c r="D20">
        <v>139.93</v>
      </c>
      <c r="E20">
        <v>23.49</v>
      </c>
      <c r="F20">
        <v>54.8</v>
      </c>
      <c r="G20">
        <v>11.28</v>
      </c>
      <c r="H20">
        <v>0</v>
      </c>
      <c r="K20">
        <v>2016</v>
      </c>
      <c r="L20">
        <v>1.1399999999999999</v>
      </c>
      <c r="M20">
        <v>1.1399999999999999</v>
      </c>
    </row>
    <row r="21" spans="1:13" x14ac:dyDescent="0.45">
      <c r="A21">
        <v>2018</v>
      </c>
      <c r="B21">
        <v>161</v>
      </c>
      <c r="C21">
        <v>190.47</v>
      </c>
      <c r="D21">
        <v>142.94999999999999</v>
      </c>
      <c r="E21">
        <v>24.85</v>
      </c>
      <c r="F21">
        <v>55.66</v>
      </c>
      <c r="G21">
        <v>11.32</v>
      </c>
      <c r="H21">
        <v>0</v>
      </c>
      <c r="K21">
        <v>2017</v>
      </c>
      <c r="L21">
        <v>1.1599999999999999</v>
      </c>
      <c r="M21">
        <v>1.1599999999999999</v>
      </c>
    </row>
    <row r="22" spans="1:13" x14ac:dyDescent="0.45">
      <c r="A22">
        <v>2019</v>
      </c>
      <c r="B22">
        <v>162.04</v>
      </c>
      <c r="C22">
        <v>192.93</v>
      </c>
      <c r="D22">
        <v>145.72999999999999</v>
      </c>
      <c r="E22">
        <v>26.44</v>
      </c>
      <c r="F22">
        <v>56.48</v>
      </c>
      <c r="G22">
        <v>11.35</v>
      </c>
      <c r="H22">
        <v>0</v>
      </c>
      <c r="K22">
        <v>2018</v>
      </c>
      <c r="L22">
        <v>1.19</v>
      </c>
      <c r="M22">
        <v>1.19</v>
      </c>
    </row>
    <row r="23" spans="1:13" x14ac:dyDescent="0.45">
      <c r="A23">
        <v>2020</v>
      </c>
      <c r="B23">
        <v>161.31</v>
      </c>
      <c r="C23">
        <v>193.72</v>
      </c>
      <c r="D23">
        <v>146.76</v>
      </c>
      <c r="E23">
        <v>28.18</v>
      </c>
      <c r="F23">
        <v>56.74</v>
      </c>
      <c r="G23">
        <v>11.36</v>
      </c>
      <c r="H23">
        <v>0</v>
      </c>
      <c r="K23">
        <v>2019</v>
      </c>
      <c r="L23">
        <v>1.21</v>
      </c>
      <c r="M23">
        <v>1.21</v>
      </c>
    </row>
    <row r="24" spans="1:13" x14ac:dyDescent="0.45">
      <c r="A24">
        <v>2021</v>
      </c>
      <c r="B24">
        <v>158.65</v>
      </c>
      <c r="C24">
        <v>192.71</v>
      </c>
      <c r="D24">
        <v>146.13999999999999</v>
      </c>
      <c r="E24">
        <v>29.96</v>
      </c>
      <c r="F24">
        <v>56.47</v>
      </c>
      <c r="G24">
        <v>11.35</v>
      </c>
      <c r="H24">
        <v>0</v>
      </c>
      <c r="K24">
        <v>2020</v>
      </c>
      <c r="L24">
        <v>1.24</v>
      </c>
      <c r="M24">
        <v>1.24</v>
      </c>
    </row>
    <row r="25" spans="1:13" x14ac:dyDescent="0.45">
      <c r="A25">
        <v>2022</v>
      </c>
      <c r="B25">
        <v>158.88</v>
      </c>
      <c r="C25">
        <v>194.6</v>
      </c>
      <c r="D25">
        <v>148.19999999999999</v>
      </c>
      <c r="E25">
        <v>31.91</v>
      </c>
      <c r="F25">
        <v>57.13</v>
      </c>
      <c r="G25">
        <v>11.35</v>
      </c>
      <c r="H25">
        <v>0</v>
      </c>
      <c r="K25">
        <v>2021</v>
      </c>
      <c r="L25">
        <v>1.26</v>
      </c>
      <c r="M25">
        <v>1.26</v>
      </c>
    </row>
    <row r="26" spans="1:13" x14ac:dyDescent="0.45">
      <c r="A26">
        <v>2023</v>
      </c>
      <c r="B26">
        <v>159.41</v>
      </c>
      <c r="C26">
        <v>196.57</v>
      </c>
      <c r="D26">
        <v>150.33000000000001</v>
      </c>
      <c r="E26">
        <v>33.869999999999997</v>
      </c>
      <c r="F26">
        <v>57.79</v>
      </c>
      <c r="G26">
        <v>11.32</v>
      </c>
      <c r="H26">
        <v>0</v>
      </c>
      <c r="K26">
        <v>2022</v>
      </c>
      <c r="L26">
        <v>1.29</v>
      </c>
      <c r="M26">
        <v>1.29</v>
      </c>
    </row>
    <row r="27" spans="1:13" x14ac:dyDescent="0.45">
      <c r="A27">
        <v>2024</v>
      </c>
      <c r="B27">
        <v>159.69999999999999</v>
      </c>
      <c r="C27">
        <v>198.17</v>
      </c>
      <c r="D27">
        <v>152.22999999999999</v>
      </c>
      <c r="E27">
        <v>35.93</v>
      </c>
      <c r="F27">
        <v>58.34</v>
      </c>
      <c r="G27">
        <v>11.29</v>
      </c>
      <c r="H27">
        <v>0</v>
      </c>
      <c r="K27">
        <v>2023</v>
      </c>
      <c r="L27">
        <v>1.32</v>
      </c>
      <c r="M27">
        <v>1.32</v>
      </c>
    </row>
    <row r="28" spans="1:13" x14ac:dyDescent="0.45">
      <c r="A28">
        <v>2025</v>
      </c>
      <c r="B28">
        <v>154.44</v>
      </c>
      <c r="C28">
        <v>198.22</v>
      </c>
      <c r="D28">
        <v>151.62</v>
      </c>
      <c r="E28">
        <v>38.21</v>
      </c>
      <c r="F28">
        <v>58.94</v>
      </c>
      <c r="G28">
        <v>11.25</v>
      </c>
      <c r="H28">
        <v>0</v>
      </c>
      <c r="K28">
        <v>2024</v>
      </c>
      <c r="L28">
        <v>1.34</v>
      </c>
      <c r="M28">
        <v>1.34</v>
      </c>
    </row>
    <row r="29" spans="1:13" x14ac:dyDescent="0.45">
      <c r="A29">
        <v>2026</v>
      </c>
      <c r="B29">
        <v>146.19</v>
      </c>
      <c r="C29">
        <v>197.66</v>
      </c>
      <c r="D29">
        <v>150.18</v>
      </c>
      <c r="E29">
        <v>40.94</v>
      </c>
      <c r="F29">
        <v>59.78</v>
      </c>
      <c r="G29">
        <v>11.24</v>
      </c>
      <c r="H29">
        <v>0</v>
      </c>
      <c r="K29">
        <v>2025</v>
      </c>
      <c r="L29">
        <v>1.37</v>
      </c>
      <c r="M29">
        <v>1.37</v>
      </c>
    </row>
    <row r="30" spans="1:13" x14ac:dyDescent="0.45">
      <c r="A30">
        <v>2027</v>
      </c>
      <c r="B30">
        <v>137.96</v>
      </c>
      <c r="C30">
        <v>196.93</v>
      </c>
      <c r="D30">
        <v>148.31</v>
      </c>
      <c r="E30">
        <v>44.15</v>
      </c>
      <c r="F30">
        <v>60.75</v>
      </c>
      <c r="G30">
        <v>11.27</v>
      </c>
      <c r="H30">
        <v>0</v>
      </c>
      <c r="K30">
        <v>2026</v>
      </c>
      <c r="L30">
        <v>1.39</v>
      </c>
      <c r="M30">
        <v>1.39</v>
      </c>
    </row>
    <row r="31" spans="1:13" x14ac:dyDescent="0.45">
      <c r="A31">
        <v>2028</v>
      </c>
      <c r="B31">
        <v>129.9</v>
      </c>
      <c r="C31">
        <v>195.94</v>
      </c>
      <c r="D31">
        <v>145.74</v>
      </c>
      <c r="E31">
        <v>47.95</v>
      </c>
      <c r="F31">
        <v>61.76</v>
      </c>
      <c r="G31">
        <v>11.39</v>
      </c>
      <c r="H31">
        <v>0</v>
      </c>
      <c r="K31">
        <v>2027</v>
      </c>
      <c r="L31">
        <v>1.42</v>
      </c>
      <c r="M31">
        <v>1.42</v>
      </c>
    </row>
    <row r="32" spans="1:13" x14ac:dyDescent="0.45">
      <c r="A32">
        <v>2029</v>
      </c>
      <c r="B32">
        <v>121.96</v>
      </c>
      <c r="C32">
        <v>194.65</v>
      </c>
      <c r="D32">
        <v>142.38999999999999</v>
      </c>
      <c r="E32">
        <v>52.33</v>
      </c>
      <c r="F32">
        <v>62.79</v>
      </c>
      <c r="G32">
        <v>11.62</v>
      </c>
      <c r="H32">
        <v>0</v>
      </c>
      <c r="K32">
        <v>2028</v>
      </c>
      <c r="L32">
        <v>1.44</v>
      </c>
      <c r="M32">
        <v>1.44</v>
      </c>
    </row>
    <row r="33" spans="1:13" x14ac:dyDescent="0.45">
      <c r="A33">
        <v>2030</v>
      </c>
      <c r="B33">
        <v>114.14</v>
      </c>
      <c r="C33">
        <v>193.08</v>
      </c>
      <c r="D33">
        <v>138.27000000000001</v>
      </c>
      <c r="E33">
        <v>57.27</v>
      </c>
      <c r="F33">
        <v>63.8</v>
      </c>
      <c r="G33">
        <v>11.98</v>
      </c>
      <c r="H33">
        <v>0</v>
      </c>
      <c r="K33">
        <v>2029</v>
      </c>
      <c r="L33">
        <v>1.47</v>
      </c>
      <c r="M33">
        <v>1.46</v>
      </c>
    </row>
    <row r="34" spans="1:13" x14ac:dyDescent="0.45">
      <c r="A34">
        <v>2031</v>
      </c>
      <c r="B34">
        <v>106.46</v>
      </c>
      <c r="C34">
        <v>191.23</v>
      </c>
      <c r="D34">
        <v>133.38999999999999</v>
      </c>
      <c r="E34">
        <v>62.82</v>
      </c>
      <c r="F34">
        <v>64.72</v>
      </c>
      <c r="G34">
        <v>12.45</v>
      </c>
      <c r="H34">
        <v>0</v>
      </c>
      <c r="K34">
        <v>2030</v>
      </c>
      <c r="L34">
        <v>1.49</v>
      </c>
      <c r="M34">
        <v>1.49</v>
      </c>
    </row>
    <row r="35" spans="1:13" x14ac:dyDescent="0.45">
      <c r="A35">
        <v>2032</v>
      </c>
      <c r="B35">
        <v>98.98</v>
      </c>
      <c r="C35">
        <v>189.12</v>
      </c>
      <c r="D35">
        <v>127.85</v>
      </c>
      <c r="E35">
        <v>68.959999999999994</v>
      </c>
      <c r="F35">
        <v>65.510000000000005</v>
      </c>
      <c r="G35">
        <v>13.02</v>
      </c>
      <c r="H35">
        <v>0</v>
      </c>
      <c r="K35">
        <v>2031</v>
      </c>
      <c r="L35">
        <v>1.51</v>
      </c>
      <c r="M35">
        <v>1.51</v>
      </c>
    </row>
    <row r="36" spans="1:13" x14ac:dyDescent="0.45">
      <c r="A36">
        <v>2033</v>
      </c>
      <c r="B36">
        <v>91.79</v>
      </c>
      <c r="C36">
        <v>186.75</v>
      </c>
      <c r="D36">
        <v>121.8</v>
      </c>
      <c r="E36">
        <v>75.7</v>
      </c>
      <c r="F36">
        <v>66.12</v>
      </c>
      <c r="G36">
        <v>13.63</v>
      </c>
      <c r="H36">
        <v>0</v>
      </c>
      <c r="K36">
        <v>2032</v>
      </c>
      <c r="L36">
        <v>1.54</v>
      </c>
      <c r="M36">
        <v>1.53</v>
      </c>
    </row>
    <row r="37" spans="1:13" x14ac:dyDescent="0.45">
      <c r="A37">
        <v>2034</v>
      </c>
      <c r="B37">
        <v>85</v>
      </c>
      <c r="C37">
        <v>184.15</v>
      </c>
      <c r="D37">
        <v>115.49</v>
      </c>
      <c r="E37">
        <v>82.98</v>
      </c>
      <c r="F37">
        <v>66.52</v>
      </c>
      <c r="G37">
        <v>14.24</v>
      </c>
      <c r="H37">
        <v>0</v>
      </c>
      <c r="K37">
        <v>2033</v>
      </c>
      <c r="L37">
        <v>1.56</v>
      </c>
      <c r="M37">
        <v>1.55</v>
      </c>
    </row>
    <row r="38" spans="1:13" x14ac:dyDescent="0.45">
      <c r="A38">
        <v>2035</v>
      </c>
      <c r="B38">
        <v>79.55</v>
      </c>
      <c r="C38">
        <v>182.25</v>
      </c>
      <c r="D38">
        <v>110.14</v>
      </c>
      <c r="E38">
        <v>90.66</v>
      </c>
      <c r="F38">
        <v>66.709999999999994</v>
      </c>
      <c r="G38">
        <v>14.79</v>
      </c>
      <c r="H38">
        <v>0</v>
      </c>
      <c r="K38">
        <v>2034</v>
      </c>
      <c r="L38">
        <v>1.59</v>
      </c>
      <c r="M38">
        <v>1.57</v>
      </c>
    </row>
    <row r="39" spans="1:13" x14ac:dyDescent="0.45">
      <c r="A39">
        <v>2036</v>
      </c>
      <c r="B39">
        <v>75.19</v>
      </c>
      <c r="C39">
        <v>180.74</v>
      </c>
      <c r="D39">
        <v>105.58</v>
      </c>
      <c r="E39">
        <v>98.31</v>
      </c>
      <c r="F39">
        <v>66.7</v>
      </c>
      <c r="G39">
        <v>15.23</v>
      </c>
      <c r="H39">
        <v>0</v>
      </c>
      <c r="K39">
        <v>2035</v>
      </c>
      <c r="L39">
        <v>1.62</v>
      </c>
      <c r="M39">
        <v>1.59</v>
      </c>
    </row>
    <row r="40" spans="1:13" x14ac:dyDescent="0.45">
      <c r="A40">
        <v>2037</v>
      </c>
      <c r="B40">
        <v>71.5</v>
      </c>
      <c r="C40">
        <v>179.16</v>
      </c>
      <c r="D40">
        <v>101.54</v>
      </c>
      <c r="E40">
        <v>105.36</v>
      </c>
      <c r="F40">
        <v>66.62</v>
      </c>
      <c r="G40">
        <v>15.54</v>
      </c>
      <c r="H40">
        <v>0</v>
      </c>
      <c r="K40">
        <v>2036</v>
      </c>
      <c r="L40">
        <v>1.64</v>
      </c>
      <c r="M40">
        <v>1.61</v>
      </c>
    </row>
    <row r="41" spans="1:13" x14ac:dyDescent="0.45">
      <c r="A41">
        <v>2038</v>
      </c>
      <c r="B41">
        <v>68.48</v>
      </c>
      <c r="C41">
        <v>177.53</v>
      </c>
      <c r="D41">
        <v>98.19</v>
      </c>
      <c r="E41">
        <v>111.68</v>
      </c>
      <c r="F41">
        <v>66.569999999999993</v>
      </c>
      <c r="G41">
        <v>15.72</v>
      </c>
      <c r="H41">
        <v>0</v>
      </c>
      <c r="K41">
        <v>2037</v>
      </c>
      <c r="L41">
        <v>1.67</v>
      </c>
      <c r="M41">
        <v>1.63</v>
      </c>
    </row>
    <row r="42" spans="1:13" x14ac:dyDescent="0.45">
      <c r="A42">
        <v>2039</v>
      </c>
      <c r="B42">
        <v>66.06</v>
      </c>
      <c r="C42">
        <v>175.89</v>
      </c>
      <c r="D42">
        <v>95.58</v>
      </c>
      <c r="E42">
        <v>117.29</v>
      </c>
      <c r="F42">
        <v>66.56</v>
      </c>
      <c r="G42">
        <v>15.81</v>
      </c>
      <c r="H42">
        <v>0</v>
      </c>
      <c r="K42">
        <v>2038</v>
      </c>
      <c r="L42">
        <v>1.69</v>
      </c>
      <c r="M42">
        <v>1.65</v>
      </c>
    </row>
    <row r="43" spans="1:13" x14ac:dyDescent="0.45">
      <c r="A43">
        <v>2040</v>
      </c>
      <c r="B43">
        <v>64.099999999999994</v>
      </c>
      <c r="C43">
        <v>174.24</v>
      </c>
      <c r="D43">
        <v>93.66</v>
      </c>
      <c r="E43">
        <v>122.26</v>
      </c>
      <c r="F43">
        <v>66.58</v>
      </c>
      <c r="G43">
        <v>15.85</v>
      </c>
      <c r="H43">
        <v>0</v>
      </c>
      <c r="K43">
        <v>2039</v>
      </c>
      <c r="L43">
        <v>1.72</v>
      </c>
      <c r="M43">
        <v>1.67</v>
      </c>
    </row>
    <row r="44" spans="1:13" x14ac:dyDescent="0.45">
      <c r="A44">
        <v>2041</v>
      </c>
      <c r="B44">
        <v>62.46</v>
      </c>
      <c r="C44">
        <v>172.59</v>
      </c>
      <c r="D44">
        <v>92.35</v>
      </c>
      <c r="E44">
        <v>126.73</v>
      </c>
      <c r="F44">
        <v>66.62</v>
      </c>
      <c r="G44">
        <v>15.87</v>
      </c>
      <c r="H44">
        <v>0</v>
      </c>
      <c r="K44">
        <v>2040</v>
      </c>
      <c r="L44">
        <v>1.74</v>
      </c>
      <c r="M44">
        <v>1.68</v>
      </c>
    </row>
    <row r="45" spans="1:13" x14ac:dyDescent="0.45">
      <c r="A45">
        <v>2042</v>
      </c>
      <c r="B45">
        <v>61.03</v>
      </c>
      <c r="C45">
        <v>170.92</v>
      </c>
      <c r="D45">
        <v>91.57</v>
      </c>
      <c r="E45">
        <v>130.84</v>
      </c>
      <c r="F45">
        <v>66.64</v>
      </c>
      <c r="G45">
        <v>15.84</v>
      </c>
      <c r="H45">
        <v>0</v>
      </c>
      <c r="K45">
        <v>2041</v>
      </c>
      <c r="L45">
        <v>1.77</v>
      </c>
      <c r="M45">
        <v>1.7</v>
      </c>
    </row>
    <row r="46" spans="1:13" x14ac:dyDescent="0.45">
      <c r="A46">
        <v>2043</v>
      </c>
      <c r="B46">
        <v>59.71</v>
      </c>
      <c r="C46">
        <v>169.23</v>
      </c>
      <c r="D46">
        <v>91.17</v>
      </c>
      <c r="E46">
        <v>134.72</v>
      </c>
      <c r="F46">
        <v>66.63</v>
      </c>
      <c r="G46">
        <v>15.77</v>
      </c>
      <c r="H46">
        <v>0</v>
      </c>
      <c r="K46">
        <v>2042</v>
      </c>
      <c r="L46">
        <v>1.79</v>
      </c>
      <c r="M46">
        <v>1.71</v>
      </c>
    </row>
    <row r="47" spans="1:13" x14ac:dyDescent="0.45">
      <c r="A47">
        <v>2044</v>
      </c>
      <c r="B47">
        <v>58.44</v>
      </c>
      <c r="C47">
        <v>167.53</v>
      </c>
      <c r="D47">
        <v>90.99</v>
      </c>
      <c r="E47">
        <v>138.52000000000001</v>
      </c>
      <c r="F47">
        <v>66.569999999999993</v>
      </c>
      <c r="G47">
        <v>15.64</v>
      </c>
      <c r="H47">
        <v>0</v>
      </c>
      <c r="K47">
        <v>2043</v>
      </c>
      <c r="L47">
        <v>1.82</v>
      </c>
      <c r="M47">
        <v>1.73</v>
      </c>
    </row>
    <row r="48" spans="1:13" x14ac:dyDescent="0.45">
      <c r="A48">
        <v>2045</v>
      </c>
      <c r="B48">
        <v>57.19</v>
      </c>
      <c r="C48">
        <v>165.82</v>
      </c>
      <c r="D48">
        <v>90.87</v>
      </c>
      <c r="E48">
        <v>142.28</v>
      </c>
      <c r="F48">
        <v>66.459999999999994</v>
      </c>
      <c r="G48">
        <v>15.45</v>
      </c>
      <c r="H48">
        <v>0</v>
      </c>
      <c r="K48">
        <v>2044</v>
      </c>
      <c r="L48">
        <v>1.84</v>
      </c>
      <c r="M48">
        <v>1.74</v>
      </c>
    </row>
    <row r="49" spans="1:13" x14ac:dyDescent="0.45">
      <c r="A49">
        <v>2046</v>
      </c>
      <c r="B49">
        <v>55.98</v>
      </c>
      <c r="C49">
        <v>164.11</v>
      </c>
      <c r="D49">
        <v>90.8</v>
      </c>
      <c r="E49">
        <v>145.94</v>
      </c>
      <c r="F49">
        <v>66.31</v>
      </c>
      <c r="G49">
        <v>15.24</v>
      </c>
      <c r="H49">
        <v>0</v>
      </c>
      <c r="K49">
        <v>2045</v>
      </c>
      <c r="L49">
        <v>1.87</v>
      </c>
      <c r="M49">
        <v>1.76</v>
      </c>
    </row>
    <row r="50" spans="1:13" x14ac:dyDescent="0.45">
      <c r="A50">
        <v>2047</v>
      </c>
      <c r="B50">
        <v>54.82</v>
      </c>
      <c r="C50">
        <v>162.38999999999999</v>
      </c>
      <c r="D50">
        <v>90.77</v>
      </c>
      <c r="E50">
        <v>149.46</v>
      </c>
      <c r="F50">
        <v>66.11</v>
      </c>
      <c r="G50">
        <v>15.02</v>
      </c>
      <c r="H50">
        <v>0</v>
      </c>
      <c r="K50">
        <v>2046</v>
      </c>
      <c r="L50">
        <v>1.9</v>
      </c>
      <c r="M50">
        <v>1.77</v>
      </c>
    </row>
    <row r="51" spans="1:13" x14ac:dyDescent="0.45">
      <c r="A51">
        <v>2048</v>
      </c>
      <c r="B51">
        <v>53.78</v>
      </c>
      <c r="C51">
        <v>160.68</v>
      </c>
      <c r="D51">
        <v>90.72</v>
      </c>
      <c r="E51">
        <v>152.83000000000001</v>
      </c>
      <c r="F51">
        <v>65.89</v>
      </c>
      <c r="G51">
        <v>14.82</v>
      </c>
      <c r="H51">
        <v>0</v>
      </c>
      <c r="K51">
        <v>2047</v>
      </c>
      <c r="L51">
        <v>1.92</v>
      </c>
      <c r="M51">
        <v>1.79</v>
      </c>
    </row>
    <row r="52" spans="1:13" x14ac:dyDescent="0.45">
      <c r="A52">
        <v>2049</v>
      </c>
      <c r="B52">
        <v>52.89</v>
      </c>
      <c r="C52">
        <v>158.99</v>
      </c>
      <c r="D52">
        <v>90.53</v>
      </c>
      <c r="E52">
        <v>156.1</v>
      </c>
      <c r="F52">
        <v>65.62</v>
      </c>
      <c r="G52">
        <v>14.66</v>
      </c>
      <c r="H52">
        <v>0</v>
      </c>
      <c r="K52">
        <v>2048</v>
      </c>
      <c r="L52">
        <v>1.95</v>
      </c>
      <c r="M52">
        <v>1.8</v>
      </c>
    </row>
    <row r="53" spans="1:13" x14ac:dyDescent="0.45">
      <c r="A53">
        <v>2050</v>
      </c>
      <c r="B53">
        <v>52.17</v>
      </c>
      <c r="C53">
        <v>157.30000000000001</v>
      </c>
      <c r="D53">
        <v>90.16</v>
      </c>
      <c r="E53">
        <v>159.36000000000001</v>
      </c>
      <c r="F53">
        <v>65.319999999999993</v>
      </c>
      <c r="G53">
        <v>14.55</v>
      </c>
      <c r="H53">
        <v>0</v>
      </c>
      <c r="K53">
        <v>2049</v>
      </c>
      <c r="L53">
        <v>1.97</v>
      </c>
      <c r="M53">
        <v>1.81</v>
      </c>
    </row>
    <row r="54" spans="1:13" x14ac:dyDescent="0.45">
      <c r="A54">
        <v>2051</v>
      </c>
      <c r="B54">
        <v>51.6</v>
      </c>
      <c r="C54">
        <v>155.62</v>
      </c>
      <c r="D54">
        <v>89.65</v>
      </c>
      <c r="E54">
        <v>162.62</v>
      </c>
      <c r="F54">
        <v>64.97</v>
      </c>
      <c r="G54">
        <v>14.5</v>
      </c>
      <c r="H54">
        <v>0</v>
      </c>
      <c r="K54">
        <v>2050</v>
      </c>
      <c r="L54">
        <v>2</v>
      </c>
      <c r="M54">
        <v>1.82</v>
      </c>
    </row>
    <row r="55" spans="1:13" x14ac:dyDescent="0.45">
      <c r="A55">
        <v>2052</v>
      </c>
      <c r="B55">
        <v>51.16</v>
      </c>
      <c r="C55">
        <v>153.96</v>
      </c>
      <c r="D55">
        <v>89.03</v>
      </c>
      <c r="E55">
        <v>165.88</v>
      </c>
      <c r="F55">
        <v>64.59</v>
      </c>
      <c r="G55">
        <v>14.49</v>
      </c>
      <c r="H55">
        <v>0</v>
      </c>
      <c r="K55">
        <v>2051</v>
      </c>
      <c r="L55">
        <v>2.0299999999999998</v>
      </c>
      <c r="M55">
        <v>1.84</v>
      </c>
    </row>
    <row r="56" spans="1:13" x14ac:dyDescent="0.45">
      <c r="A56">
        <v>2053</v>
      </c>
      <c r="B56">
        <v>50.79</v>
      </c>
      <c r="C56">
        <v>152.31</v>
      </c>
      <c r="D56">
        <v>88.36</v>
      </c>
      <c r="E56">
        <v>169.11</v>
      </c>
      <c r="F56">
        <v>64.17</v>
      </c>
      <c r="G56">
        <v>14.54</v>
      </c>
      <c r="H56">
        <v>0</v>
      </c>
      <c r="K56">
        <v>2052</v>
      </c>
      <c r="L56">
        <v>2.0499999999999998</v>
      </c>
      <c r="M56">
        <v>1.85</v>
      </c>
    </row>
    <row r="57" spans="1:13" x14ac:dyDescent="0.45">
      <c r="A57">
        <v>2054</v>
      </c>
      <c r="B57">
        <v>50.46</v>
      </c>
      <c r="C57">
        <v>150.68</v>
      </c>
      <c r="D57">
        <v>87.7</v>
      </c>
      <c r="E57">
        <v>172.28</v>
      </c>
      <c r="F57">
        <v>63.73</v>
      </c>
      <c r="G57">
        <v>14.64</v>
      </c>
      <c r="H57">
        <v>0</v>
      </c>
      <c r="K57">
        <v>2053</v>
      </c>
      <c r="L57">
        <v>2.08</v>
      </c>
      <c r="M57">
        <v>1.86</v>
      </c>
    </row>
    <row r="58" spans="1:13" x14ac:dyDescent="0.45">
      <c r="A58">
        <v>2055</v>
      </c>
      <c r="B58">
        <v>50.13</v>
      </c>
      <c r="C58">
        <v>149.07</v>
      </c>
      <c r="D58">
        <v>87.09</v>
      </c>
      <c r="E58">
        <v>175.4</v>
      </c>
      <c r="F58">
        <v>63.27</v>
      </c>
      <c r="G58">
        <v>14.78</v>
      </c>
      <c r="H58">
        <v>0</v>
      </c>
      <c r="K58">
        <v>2054</v>
      </c>
      <c r="L58">
        <v>2.1</v>
      </c>
      <c r="M58">
        <v>1.87</v>
      </c>
    </row>
    <row r="59" spans="1:13" x14ac:dyDescent="0.45">
      <c r="A59">
        <v>2056</v>
      </c>
      <c r="B59">
        <v>49.78</v>
      </c>
      <c r="C59">
        <v>147.47999999999999</v>
      </c>
      <c r="D59">
        <v>86.56</v>
      </c>
      <c r="E59">
        <v>178.45</v>
      </c>
      <c r="F59">
        <v>62.78</v>
      </c>
      <c r="G59">
        <v>14.96</v>
      </c>
      <c r="H59">
        <v>0</v>
      </c>
      <c r="K59">
        <v>2055</v>
      </c>
      <c r="L59">
        <v>2.13</v>
      </c>
      <c r="M59">
        <v>1.88</v>
      </c>
    </row>
    <row r="60" spans="1:13" x14ac:dyDescent="0.45">
      <c r="A60">
        <v>2057</v>
      </c>
      <c r="B60">
        <v>49.37</v>
      </c>
      <c r="C60">
        <v>145.91</v>
      </c>
      <c r="D60">
        <v>86.14</v>
      </c>
      <c r="E60">
        <v>181.42</v>
      </c>
      <c r="F60">
        <v>62.28</v>
      </c>
      <c r="G60">
        <v>15.16</v>
      </c>
      <c r="H60">
        <v>0</v>
      </c>
      <c r="K60">
        <v>2056</v>
      </c>
      <c r="L60">
        <v>2.15</v>
      </c>
      <c r="M60">
        <v>1.89</v>
      </c>
    </row>
    <row r="61" spans="1:13" x14ac:dyDescent="0.45">
      <c r="A61">
        <v>2058</v>
      </c>
      <c r="B61">
        <v>48.93</v>
      </c>
      <c r="C61">
        <v>144.37</v>
      </c>
      <c r="D61">
        <v>85.82</v>
      </c>
      <c r="E61">
        <v>184.31</v>
      </c>
      <c r="F61">
        <v>61.76</v>
      </c>
      <c r="G61">
        <v>15.39</v>
      </c>
      <c r="H61">
        <v>0</v>
      </c>
      <c r="K61">
        <v>2057</v>
      </c>
      <c r="L61">
        <v>2.1800000000000002</v>
      </c>
      <c r="M61">
        <v>1.9</v>
      </c>
    </row>
    <row r="62" spans="1:13" x14ac:dyDescent="0.45">
      <c r="A62">
        <v>2059</v>
      </c>
      <c r="B62">
        <v>48.45</v>
      </c>
      <c r="C62">
        <v>142.85</v>
      </c>
      <c r="D62">
        <v>85.58</v>
      </c>
      <c r="E62">
        <v>187.15</v>
      </c>
      <c r="F62">
        <v>61.23</v>
      </c>
      <c r="G62">
        <v>15.63</v>
      </c>
      <c r="H62">
        <v>0</v>
      </c>
      <c r="K62">
        <v>2058</v>
      </c>
      <c r="L62">
        <v>2.2000000000000002</v>
      </c>
      <c r="M62">
        <v>1.91</v>
      </c>
    </row>
    <row r="63" spans="1:13" x14ac:dyDescent="0.45">
      <c r="A63">
        <v>2060</v>
      </c>
      <c r="B63">
        <v>47.96</v>
      </c>
      <c r="C63">
        <v>141.36000000000001</v>
      </c>
      <c r="D63">
        <v>85.42</v>
      </c>
      <c r="E63">
        <v>189.94</v>
      </c>
      <c r="F63">
        <v>60.7</v>
      </c>
      <c r="G63">
        <v>15.86</v>
      </c>
      <c r="H63">
        <v>0</v>
      </c>
      <c r="K63">
        <v>2059</v>
      </c>
      <c r="L63">
        <v>2.23</v>
      </c>
      <c r="M63">
        <v>1.92</v>
      </c>
    </row>
    <row r="64" spans="1:13" x14ac:dyDescent="0.45">
      <c r="A64">
        <v>2061</v>
      </c>
      <c r="B64">
        <v>47.47</v>
      </c>
      <c r="C64">
        <v>139.88999999999999</v>
      </c>
      <c r="D64">
        <v>85.32</v>
      </c>
      <c r="E64">
        <v>192.69</v>
      </c>
      <c r="F64">
        <v>60.15</v>
      </c>
      <c r="G64">
        <v>16.09</v>
      </c>
      <c r="H64">
        <v>0</v>
      </c>
      <c r="K64">
        <v>2060</v>
      </c>
      <c r="L64">
        <v>2.25</v>
      </c>
      <c r="M64">
        <v>1.93</v>
      </c>
    </row>
    <row r="65" spans="1:13" x14ac:dyDescent="0.45">
      <c r="A65">
        <v>2062</v>
      </c>
      <c r="B65">
        <v>47</v>
      </c>
      <c r="C65">
        <v>138.46</v>
      </c>
      <c r="D65">
        <v>85.26</v>
      </c>
      <c r="E65">
        <v>195.41</v>
      </c>
      <c r="F65">
        <v>59.61</v>
      </c>
      <c r="G65">
        <v>16.309999999999999</v>
      </c>
      <c r="H65">
        <v>0</v>
      </c>
      <c r="K65">
        <v>2061</v>
      </c>
      <c r="L65">
        <v>2.2799999999999998</v>
      </c>
      <c r="M65">
        <v>1.94</v>
      </c>
    </row>
    <row r="66" spans="1:13" x14ac:dyDescent="0.45">
      <c r="A66">
        <v>2063</v>
      </c>
      <c r="B66">
        <v>46.55</v>
      </c>
      <c r="C66">
        <v>137.06</v>
      </c>
      <c r="D66">
        <v>85.23</v>
      </c>
      <c r="E66">
        <v>198.1</v>
      </c>
      <c r="F66">
        <v>59.06</v>
      </c>
      <c r="G66">
        <v>16.510000000000002</v>
      </c>
      <c r="H66">
        <v>0</v>
      </c>
      <c r="K66">
        <v>2062</v>
      </c>
      <c r="L66">
        <v>2.2999999999999998</v>
      </c>
      <c r="M66">
        <v>1.95</v>
      </c>
    </row>
    <row r="67" spans="1:13" x14ac:dyDescent="0.45">
      <c r="A67">
        <v>2064</v>
      </c>
      <c r="B67">
        <v>46.11</v>
      </c>
      <c r="C67">
        <v>135.69</v>
      </c>
      <c r="D67">
        <v>85.21</v>
      </c>
      <c r="E67">
        <v>200.78</v>
      </c>
      <c r="F67">
        <v>58.51</v>
      </c>
      <c r="G67">
        <v>16.71</v>
      </c>
      <c r="H67">
        <v>0</v>
      </c>
      <c r="K67">
        <v>2063</v>
      </c>
      <c r="L67">
        <v>2.33</v>
      </c>
      <c r="M67">
        <v>1.96</v>
      </c>
    </row>
    <row r="68" spans="1:13" x14ac:dyDescent="0.45">
      <c r="A68">
        <v>2065</v>
      </c>
      <c r="B68">
        <v>45.69</v>
      </c>
      <c r="C68">
        <v>134.36000000000001</v>
      </c>
      <c r="D68">
        <v>85.2</v>
      </c>
      <c r="E68">
        <v>203.47</v>
      </c>
      <c r="F68">
        <v>57.97</v>
      </c>
      <c r="G68">
        <v>16.91</v>
      </c>
      <c r="H68">
        <v>0</v>
      </c>
      <c r="K68">
        <v>2064</v>
      </c>
      <c r="L68">
        <v>2.36</v>
      </c>
      <c r="M68">
        <v>1.97</v>
      </c>
    </row>
    <row r="69" spans="1:13" x14ac:dyDescent="0.45">
      <c r="A69">
        <v>2066</v>
      </c>
      <c r="B69">
        <v>45.29</v>
      </c>
      <c r="C69">
        <v>133.06</v>
      </c>
      <c r="D69">
        <v>85.19</v>
      </c>
      <c r="E69">
        <v>206.18</v>
      </c>
      <c r="F69">
        <v>57.42</v>
      </c>
      <c r="G69">
        <v>17.100000000000001</v>
      </c>
      <c r="H69">
        <v>0</v>
      </c>
      <c r="K69">
        <v>2065</v>
      </c>
      <c r="L69">
        <v>2.38</v>
      </c>
      <c r="M69">
        <v>1.98</v>
      </c>
    </row>
    <row r="70" spans="1:13" x14ac:dyDescent="0.45">
      <c r="A70">
        <v>2067</v>
      </c>
      <c r="B70">
        <v>44.91</v>
      </c>
      <c r="C70">
        <v>131.80000000000001</v>
      </c>
      <c r="D70">
        <v>85.18</v>
      </c>
      <c r="E70">
        <v>208.9</v>
      </c>
      <c r="F70">
        <v>56.89</v>
      </c>
      <c r="G70">
        <v>17.28</v>
      </c>
      <c r="H70">
        <v>0</v>
      </c>
      <c r="K70">
        <v>2066</v>
      </c>
      <c r="L70">
        <v>2.41</v>
      </c>
      <c r="M70">
        <v>1.99</v>
      </c>
    </row>
    <row r="71" spans="1:13" x14ac:dyDescent="0.45">
      <c r="A71">
        <v>2068</v>
      </c>
      <c r="B71">
        <v>44.56</v>
      </c>
      <c r="C71">
        <v>130.58000000000001</v>
      </c>
      <c r="D71">
        <v>85.18</v>
      </c>
      <c r="E71">
        <v>211.63</v>
      </c>
      <c r="F71">
        <v>56.36</v>
      </c>
      <c r="G71">
        <v>17.46</v>
      </c>
      <c r="H71">
        <v>0</v>
      </c>
      <c r="K71">
        <v>2067</v>
      </c>
      <c r="L71">
        <v>2.44</v>
      </c>
      <c r="M71">
        <v>2</v>
      </c>
    </row>
    <row r="72" spans="1:13" x14ac:dyDescent="0.45">
      <c r="A72">
        <v>2069</v>
      </c>
      <c r="B72">
        <v>44.22</v>
      </c>
      <c r="C72">
        <v>129.38999999999999</v>
      </c>
      <c r="D72">
        <v>85.19</v>
      </c>
      <c r="E72">
        <v>214.36</v>
      </c>
      <c r="F72">
        <v>55.84</v>
      </c>
      <c r="G72">
        <v>17.63</v>
      </c>
      <c r="H72">
        <v>0</v>
      </c>
      <c r="K72">
        <v>2068</v>
      </c>
      <c r="L72">
        <v>2.46</v>
      </c>
      <c r="M72">
        <v>2.0099999999999998</v>
      </c>
    </row>
    <row r="73" spans="1:13" x14ac:dyDescent="0.45">
      <c r="A73">
        <v>2070</v>
      </c>
      <c r="B73">
        <v>43.9</v>
      </c>
      <c r="C73">
        <v>128.25</v>
      </c>
      <c r="D73">
        <v>85.22</v>
      </c>
      <c r="E73">
        <v>217.08</v>
      </c>
      <c r="F73">
        <v>55.33</v>
      </c>
      <c r="G73">
        <v>17.8</v>
      </c>
      <c r="H73">
        <v>0</v>
      </c>
      <c r="K73">
        <v>2069</v>
      </c>
      <c r="L73">
        <v>2.4900000000000002</v>
      </c>
      <c r="M73">
        <v>2.02</v>
      </c>
    </row>
    <row r="74" spans="1:13" x14ac:dyDescent="0.45">
      <c r="A74">
        <v>2071</v>
      </c>
      <c r="B74">
        <v>43.6</v>
      </c>
      <c r="C74">
        <v>127.15</v>
      </c>
      <c r="D74">
        <v>85.26</v>
      </c>
      <c r="E74">
        <v>219.8</v>
      </c>
      <c r="F74">
        <v>54.84</v>
      </c>
      <c r="G74">
        <v>17.95</v>
      </c>
      <c r="H74">
        <v>0</v>
      </c>
      <c r="K74">
        <v>2070</v>
      </c>
      <c r="L74">
        <v>2.52</v>
      </c>
      <c r="M74">
        <v>2.0299999999999998</v>
      </c>
    </row>
    <row r="75" spans="1:13" x14ac:dyDescent="0.45">
      <c r="A75">
        <v>2072</v>
      </c>
      <c r="B75">
        <v>43.33</v>
      </c>
      <c r="C75">
        <v>126.1</v>
      </c>
      <c r="D75">
        <v>85.31</v>
      </c>
      <c r="E75">
        <v>222.5</v>
      </c>
      <c r="F75">
        <v>54.37</v>
      </c>
      <c r="G75">
        <v>18.100000000000001</v>
      </c>
      <c r="H75">
        <v>0</v>
      </c>
      <c r="K75">
        <v>2071</v>
      </c>
      <c r="L75">
        <v>2.54</v>
      </c>
      <c r="M75">
        <v>2.04</v>
      </c>
    </row>
    <row r="76" spans="1:13" x14ac:dyDescent="0.45">
      <c r="A76">
        <v>2073</v>
      </c>
      <c r="B76">
        <v>43.08</v>
      </c>
      <c r="C76">
        <v>125.09</v>
      </c>
      <c r="D76">
        <v>85.37</v>
      </c>
      <c r="E76">
        <v>225.19</v>
      </c>
      <c r="F76">
        <v>53.92</v>
      </c>
      <c r="G76">
        <v>18.23</v>
      </c>
      <c r="H76">
        <v>0</v>
      </c>
      <c r="K76">
        <v>2072</v>
      </c>
      <c r="L76">
        <v>2.57</v>
      </c>
      <c r="M76">
        <v>2.0499999999999998</v>
      </c>
    </row>
    <row r="77" spans="1:13" x14ac:dyDescent="0.45">
      <c r="A77">
        <v>2074</v>
      </c>
      <c r="B77">
        <v>42.85</v>
      </c>
      <c r="C77">
        <v>124.12</v>
      </c>
      <c r="D77">
        <v>85.44</v>
      </c>
      <c r="E77">
        <v>227.87</v>
      </c>
      <c r="F77">
        <v>53.48</v>
      </c>
      <c r="G77">
        <v>18.36</v>
      </c>
      <c r="H77">
        <v>0</v>
      </c>
      <c r="K77">
        <v>2073</v>
      </c>
      <c r="L77">
        <v>2.6</v>
      </c>
      <c r="M77">
        <v>2.0499999999999998</v>
      </c>
    </row>
    <row r="78" spans="1:13" x14ac:dyDescent="0.45">
      <c r="A78">
        <v>2075</v>
      </c>
      <c r="B78">
        <v>42.64</v>
      </c>
      <c r="C78">
        <v>123.19</v>
      </c>
      <c r="D78">
        <v>85.51</v>
      </c>
      <c r="E78">
        <v>230.52</v>
      </c>
      <c r="F78">
        <v>53.07</v>
      </c>
      <c r="G78">
        <v>18.48</v>
      </c>
      <c r="H78">
        <v>0</v>
      </c>
      <c r="K78">
        <v>2074</v>
      </c>
      <c r="L78">
        <v>2.62</v>
      </c>
      <c r="M78">
        <v>2.06</v>
      </c>
    </row>
    <row r="79" spans="1:13" x14ac:dyDescent="0.45">
      <c r="A79">
        <v>2076</v>
      </c>
      <c r="B79">
        <v>42.45</v>
      </c>
      <c r="C79">
        <v>122.3</v>
      </c>
      <c r="D79">
        <v>85.59</v>
      </c>
      <c r="E79">
        <v>233.16</v>
      </c>
      <c r="F79">
        <v>52.68</v>
      </c>
      <c r="G79">
        <v>18.579999999999998</v>
      </c>
      <c r="H79">
        <v>0</v>
      </c>
      <c r="K79">
        <v>2075</v>
      </c>
      <c r="L79">
        <v>2.65</v>
      </c>
      <c r="M79">
        <v>2.0699999999999998</v>
      </c>
    </row>
    <row r="80" spans="1:13" x14ac:dyDescent="0.45">
      <c r="A80">
        <v>2077</v>
      </c>
      <c r="B80">
        <v>42.29</v>
      </c>
      <c r="C80">
        <v>121.45</v>
      </c>
      <c r="D80">
        <v>85.66</v>
      </c>
      <c r="E80">
        <v>235.77</v>
      </c>
      <c r="F80">
        <v>52.3</v>
      </c>
      <c r="G80">
        <v>18.68</v>
      </c>
      <c r="H80">
        <v>0</v>
      </c>
      <c r="K80">
        <v>2076</v>
      </c>
      <c r="L80">
        <v>2.67</v>
      </c>
      <c r="M80">
        <v>2.08</v>
      </c>
    </row>
    <row r="81" spans="1:13" x14ac:dyDescent="0.45">
      <c r="A81">
        <v>2078</v>
      </c>
      <c r="B81">
        <v>42.14</v>
      </c>
      <c r="C81">
        <v>120.63</v>
      </c>
      <c r="D81">
        <v>85.72</v>
      </c>
      <c r="E81">
        <v>238.36</v>
      </c>
      <c r="F81">
        <v>51.94</v>
      </c>
      <c r="G81">
        <v>18.77</v>
      </c>
      <c r="H81">
        <v>0</v>
      </c>
      <c r="K81">
        <v>2077</v>
      </c>
      <c r="L81">
        <v>2.7</v>
      </c>
      <c r="M81">
        <v>2.09</v>
      </c>
    </row>
    <row r="82" spans="1:13" x14ac:dyDescent="0.45">
      <c r="A82">
        <v>2079</v>
      </c>
      <c r="B82">
        <v>42.01</v>
      </c>
      <c r="C82">
        <v>119.84</v>
      </c>
      <c r="D82">
        <v>85.79</v>
      </c>
      <c r="E82">
        <v>240.91</v>
      </c>
      <c r="F82">
        <v>51.6</v>
      </c>
      <c r="G82">
        <v>18.850000000000001</v>
      </c>
      <c r="H82">
        <v>0</v>
      </c>
      <c r="K82">
        <v>2078</v>
      </c>
      <c r="L82">
        <v>2.73</v>
      </c>
      <c r="M82">
        <v>2.1</v>
      </c>
    </row>
    <row r="83" spans="1:13" x14ac:dyDescent="0.45">
      <c r="A83">
        <v>2080</v>
      </c>
      <c r="B83">
        <v>41.89</v>
      </c>
      <c r="C83">
        <v>119.09</v>
      </c>
      <c r="D83">
        <v>85.85</v>
      </c>
      <c r="E83">
        <v>243.41</v>
      </c>
      <c r="F83">
        <v>51.27</v>
      </c>
      <c r="G83">
        <v>18.93</v>
      </c>
      <c r="H83">
        <v>0</v>
      </c>
      <c r="K83">
        <v>2079</v>
      </c>
      <c r="L83">
        <v>2.76</v>
      </c>
      <c r="M83">
        <v>2.11</v>
      </c>
    </row>
    <row r="84" spans="1:13" x14ac:dyDescent="0.45">
      <c r="A84">
        <v>2081</v>
      </c>
      <c r="B84">
        <v>41.8</v>
      </c>
      <c r="C84">
        <v>118.36</v>
      </c>
      <c r="D84">
        <v>85.91</v>
      </c>
      <c r="E84">
        <v>245.88</v>
      </c>
      <c r="F84">
        <v>50.96</v>
      </c>
      <c r="G84">
        <v>18.989999999999998</v>
      </c>
      <c r="H84">
        <v>0</v>
      </c>
      <c r="K84">
        <v>2080</v>
      </c>
      <c r="L84">
        <v>2.78</v>
      </c>
      <c r="M84">
        <v>2.12</v>
      </c>
    </row>
    <row r="85" spans="1:13" x14ac:dyDescent="0.45">
      <c r="A85">
        <v>2082</v>
      </c>
      <c r="B85">
        <v>41.72</v>
      </c>
      <c r="C85">
        <v>117.67</v>
      </c>
      <c r="D85">
        <v>85.98</v>
      </c>
      <c r="E85">
        <v>248.31</v>
      </c>
      <c r="F85">
        <v>50.67</v>
      </c>
      <c r="G85">
        <v>19.05</v>
      </c>
      <c r="H85">
        <v>0</v>
      </c>
      <c r="K85">
        <v>2081</v>
      </c>
      <c r="L85">
        <v>2.81</v>
      </c>
      <c r="M85">
        <v>2.13</v>
      </c>
    </row>
    <row r="86" spans="1:13" x14ac:dyDescent="0.45">
      <c r="A86">
        <v>2083</v>
      </c>
      <c r="B86">
        <v>41.66</v>
      </c>
      <c r="C86">
        <v>117.01</v>
      </c>
      <c r="D86">
        <v>86.05</v>
      </c>
      <c r="E86">
        <v>250.7</v>
      </c>
      <c r="F86">
        <v>50.4</v>
      </c>
      <c r="G86">
        <v>19.100000000000001</v>
      </c>
      <c r="H86">
        <v>0</v>
      </c>
      <c r="K86">
        <v>2082</v>
      </c>
      <c r="L86">
        <v>2.84</v>
      </c>
      <c r="M86">
        <v>2.14</v>
      </c>
    </row>
    <row r="87" spans="1:13" x14ac:dyDescent="0.45">
      <c r="A87">
        <v>2084</v>
      </c>
      <c r="B87">
        <v>41.61</v>
      </c>
      <c r="C87">
        <v>116.39</v>
      </c>
      <c r="D87">
        <v>86.13</v>
      </c>
      <c r="E87">
        <v>253.06</v>
      </c>
      <c r="F87">
        <v>50.15</v>
      </c>
      <c r="G87">
        <v>19.14</v>
      </c>
      <c r="H87">
        <v>0</v>
      </c>
      <c r="K87">
        <v>2083</v>
      </c>
      <c r="L87">
        <v>2.87</v>
      </c>
      <c r="M87">
        <v>2.15</v>
      </c>
    </row>
    <row r="88" spans="1:13" x14ac:dyDescent="0.45">
      <c r="A88">
        <v>2085</v>
      </c>
      <c r="B88">
        <v>41.58</v>
      </c>
      <c r="C88">
        <v>115.8</v>
      </c>
      <c r="D88">
        <v>86.22</v>
      </c>
      <c r="E88">
        <v>255.4</v>
      </c>
      <c r="F88">
        <v>49.91</v>
      </c>
      <c r="G88">
        <v>19.18</v>
      </c>
      <c r="H88">
        <v>0</v>
      </c>
      <c r="K88">
        <v>2084</v>
      </c>
      <c r="L88">
        <v>2.89</v>
      </c>
      <c r="M88">
        <v>2.16</v>
      </c>
    </row>
    <row r="89" spans="1:13" x14ac:dyDescent="0.45">
      <c r="A89">
        <v>2086</v>
      </c>
      <c r="B89">
        <v>41.56</v>
      </c>
      <c r="C89">
        <v>115.24</v>
      </c>
      <c r="D89">
        <v>86.31</v>
      </c>
      <c r="E89">
        <v>257.72000000000003</v>
      </c>
      <c r="F89">
        <v>49.7</v>
      </c>
      <c r="G89">
        <v>19.21</v>
      </c>
      <c r="H89">
        <v>0</v>
      </c>
      <c r="K89">
        <v>2085</v>
      </c>
      <c r="L89">
        <v>2.92</v>
      </c>
      <c r="M89">
        <v>2.17</v>
      </c>
    </row>
    <row r="90" spans="1:13" x14ac:dyDescent="0.45">
      <c r="A90">
        <v>2087</v>
      </c>
      <c r="B90">
        <v>41.54</v>
      </c>
      <c r="C90">
        <v>114.71</v>
      </c>
      <c r="D90">
        <v>86.4</v>
      </c>
      <c r="E90">
        <v>260.02</v>
      </c>
      <c r="F90">
        <v>49.51</v>
      </c>
      <c r="G90">
        <v>19.239999999999998</v>
      </c>
      <c r="H90">
        <v>0</v>
      </c>
      <c r="K90">
        <v>2086</v>
      </c>
      <c r="L90">
        <v>2.95</v>
      </c>
      <c r="M90">
        <v>2.17</v>
      </c>
    </row>
    <row r="91" spans="1:13" x14ac:dyDescent="0.45">
      <c r="A91">
        <v>2088</v>
      </c>
      <c r="B91">
        <v>41.53</v>
      </c>
      <c r="C91">
        <v>114.21</v>
      </c>
      <c r="D91">
        <v>86.49</v>
      </c>
      <c r="E91">
        <v>262.3</v>
      </c>
      <c r="F91">
        <v>49.33</v>
      </c>
      <c r="G91">
        <v>19.260000000000002</v>
      </c>
      <c r="H91">
        <v>0</v>
      </c>
      <c r="K91">
        <v>2087</v>
      </c>
      <c r="L91">
        <v>2.98</v>
      </c>
      <c r="M91">
        <v>2.1800000000000002</v>
      </c>
    </row>
    <row r="92" spans="1:13" x14ac:dyDescent="0.45">
      <c r="A92">
        <v>2089</v>
      </c>
      <c r="B92">
        <v>41.53</v>
      </c>
      <c r="C92">
        <v>113.74</v>
      </c>
      <c r="D92">
        <v>86.57</v>
      </c>
      <c r="E92">
        <v>264.57</v>
      </c>
      <c r="F92">
        <v>49.17</v>
      </c>
      <c r="G92">
        <v>19.29</v>
      </c>
      <c r="H92">
        <v>0</v>
      </c>
      <c r="K92">
        <v>2088</v>
      </c>
      <c r="L92">
        <v>3</v>
      </c>
      <c r="M92">
        <v>2.19</v>
      </c>
    </row>
    <row r="93" spans="1:13" x14ac:dyDescent="0.45">
      <c r="A93">
        <v>2090</v>
      </c>
      <c r="B93">
        <v>41.53</v>
      </c>
      <c r="C93">
        <v>113.3</v>
      </c>
      <c r="D93">
        <v>86.66</v>
      </c>
      <c r="E93">
        <v>266.82</v>
      </c>
      <c r="F93">
        <v>49.03</v>
      </c>
      <c r="G93">
        <v>19.309999999999999</v>
      </c>
      <c r="H93">
        <v>0</v>
      </c>
      <c r="K93">
        <v>2089</v>
      </c>
      <c r="L93">
        <v>3.03</v>
      </c>
      <c r="M93">
        <v>2.2000000000000002</v>
      </c>
    </row>
    <row r="94" spans="1:13" x14ac:dyDescent="0.45">
      <c r="A94">
        <v>2091</v>
      </c>
      <c r="B94">
        <v>41.55</v>
      </c>
      <c r="C94">
        <v>112.89</v>
      </c>
      <c r="D94">
        <v>86.75</v>
      </c>
      <c r="E94">
        <v>269.04000000000002</v>
      </c>
      <c r="F94">
        <v>48.9</v>
      </c>
      <c r="G94">
        <v>19.329999999999998</v>
      </c>
      <c r="H94">
        <v>0</v>
      </c>
      <c r="K94">
        <v>2090</v>
      </c>
      <c r="L94">
        <v>3.06</v>
      </c>
      <c r="M94">
        <v>2.21</v>
      </c>
    </row>
    <row r="95" spans="1:13" x14ac:dyDescent="0.45">
      <c r="A95">
        <v>2092</v>
      </c>
      <c r="B95">
        <v>41.56</v>
      </c>
      <c r="C95">
        <v>112.51</v>
      </c>
      <c r="D95">
        <v>86.84</v>
      </c>
      <c r="E95">
        <v>271.25</v>
      </c>
      <c r="F95">
        <v>48.79</v>
      </c>
      <c r="G95">
        <v>19.350000000000001</v>
      </c>
      <c r="H95">
        <v>0</v>
      </c>
      <c r="K95">
        <v>2091</v>
      </c>
      <c r="L95">
        <v>3.09</v>
      </c>
      <c r="M95">
        <v>2.2200000000000002</v>
      </c>
    </row>
    <row r="96" spans="1:13" x14ac:dyDescent="0.45">
      <c r="A96">
        <v>2093</v>
      </c>
      <c r="B96">
        <v>41.59</v>
      </c>
      <c r="C96">
        <v>112.15</v>
      </c>
      <c r="D96">
        <v>86.93</v>
      </c>
      <c r="E96">
        <v>273.45</v>
      </c>
      <c r="F96">
        <v>48.7</v>
      </c>
      <c r="G96">
        <v>19.37</v>
      </c>
      <c r="H96">
        <v>0</v>
      </c>
      <c r="K96">
        <v>2092</v>
      </c>
      <c r="L96">
        <v>3.11</v>
      </c>
      <c r="M96">
        <v>2.23</v>
      </c>
    </row>
    <row r="97" spans="1:13" x14ac:dyDescent="0.45">
      <c r="A97">
        <v>2094</v>
      </c>
      <c r="B97">
        <v>41.62</v>
      </c>
      <c r="C97">
        <v>111.83</v>
      </c>
      <c r="D97">
        <v>87.03</v>
      </c>
      <c r="E97">
        <v>275.63</v>
      </c>
      <c r="F97">
        <v>48.62</v>
      </c>
      <c r="G97">
        <v>19.39</v>
      </c>
      <c r="H97">
        <v>0</v>
      </c>
      <c r="K97">
        <v>2093</v>
      </c>
      <c r="L97">
        <v>3.14</v>
      </c>
      <c r="M97">
        <v>2.2400000000000002</v>
      </c>
    </row>
    <row r="98" spans="1:13" x14ac:dyDescent="0.45">
      <c r="A98">
        <v>2095</v>
      </c>
      <c r="B98">
        <v>41.66</v>
      </c>
      <c r="C98">
        <v>111.54</v>
      </c>
      <c r="D98">
        <v>87.13</v>
      </c>
      <c r="E98">
        <v>277.81</v>
      </c>
      <c r="F98">
        <v>48.56</v>
      </c>
      <c r="G98">
        <v>19.41</v>
      </c>
      <c r="H98">
        <v>0</v>
      </c>
      <c r="K98">
        <v>2094</v>
      </c>
      <c r="L98">
        <v>3.17</v>
      </c>
      <c r="M98">
        <v>2.25</v>
      </c>
    </row>
    <row r="99" spans="1:13" x14ac:dyDescent="0.45">
      <c r="A99">
        <v>2096</v>
      </c>
      <c r="B99">
        <v>41.71</v>
      </c>
      <c r="C99">
        <v>111.27</v>
      </c>
      <c r="D99">
        <v>87.24</v>
      </c>
      <c r="E99">
        <v>279.98</v>
      </c>
      <c r="F99">
        <v>48.52</v>
      </c>
      <c r="G99">
        <v>19.43</v>
      </c>
      <c r="H99">
        <v>0</v>
      </c>
      <c r="K99">
        <v>2095</v>
      </c>
      <c r="L99">
        <v>3.19</v>
      </c>
      <c r="M99">
        <v>2.2599999999999998</v>
      </c>
    </row>
    <row r="100" spans="1:13" x14ac:dyDescent="0.45">
      <c r="A100">
        <v>2097</v>
      </c>
      <c r="B100">
        <v>41.75</v>
      </c>
      <c r="C100">
        <v>111.03</v>
      </c>
      <c r="D100">
        <v>87.35</v>
      </c>
      <c r="E100">
        <v>282.16000000000003</v>
      </c>
      <c r="F100">
        <v>48.49</v>
      </c>
      <c r="G100">
        <v>19.45</v>
      </c>
      <c r="H100">
        <v>0</v>
      </c>
      <c r="K100">
        <v>2096</v>
      </c>
      <c r="L100">
        <v>3.22</v>
      </c>
      <c r="M100">
        <v>2.2599999999999998</v>
      </c>
    </row>
    <row r="101" spans="1:13" x14ac:dyDescent="0.45">
      <c r="A101">
        <v>2098</v>
      </c>
      <c r="B101">
        <v>41.8</v>
      </c>
      <c r="C101">
        <v>110.81</v>
      </c>
      <c r="D101">
        <v>87.46</v>
      </c>
      <c r="E101">
        <v>284.32</v>
      </c>
      <c r="F101">
        <v>48.47</v>
      </c>
      <c r="G101">
        <v>19.48</v>
      </c>
      <c r="H101">
        <v>0</v>
      </c>
      <c r="K101">
        <v>2097</v>
      </c>
      <c r="L101">
        <v>3.24</v>
      </c>
      <c r="M101">
        <v>2.27</v>
      </c>
    </row>
    <row r="102" spans="1:13" x14ac:dyDescent="0.45">
      <c r="A102">
        <v>2099</v>
      </c>
      <c r="B102">
        <v>41.85</v>
      </c>
      <c r="C102">
        <v>110.62</v>
      </c>
      <c r="D102">
        <v>87.57</v>
      </c>
      <c r="E102">
        <v>286.49</v>
      </c>
      <c r="F102">
        <v>48.47</v>
      </c>
      <c r="G102">
        <v>19.510000000000002</v>
      </c>
      <c r="H102">
        <v>0</v>
      </c>
      <c r="K102">
        <v>2098</v>
      </c>
      <c r="L102">
        <v>3.27</v>
      </c>
      <c r="M102">
        <v>2.2799999999999998</v>
      </c>
    </row>
    <row r="103" spans="1:13" x14ac:dyDescent="0.45">
      <c r="A103">
        <v>2100</v>
      </c>
      <c r="B103">
        <v>41.9</v>
      </c>
      <c r="C103">
        <v>110.45</v>
      </c>
      <c r="D103">
        <v>87.68</v>
      </c>
      <c r="E103">
        <v>288.64999999999998</v>
      </c>
      <c r="F103">
        <v>48.47</v>
      </c>
      <c r="G103">
        <v>19.54</v>
      </c>
      <c r="H103">
        <v>0</v>
      </c>
      <c r="K103">
        <v>2099</v>
      </c>
      <c r="L103">
        <v>3.29</v>
      </c>
      <c r="M103">
        <v>2.29</v>
      </c>
    </row>
    <row r="104" spans="1:13" x14ac:dyDescent="0.45">
      <c r="K104">
        <v>2100</v>
      </c>
      <c r="L104">
        <v>3.32</v>
      </c>
      <c r="M104">
        <v>2.29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F16D-F325-436D-87D3-C7704B81187A}">
  <dimension ref="A1:Q81"/>
  <sheetViews>
    <sheetView tabSelected="1" workbookViewId="0">
      <selection activeCell="E79" sqref="E79:I82"/>
    </sheetView>
  </sheetViews>
  <sheetFormatPr defaultColWidth="8.796875" defaultRowHeight="14.25" x14ac:dyDescent="0.45"/>
  <cols>
    <col min="1" max="1" width="10.6640625" customWidth="1"/>
    <col min="2" max="2" width="12.796875" customWidth="1"/>
    <col min="3" max="3" width="16.46484375" customWidth="1"/>
    <col min="5" max="5" width="16.46484375" customWidth="1"/>
    <col min="11" max="11" width="15.46484375" customWidth="1"/>
  </cols>
  <sheetData>
    <row r="1" spans="1:17" x14ac:dyDescent="0.45">
      <c r="A1" t="s">
        <v>153</v>
      </c>
    </row>
    <row r="2" spans="1:17" ht="28.5" x14ac:dyDescent="0.45">
      <c r="A2" t="s">
        <v>0</v>
      </c>
      <c r="B2" s="6" t="s">
        <v>4</v>
      </c>
      <c r="C2" s="10" t="s">
        <v>10</v>
      </c>
    </row>
    <row r="3" spans="1:17" x14ac:dyDescent="0.45">
      <c r="A3" s="2">
        <v>1</v>
      </c>
      <c r="B3" s="1">
        <v>26</v>
      </c>
      <c r="C3" s="11">
        <v>2.38</v>
      </c>
    </row>
    <row r="4" spans="1:17" x14ac:dyDescent="0.45">
      <c r="A4" s="2">
        <v>2</v>
      </c>
      <c r="B4" s="1">
        <v>23</v>
      </c>
      <c r="C4" s="11">
        <v>2.54</v>
      </c>
    </row>
    <row r="5" spans="1:17" x14ac:dyDescent="0.45">
      <c r="A5" s="2">
        <v>3</v>
      </c>
      <c r="B5" s="1">
        <v>7</v>
      </c>
      <c r="C5" s="11">
        <v>2.41</v>
      </c>
      <c r="E5" t="s">
        <v>154</v>
      </c>
    </row>
    <row r="6" spans="1:17" ht="14.65" thickBot="1" x14ac:dyDescent="0.5">
      <c r="A6" s="2">
        <v>4</v>
      </c>
      <c r="B6" s="1">
        <v>8</v>
      </c>
      <c r="C6" s="11">
        <v>2.4300000000000002</v>
      </c>
    </row>
    <row r="7" spans="1:17" x14ac:dyDescent="0.45">
      <c r="A7" s="2">
        <v>5</v>
      </c>
      <c r="B7" s="1">
        <v>35</v>
      </c>
      <c r="C7" s="11">
        <v>2.58</v>
      </c>
      <c r="E7" s="15" t="s">
        <v>155</v>
      </c>
      <c r="F7" s="15" t="s">
        <v>156</v>
      </c>
      <c r="G7" s="15" t="s">
        <v>157</v>
      </c>
      <c r="H7" s="15" t="s">
        <v>158</v>
      </c>
      <c r="I7" s="15" t="s">
        <v>159</v>
      </c>
    </row>
    <row r="8" spans="1:17" x14ac:dyDescent="0.45">
      <c r="A8" s="2">
        <v>6</v>
      </c>
      <c r="B8" s="1">
        <v>25</v>
      </c>
      <c r="C8" s="11">
        <v>2.73</v>
      </c>
      <c r="E8">
        <v>1</v>
      </c>
      <c r="F8">
        <v>2</v>
      </c>
      <c r="G8">
        <v>28.38</v>
      </c>
      <c r="H8">
        <v>14.19</v>
      </c>
      <c r="I8">
        <v>278.9522</v>
      </c>
    </row>
    <row r="9" spans="1:17" x14ac:dyDescent="0.45">
      <c r="A9" s="2">
        <v>7</v>
      </c>
      <c r="B9" s="1">
        <v>22</v>
      </c>
      <c r="C9" s="11">
        <v>2.4700000000000002</v>
      </c>
      <c r="E9">
        <v>2</v>
      </c>
      <c r="F9">
        <v>2</v>
      </c>
      <c r="G9">
        <v>25.54</v>
      </c>
      <c r="H9">
        <v>12.77</v>
      </c>
      <c r="I9">
        <v>209.30580000000003</v>
      </c>
    </row>
    <row r="10" spans="1:17" x14ac:dyDescent="0.45">
      <c r="A10" s="2">
        <v>8</v>
      </c>
      <c r="B10" s="1">
        <v>44</v>
      </c>
      <c r="C10" s="11">
        <v>2.41</v>
      </c>
      <c r="E10">
        <v>3</v>
      </c>
      <c r="F10">
        <v>2</v>
      </c>
      <c r="G10">
        <v>9.41</v>
      </c>
      <c r="H10">
        <v>4.7050000000000001</v>
      </c>
      <c r="I10">
        <v>10.534050000000001</v>
      </c>
    </row>
    <row r="11" spans="1:17" ht="14.65" thickBot="1" x14ac:dyDescent="0.5">
      <c r="A11" s="2">
        <v>9</v>
      </c>
      <c r="B11" s="1">
        <v>27</v>
      </c>
      <c r="C11" s="11">
        <v>2.5299999999999998</v>
      </c>
      <c r="E11">
        <v>4</v>
      </c>
      <c r="F11">
        <v>2</v>
      </c>
      <c r="G11">
        <v>10.43</v>
      </c>
      <c r="H11">
        <v>5.2149999999999999</v>
      </c>
      <c r="I11">
        <v>15.512450000000001</v>
      </c>
      <c r="K11" t="s">
        <v>18</v>
      </c>
    </row>
    <row r="12" spans="1:17" x14ac:dyDescent="0.45">
      <c r="A12" s="2">
        <v>10</v>
      </c>
      <c r="B12" s="1">
        <v>45</v>
      </c>
      <c r="C12" s="11">
        <v>2.4</v>
      </c>
      <c r="E12">
        <v>5</v>
      </c>
      <c r="F12">
        <v>2</v>
      </c>
      <c r="G12">
        <v>37.58</v>
      </c>
      <c r="H12">
        <v>18.79</v>
      </c>
      <c r="I12">
        <v>525.52820000000008</v>
      </c>
      <c r="K12" s="15" t="s">
        <v>160</v>
      </c>
      <c r="L12" s="15" t="s">
        <v>20</v>
      </c>
      <c r="M12" s="15" t="s">
        <v>19</v>
      </c>
      <c r="N12" s="15" t="s">
        <v>21</v>
      </c>
      <c r="O12" s="15" t="s">
        <v>22</v>
      </c>
      <c r="P12" s="15" t="s">
        <v>29</v>
      </c>
      <c r="Q12" s="15" t="s">
        <v>161</v>
      </c>
    </row>
    <row r="13" spans="1:17" x14ac:dyDescent="0.45">
      <c r="A13" s="2">
        <v>11</v>
      </c>
      <c r="B13" s="1">
        <v>14</v>
      </c>
      <c r="C13" s="11">
        <v>2.4900000000000002</v>
      </c>
      <c r="E13">
        <v>6</v>
      </c>
      <c r="F13">
        <v>2</v>
      </c>
      <c r="G13">
        <v>27.73</v>
      </c>
      <c r="H13">
        <v>13.865</v>
      </c>
      <c r="I13">
        <v>247.97645</v>
      </c>
      <c r="K13" t="s">
        <v>162</v>
      </c>
      <c r="L13">
        <v>7535.5919887324053</v>
      </c>
      <c r="M13">
        <v>70</v>
      </c>
      <c r="N13">
        <v>107.65131412474865</v>
      </c>
      <c r="O13">
        <v>0.98990433698496427</v>
      </c>
      <c r="P13">
        <v>0.51686879484293868</v>
      </c>
      <c r="Q13">
        <v>1.4856889745422956</v>
      </c>
    </row>
    <row r="14" spans="1:17" x14ac:dyDescent="0.45">
      <c r="A14" s="2">
        <v>12</v>
      </c>
      <c r="B14" s="1">
        <v>26</v>
      </c>
      <c r="C14" s="11">
        <v>2.4300000000000002</v>
      </c>
      <c r="E14">
        <v>7</v>
      </c>
      <c r="F14">
        <v>2</v>
      </c>
      <c r="G14">
        <v>24.47</v>
      </c>
      <c r="H14">
        <v>12.234999999999999</v>
      </c>
      <c r="I14">
        <v>190.71045000000004</v>
      </c>
      <c r="K14" t="s">
        <v>163</v>
      </c>
      <c r="L14">
        <v>17419.535335211272</v>
      </c>
      <c r="M14">
        <v>1</v>
      </c>
      <c r="N14">
        <v>17419.535335211272</v>
      </c>
      <c r="O14">
        <v>160.18079961946523</v>
      </c>
      <c r="P14">
        <v>9.1197754232823081E-20</v>
      </c>
      <c r="Q14">
        <v>3.9777793928101941</v>
      </c>
    </row>
    <row r="15" spans="1:17" x14ac:dyDescent="0.45">
      <c r="A15" s="2">
        <v>13</v>
      </c>
      <c r="B15" s="1">
        <v>18</v>
      </c>
      <c r="C15" s="11">
        <v>2.33</v>
      </c>
      <c r="E15">
        <v>8</v>
      </c>
      <c r="F15">
        <v>2</v>
      </c>
      <c r="G15">
        <v>46.41</v>
      </c>
      <c r="H15">
        <v>23.204999999999998</v>
      </c>
      <c r="I15">
        <v>864.86405000000013</v>
      </c>
      <c r="K15" t="s">
        <v>164</v>
      </c>
      <c r="L15">
        <v>7612.4446647887198</v>
      </c>
      <c r="M15">
        <v>70</v>
      </c>
      <c r="N15">
        <v>108.74920949698171</v>
      </c>
    </row>
    <row r="16" spans="1:17" x14ac:dyDescent="0.45">
      <c r="A16" s="2">
        <v>14</v>
      </c>
      <c r="B16" s="1">
        <v>27</v>
      </c>
      <c r="C16" s="11">
        <v>2.5</v>
      </c>
      <c r="E16">
        <v>9</v>
      </c>
      <c r="F16">
        <v>2</v>
      </c>
      <c r="G16">
        <v>29.53</v>
      </c>
      <c r="H16">
        <v>14.765000000000001</v>
      </c>
      <c r="I16">
        <v>299.39044999999993</v>
      </c>
    </row>
    <row r="17" spans="1:17" ht="14.65" thickBot="1" x14ac:dyDescent="0.5">
      <c r="A17" s="2">
        <v>15</v>
      </c>
      <c r="B17" s="1">
        <v>38</v>
      </c>
      <c r="C17" s="11">
        <v>2.4300000000000002</v>
      </c>
      <c r="E17">
        <v>10</v>
      </c>
      <c r="F17">
        <v>2</v>
      </c>
      <c r="G17">
        <v>47.4</v>
      </c>
      <c r="H17">
        <v>23.7</v>
      </c>
      <c r="I17">
        <v>907.38000000000011</v>
      </c>
      <c r="K17" s="14" t="s">
        <v>26</v>
      </c>
      <c r="L17" s="14">
        <v>32567.571988732398</v>
      </c>
      <c r="M17" s="14">
        <v>141</v>
      </c>
      <c r="N17" s="14"/>
      <c r="O17" s="14"/>
      <c r="P17" s="14"/>
      <c r="Q17" s="14"/>
    </row>
    <row r="18" spans="1:17" x14ac:dyDescent="0.45">
      <c r="A18" s="2">
        <v>16</v>
      </c>
      <c r="B18" s="1">
        <v>2</v>
      </c>
      <c r="C18" s="11">
        <v>2.5099999999999998</v>
      </c>
      <c r="E18">
        <v>11</v>
      </c>
      <c r="F18">
        <v>2</v>
      </c>
      <c r="G18">
        <v>16.490000000000002</v>
      </c>
      <c r="H18">
        <v>8.245000000000001</v>
      </c>
      <c r="I18">
        <v>66.240049999999968</v>
      </c>
    </row>
    <row r="19" spans="1:17" x14ac:dyDescent="0.45">
      <c r="A19" s="2">
        <v>17</v>
      </c>
      <c r="B19" s="1">
        <v>12</v>
      </c>
      <c r="C19" s="11">
        <v>2.61</v>
      </c>
      <c r="E19">
        <v>12</v>
      </c>
      <c r="F19">
        <v>2</v>
      </c>
      <c r="G19">
        <v>28.43</v>
      </c>
      <c r="H19">
        <v>14.215</v>
      </c>
      <c r="I19">
        <v>277.77244999999999</v>
      </c>
    </row>
    <row r="20" spans="1:17" x14ac:dyDescent="0.45">
      <c r="A20" s="2">
        <v>18</v>
      </c>
      <c r="B20" s="1">
        <v>16</v>
      </c>
      <c r="C20" s="11">
        <v>2.81</v>
      </c>
      <c r="E20">
        <v>13</v>
      </c>
      <c r="F20">
        <v>2</v>
      </c>
      <c r="G20">
        <v>20.329999999999998</v>
      </c>
      <c r="H20">
        <v>10.164999999999999</v>
      </c>
      <c r="I20">
        <v>122.77445000000003</v>
      </c>
    </row>
    <row r="21" spans="1:17" x14ac:dyDescent="0.45">
      <c r="A21" s="2">
        <v>19</v>
      </c>
      <c r="B21" s="1">
        <v>18</v>
      </c>
      <c r="C21" s="11">
        <v>2.61</v>
      </c>
      <c r="E21">
        <v>14</v>
      </c>
      <c r="F21">
        <v>2</v>
      </c>
      <c r="G21">
        <v>29.5</v>
      </c>
      <c r="H21">
        <v>14.75</v>
      </c>
      <c r="I21">
        <v>300.125</v>
      </c>
    </row>
    <row r="22" spans="1:17" x14ac:dyDescent="0.45">
      <c r="A22" s="2">
        <v>20</v>
      </c>
      <c r="B22" s="1">
        <v>32</v>
      </c>
      <c r="C22" s="11">
        <v>2.91</v>
      </c>
      <c r="E22">
        <v>15</v>
      </c>
      <c r="F22">
        <v>2</v>
      </c>
      <c r="G22">
        <v>40.43</v>
      </c>
      <c r="H22">
        <v>20.215</v>
      </c>
      <c r="I22">
        <v>632.61244999999997</v>
      </c>
    </row>
    <row r="23" spans="1:17" x14ac:dyDescent="0.45">
      <c r="A23" s="2">
        <v>21</v>
      </c>
      <c r="B23" s="1">
        <v>5</v>
      </c>
      <c r="C23" s="11">
        <v>2.65</v>
      </c>
      <c r="E23">
        <v>16</v>
      </c>
      <c r="F23">
        <v>2</v>
      </c>
      <c r="G23">
        <v>4.51</v>
      </c>
      <c r="H23">
        <v>2.2549999999999999</v>
      </c>
      <c r="I23">
        <v>0.13004999999999889</v>
      </c>
    </row>
    <row r="24" spans="1:17" x14ac:dyDescent="0.45">
      <c r="A24" s="2">
        <v>22</v>
      </c>
      <c r="B24" s="1">
        <v>37</v>
      </c>
      <c r="C24" s="11">
        <v>2.4700000000000002</v>
      </c>
      <c r="E24">
        <v>17</v>
      </c>
      <c r="F24">
        <v>2</v>
      </c>
      <c r="G24">
        <v>14.61</v>
      </c>
      <c r="H24">
        <v>7.3049999999999997</v>
      </c>
      <c r="I24">
        <v>44.08605</v>
      </c>
    </row>
    <row r="25" spans="1:17" x14ac:dyDescent="0.45">
      <c r="A25" s="2">
        <v>23</v>
      </c>
      <c r="B25" s="1">
        <v>22</v>
      </c>
      <c r="C25" s="11">
        <v>2.44</v>
      </c>
      <c r="E25">
        <v>18</v>
      </c>
      <c r="F25">
        <v>2</v>
      </c>
      <c r="G25">
        <v>18.809999999999999</v>
      </c>
      <c r="H25">
        <v>9.4049999999999994</v>
      </c>
      <c r="I25">
        <v>86.988050000000015</v>
      </c>
    </row>
    <row r="26" spans="1:17" x14ac:dyDescent="0.45">
      <c r="A26" s="2">
        <v>24</v>
      </c>
      <c r="B26" s="1">
        <v>49</v>
      </c>
      <c r="C26" s="11">
        <v>2.58</v>
      </c>
      <c r="E26">
        <v>19</v>
      </c>
      <c r="F26">
        <v>2</v>
      </c>
      <c r="G26">
        <v>20.61</v>
      </c>
      <c r="H26">
        <v>10.305</v>
      </c>
      <c r="I26">
        <v>118.42605</v>
      </c>
    </row>
    <row r="27" spans="1:17" x14ac:dyDescent="0.45">
      <c r="A27" s="2">
        <v>25</v>
      </c>
      <c r="B27" s="1">
        <v>3</v>
      </c>
      <c r="C27" s="11">
        <v>2.76</v>
      </c>
      <c r="E27">
        <v>20</v>
      </c>
      <c r="F27">
        <v>2</v>
      </c>
      <c r="G27">
        <v>34.909999999999997</v>
      </c>
      <c r="H27">
        <v>17.454999999999998</v>
      </c>
      <c r="I27">
        <v>423.11405000000013</v>
      </c>
    </row>
    <row r="28" spans="1:17" x14ac:dyDescent="0.45">
      <c r="A28" s="2">
        <v>26</v>
      </c>
      <c r="B28" s="1">
        <v>47</v>
      </c>
      <c r="C28" s="11">
        <v>2.62</v>
      </c>
      <c r="E28">
        <v>21</v>
      </c>
      <c r="F28">
        <v>2</v>
      </c>
      <c r="G28">
        <v>7.65</v>
      </c>
      <c r="H28">
        <v>3.8250000000000002</v>
      </c>
      <c r="I28">
        <v>2.7612499999999969</v>
      </c>
    </row>
    <row r="29" spans="1:17" x14ac:dyDescent="0.45">
      <c r="A29" s="2">
        <v>27</v>
      </c>
      <c r="B29" s="1">
        <v>1</v>
      </c>
      <c r="C29" s="11">
        <v>2.66</v>
      </c>
      <c r="E29">
        <v>22</v>
      </c>
      <c r="F29">
        <v>2</v>
      </c>
      <c r="G29">
        <v>39.47</v>
      </c>
      <c r="H29">
        <v>19.734999999999999</v>
      </c>
      <c r="I29">
        <v>596.16044999999997</v>
      </c>
    </row>
    <row r="30" spans="1:17" x14ac:dyDescent="0.45">
      <c r="A30" s="2">
        <v>28</v>
      </c>
      <c r="B30" s="1">
        <v>5</v>
      </c>
      <c r="C30" s="11">
        <v>2.74</v>
      </c>
      <c r="E30">
        <v>23</v>
      </c>
      <c r="F30">
        <v>2</v>
      </c>
      <c r="G30">
        <v>24.44</v>
      </c>
      <c r="H30">
        <v>12.22</v>
      </c>
      <c r="I30">
        <v>191.29679999999996</v>
      </c>
    </row>
    <row r="31" spans="1:17" x14ac:dyDescent="0.45">
      <c r="A31" s="2">
        <v>29</v>
      </c>
      <c r="B31" s="1">
        <v>24</v>
      </c>
      <c r="C31" s="11">
        <v>2.89</v>
      </c>
      <c r="E31">
        <v>24</v>
      </c>
      <c r="F31">
        <v>2</v>
      </c>
      <c r="G31">
        <v>51.58</v>
      </c>
      <c r="H31">
        <v>25.79</v>
      </c>
      <c r="I31">
        <v>1077.4081999999999</v>
      </c>
    </row>
    <row r="32" spans="1:17" x14ac:dyDescent="0.45">
      <c r="A32" s="2">
        <v>30</v>
      </c>
      <c r="B32" s="1">
        <v>11</v>
      </c>
      <c r="C32" s="11">
        <v>2.7</v>
      </c>
      <c r="E32">
        <v>25</v>
      </c>
      <c r="F32">
        <v>2</v>
      </c>
      <c r="G32">
        <v>5.76</v>
      </c>
      <c r="H32">
        <v>2.88</v>
      </c>
      <c r="I32">
        <v>2.8800000000000051E-2</v>
      </c>
    </row>
    <row r="33" spans="1:9" x14ac:dyDescent="0.45">
      <c r="A33" s="2">
        <v>31</v>
      </c>
      <c r="B33" s="1">
        <v>3</v>
      </c>
      <c r="C33" s="11">
        <v>2.2599999999999998</v>
      </c>
      <c r="E33">
        <v>26</v>
      </c>
      <c r="F33">
        <v>2</v>
      </c>
      <c r="G33">
        <v>49.62</v>
      </c>
      <c r="H33">
        <v>24.81</v>
      </c>
      <c r="I33">
        <v>984.79220000000009</v>
      </c>
    </row>
    <row r="34" spans="1:9" x14ac:dyDescent="0.45">
      <c r="A34" s="2">
        <v>32</v>
      </c>
      <c r="B34" s="1">
        <v>40</v>
      </c>
      <c r="C34" s="11">
        <v>2.58</v>
      </c>
      <c r="E34">
        <v>27</v>
      </c>
      <c r="F34">
        <v>2</v>
      </c>
      <c r="G34">
        <v>3.66</v>
      </c>
      <c r="H34">
        <v>1.83</v>
      </c>
      <c r="I34">
        <v>1.3778000000000006</v>
      </c>
    </row>
    <row r="35" spans="1:9" x14ac:dyDescent="0.45">
      <c r="A35" s="2">
        <v>33</v>
      </c>
      <c r="B35" s="1">
        <v>33</v>
      </c>
      <c r="C35" s="11">
        <v>2.67</v>
      </c>
      <c r="E35">
        <v>28</v>
      </c>
      <c r="F35">
        <v>2</v>
      </c>
      <c r="G35">
        <v>7.74</v>
      </c>
      <c r="H35">
        <v>3.87</v>
      </c>
      <c r="I35">
        <v>2.5538000000000025</v>
      </c>
    </row>
    <row r="36" spans="1:9" x14ac:dyDescent="0.45">
      <c r="A36" s="2">
        <v>34</v>
      </c>
      <c r="B36" s="1">
        <v>48</v>
      </c>
      <c r="C36" s="11">
        <v>2.33</v>
      </c>
      <c r="E36">
        <v>29</v>
      </c>
      <c r="F36">
        <v>2</v>
      </c>
      <c r="G36">
        <v>26.89</v>
      </c>
      <c r="H36">
        <v>13.445</v>
      </c>
      <c r="I36">
        <v>222.81604999999996</v>
      </c>
    </row>
    <row r="37" spans="1:9" x14ac:dyDescent="0.45">
      <c r="A37" s="2">
        <v>35</v>
      </c>
      <c r="B37" s="1">
        <v>13</v>
      </c>
      <c r="C37" s="11">
        <v>2.66</v>
      </c>
      <c r="E37">
        <v>30</v>
      </c>
      <c r="F37">
        <v>2</v>
      </c>
      <c r="G37">
        <v>13.7</v>
      </c>
      <c r="H37">
        <v>6.85</v>
      </c>
      <c r="I37">
        <v>34.445000000000007</v>
      </c>
    </row>
    <row r="38" spans="1:9" x14ac:dyDescent="0.45">
      <c r="A38" s="2">
        <v>36</v>
      </c>
      <c r="B38" s="1">
        <v>19</v>
      </c>
      <c r="C38" s="11">
        <v>2.52</v>
      </c>
      <c r="E38">
        <v>31</v>
      </c>
      <c r="F38">
        <v>2</v>
      </c>
      <c r="G38">
        <v>5.26</v>
      </c>
      <c r="H38">
        <v>2.63</v>
      </c>
      <c r="I38">
        <v>0.2737999999999996</v>
      </c>
    </row>
    <row r="39" spans="1:9" x14ac:dyDescent="0.45">
      <c r="A39" s="2">
        <v>37</v>
      </c>
      <c r="B39" s="1">
        <v>4</v>
      </c>
      <c r="C39" s="11">
        <v>2.5099999999999998</v>
      </c>
      <c r="E39">
        <v>32</v>
      </c>
      <c r="F39">
        <v>2</v>
      </c>
      <c r="G39">
        <v>42.58</v>
      </c>
      <c r="H39">
        <v>21.29</v>
      </c>
      <c r="I39">
        <v>700.12820000000011</v>
      </c>
    </row>
    <row r="40" spans="1:9" x14ac:dyDescent="0.45">
      <c r="A40" s="2">
        <v>38</v>
      </c>
      <c r="B40" s="1">
        <v>9</v>
      </c>
      <c r="C40" s="11">
        <v>2.82</v>
      </c>
      <c r="E40">
        <v>33</v>
      </c>
      <c r="F40">
        <v>2</v>
      </c>
      <c r="G40">
        <v>35.67</v>
      </c>
      <c r="H40">
        <v>17.835000000000001</v>
      </c>
      <c r="I40">
        <v>459.95444999999984</v>
      </c>
    </row>
    <row r="41" spans="1:9" x14ac:dyDescent="0.45">
      <c r="A41" s="2">
        <v>39</v>
      </c>
      <c r="B41" s="1">
        <v>10</v>
      </c>
      <c r="C41" s="11">
        <v>2.36</v>
      </c>
      <c r="E41">
        <v>34</v>
      </c>
      <c r="F41">
        <v>2</v>
      </c>
      <c r="G41">
        <v>50.33</v>
      </c>
      <c r="H41">
        <v>25.164999999999999</v>
      </c>
      <c r="I41">
        <v>1042.87445</v>
      </c>
    </row>
    <row r="42" spans="1:9" x14ac:dyDescent="0.45">
      <c r="A42" s="2">
        <v>40</v>
      </c>
      <c r="B42" s="1">
        <v>15</v>
      </c>
      <c r="C42" s="11">
        <v>2.4500000000000002</v>
      </c>
      <c r="E42">
        <v>35</v>
      </c>
      <c r="F42">
        <v>2</v>
      </c>
      <c r="G42">
        <v>15.66</v>
      </c>
      <c r="H42">
        <v>7.83</v>
      </c>
      <c r="I42">
        <v>53.457800000000006</v>
      </c>
    </row>
    <row r="43" spans="1:9" x14ac:dyDescent="0.45">
      <c r="A43" s="2">
        <v>41</v>
      </c>
      <c r="B43" s="1">
        <v>20</v>
      </c>
      <c r="C43" s="11">
        <v>2.3199999999999998</v>
      </c>
      <c r="E43">
        <v>36</v>
      </c>
      <c r="F43">
        <v>2</v>
      </c>
      <c r="G43">
        <v>21.52</v>
      </c>
      <c r="H43">
        <v>10.76</v>
      </c>
      <c r="I43">
        <v>135.79519999999999</v>
      </c>
    </row>
    <row r="44" spans="1:9" x14ac:dyDescent="0.45">
      <c r="A44" s="2">
        <v>42</v>
      </c>
      <c r="B44" s="1">
        <v>41</v>
      </c>
      <c r="C44" s="11">
        <v>2.57</v>
      </c>
      <c r="E44">
        <v>37</v>
      </c>
      <c r="F44">
        <v>2</v>
      </c>
      <c r="G44">
        <v>6.51</v>
      </c>
      <c r="H44">
        <v>3.2549999999999999</v>
      </c>
      <c r="I44">
        <v>1.1100500000000011</v>
      </c>
    </row>
    <row r="45" spans="1:9" x14ac:dyDescent="0.45">
      <c r="A45" s="2">
        <v>43</v>
      </c>
      <c r="B45" s="1">
        <v>40</v>
      </c>
      <c r="C45" s="11">
        <v>2.3199999999999998</v>
      </c>
      <c r="E45">
        <v>38</v>
      </c>
      <c r="F45">
        <v>2</v>
      </c>
      <c r="G45">
        <v>11.82</v>
      </c>
      <c r="H45">
        <v>5.91</v>
      </c>
      <c r="I45">
        <v>19.096199999999996</v>
      </c>
    </row>
    <row r="46" spans="1:9" x14ac:dyDescent="0.45">
      <c r="A46" s="2">
        <v>44</v>
      </c>
      <c r="B46" s="1">
        <v>15</v>
      </c>
      <c r="C46" s="11">
        <v>2.2599999999999998</v>
      </c>
      <c r="E46">
        <v>39</v>
      </c>
      <c r="F46">
        <v>2</v>
      </c>
      <c r="G46">
        <v>12.36</v>
      </c>
      <c r="H46">
        <v>6.18</v>
      </c>
      <c r="I46">
        <v>29.184799999999996</v>
      </c>
    </row>
    <row r="47" spans="1:9" x14ac:dyDescent="0.45">
      <c r="A47" s="2">
        <v>45</v>
      </c>
      <c r="B47" s="1">
        <v>1</v>
      </c>
      <c r="C47" s="11">
        <v>2.4700000000000002</v>
      </c>
      <c r="E47">
        <v>40</v>
      </c>
      <c r="F47">
        <v>2</v>
      </c>
      <c r="G47">
        <v>17.45</v>
      </c>
      <c r="H47">
        <v>8.7249999999999996</v>
      </c>
      <c r="I47">
        <v>78.751249999999999</v>
      </c>
    </row>
    <row r="48" spans="1:9" x14ac:dyDescent="0.45">
      <c r="A48" s="2">
        <v>46</v>
      </c>
      <c r="B48" s="1">
        <v>31</v>
      </c>
      <c r="C48" s="11">
        <v>2.15</v>
      </c>
      <c r="E48">
        <v>41</v>
      </c>
      <c r="F48">
        <v>2</v>
      </c>
      <c r="G48">
        <v>22.32</v>
      </c>
      <c r="H48">
        <v>11.16</v>
      </c>
      <c r="I48">
        <v>156.2912</v>
      </c>
    </row>
    <row r="49" spans="1:9" x14ac:dyDescent="0.45">
      <c r="A49" s="2">
        <v>47</v>
      </c>
      <c r="B49" s="1">
        <v>43</v>
      </c>
      <c r="C49" s="11">
        <v>2.66</v>
      </c>
      <c r="E49">
        <v>42</v>
      </c>
      <c r="F49">
        <v>2</v>
      </c>
      <c r="G49">
        <v>43.57</v>
      </c>
      <c r="H49">
        <v>21.785</v>
      </c>
      <c r="I49">
        <v>738.43245000000002</v>
      </c>
    </row>
    <row r="50" spans="1:9" x14ac:dyDescent="0.45">
      <c r="A50" s="2">
        <v>48</v>
      </c>
      <c r="B50" s="1">
        <v>42</v>
      </c>
      <c r="C50" s="11">
        <v>2.5</v>
      </c>
      <c r="E50">
        <v>43</v>
      </c>
      <c r="F50">
        <v>2</v>
      </c>
      <c r="G50">
        <v>42.32</v>
      </c>
      <c r="H50">
        <v>21.16</v>
      </c>
      <c r="I50">
        <v>709.89119999999991</v>
      </c>
    </row>
    <row r="51" spans="1:9" x14ac:dyDescent="0.45">
      <c r="A51" s="2">
        <v>49</v>
      </c>
      <c r="B51" s="1">
        <v>28</v>
      </c>
      <c r="C51" s="11">
        <v>2.2599999999999998</v>
      </c>
      <c r="E51">
        <v>44</v>
      </c>
      <c r="F51">
        <v>2</v>
      </c>
      <c r="G51">
        <v>17.259999999999998</v>
      </c>
      <c r="H51">
        <v>8.629999999999999</v>
      </c>
      <c r="I51">
        <v>81.153800000000018</v>
      </c>
    </row>
    <row r="52" spans="1:9" x14ac:dyDescent="0.45">
      <c r="A52" s="2">
        <v>50</v>
      </c>
      <c r="B52" s="1">
        <v>20</v>
      </c>
      <c r="C52" s="11">
        <v>2.69</v>
      </c>
      <c r="E52">
        <v>45</v>
      </c>
      <c r="F52">
        <v>2</v>
      </c>
      <c r="G52">
        <v>3.47</v>
      </c>
      <c r="H52">
        <v>1.7350000000000001</v>
      </c>
      <c r="I52">
        <v>1.0804500000000008</v>
      </c>
    </row>
    <row r="53" spans="1:9" x14ac:dyDescent="0.45">
      <c r="A53" s="2">
        <v>51</v>
      </c>
      <c r="B53" s="1">
        <v>6</v>
      </c>
      <c r="C53" s="11">
        <v>2.4700000000000002</v>
      </c>
      <c r="E53">
        <v>46</v>
      </c>
      <c r="F53">
        <v>2</v>
      </c>
      <c r="G53">
        <v>33.15</v>
      </c>
      <c r="H53">
        <v>16.574999999999999</v>
      </c>
      <c r="I53">
        <v>416.16125</v>
      </c>
    </row>
    <row r="54" spans="1:9" x14ac:dyDescent="0.45">
      <c r="A54" s="2">
        <v>52</v>
      </c>
      <c r="B54" s="1">
        <v>39</v>
      </c>
      <c r="C54" s="11">
        <v>2.2999999999999998</v>
      </c>
      <c r="E54">
        <v>47</v>
      </c>
      <c r="F54">
        <v>2</v>
      </c>
      <c r="G54">
        <v>45.66</v>
      </c>
      <c r="H54">
        <v>22.83</v>
      </c>
      <c r="I54">
        <v>813.65779999999995</v>
      </c>
    </row>
    <row r="55" spans="1:9" x14ac:dyDescent="0.45">
      <c r="A55" s="2">
        <v>53</v>
      </c>
      <c r="B55" s="1">
        <v>36</v>
      </c>
      <c r="C55" s="11">
        <v>2.54</v>
      </c>
      <c r="E55">
        <v>48</v>
      </c>
      <c r="F55">
        <v>2</v>
      </c>
      <c r="G55">
        <v>44.5</v>
      </c>
      <c r="H55">
        <v>22.25</v>
      </c>
      <c r="I55">
        <v>780.125</v>
      </c>
    </row>
    <row r="56" spans="1:9" x14ac:dyDescent="0.45">
      <c r="A56" s="2">
        <v>54</v>
      </c>
      <c r="B56" s="1">
        <v>32</v>
      </c>
      <c r="C56" s="11">
        <v>2.67</v>
      </c>
      <c r="E56">
        <v>49</v>
      </c>
      <c r="F56">
        <v>2</v>
      </c>
      <c r="G56">
        <v>30.259999999999998</v>
      </c>
      <c r="H56">
        <v>15.129999999999999</v>
      </c>
      <c r="I56">
        <v>331.27380000000011</v>
      </c>
    </row>
    <row r="57" spans="1:9" x14ac:dyDescent="0.45">
      <c r="A57" s="2">
        <v>55</v>
      </c>
      <c r="B57" s="1">
        <v>30</v>
      </c>
      <c r="C57" s="11">
        <v>2.7</v>
      </c>
      <c r="E57">
        <v>50</v>
      </c>
      <c r="F57">
        <v>2</v>
      </c>
      <c r="G57">
        <v>22.69</v>
      </c>
      <c r="H57">
        <v>11.345000000000001</v>
      </c>
      <c r="I57">
        <v>149.81804999999997</v>
      </c>
    </row>
    <row r="58" spans="1:9" x14ac:dyDescent="0.45">
      <c r="A58" s="2">
        <v>56</v>
      </c>
      <c r="B58" s="1">
        <v>49</v>
      </c>
      <c r="C58" s="11">
        <v>2.35</v>
      </c>
      <c r="E58">
        <v>51</v>
      </c>
      <c r="F58">
        <v>2</v>
      </c>
      <c r="G58">
        <v>8.4700000000000006</v>
      </c>
      <c r="H58">
        <v>4.2350000000000003</v>
      </c>
      <c r="I58">
        <v>6.2304499999999976</v>
      </c>
    </row>
    <row r="59" spans="1:9" x14ac:dyDescent="0.45">
      <c r="A59" s="2">
        <v>57</v>
      </c>
      <c r="B59" s="1">
        <v>8</v>
      </c>
      <c r="C59" s="11">
        <v>2.48</v>
      </c>
      <c r="E59">
        <v>52</v>
      </c>
      <c r="F59">
        <v>2</v>
      </c>
      <c r="G59">
        <v>41.3</v>
      </c>
      <c r="H59">
        <v>20.65</v>
      </c>
      <c r="I59">
        <v>673.44500000000005</v>
      </c>
    </row>
    <row r="60" spans="1:9" x14ac:dyDescent="0.45">
      <c r="A60" s="2">
        <v>58</v>
      </c>
      <c r="B60" s="1">
        <v>45</v>
      </c>
      <c r="C60" s="11">
        <v>2.75</v>
      </c>
      <c r="E60">
        <v>53</v>
      </c>
      <c r="F60">
        <v>2</v>
      </c>
      <c r="G60">
        <v>38.54</v>
      </c>
      <c r="H60">
        <v>19.27</v>
      </c>
      <c r="I60">
        <v>559.78580000000011</v>
      </c>
    </row>
    <row r="61" spans="1:9" x14ac:dyDescent="0.45">
      <c r="A61" s="2">
        <v>59</v>
      </c>
      <c r="B61" s="1">
        <v>12</v>
      </c>
      <c r="C61" s="11">
        <v>2.33</v>
      </c>
      <c r="E61">
        <v>54</v>
      </c>
      <c r="F61">
        <v>2</v>
      </c>
      <c r="G61">
        <v>34.67</v>
      </c>
      <c r="H61">
        <v>17.335000000000001</v>
      </c>
      <c r="I61">
        <v>430.12444999999991</v>
      </c>
    </row>
    <row r="62" spans="1:9" x14ac:dyDescent="0.45">
      <c r="A62" s="2">
        <v>60</v>
      </c>
      <c r="B62" s="1">
        <v>43</v>
      </c>
      <c r="C62" s="11">
        <v>2.39</v>
      </c>
      <c r="E62">
        <v>55</v>
      </c>
      <c r="F62">
        <v>2</v>
      </c>
      <c r="G62">
        <v>32.700000000000003</v>
      </c>
      <c r="H62">
        <v>16.350000000000001</v>
      </c>
      <c r="I62">
        <v>372.64499999999987</v>
      </c>
    </row>
    <row r="63" spans="1:9" x14ac:dyDescent="0.45">
      <c r="A63" s="2">
        <v>61</v>
      </c>
      <c r="B63" s="1">
        <v>29</v>
      </c>
      <c r="C63" s="11">
        <v>2.69</v>
      </c>
      <c r="E63">
        <v>56</v>
      </c>
      <c r="F63">
        <v>2</v>
      </c>
      <c r="G63">
        <v>51.35</v>
      </c>
      <c r="H63">
        <v>25.675000000000001</v>
      </c>
      <c r="I63">
        <v>1088.1112499999999</v>
      </c>
    </row>
    <row r="64" spans="1:9" x14ac:dyDescent="0.45">
      <c r="A64" s="2">
        <v>62</v>
      </c>
      <c r="B64" s="1">
        <v>17</v>
      </c>
      <c r="C64" s="11">
        <v>2.62</v>
      </c>
      <c r="E64">
        <v>57</v>
      </c>
      <c r="F64">
        <v>2</v>
      </c>
      <c r="G64">
        <v>10.48</v>
      </c>
      <c r="H64">
        <v>5.24</v>
      </c>
      <c r="I64">
        <v>15.235199999999999</v>
      </c>
    </row>
    <row r="65" spans="1:9" x14ac:dyDescent="0.45">
      <c r="A65" s="2">
        <v>63</v>
      </c>
      <c r="B65" s="1">
        <v>35</v>
      </c>
      <c r="C65" s="11">
        <v>2.5099999999999998</v>
      </c>
      <c r="E65">
        <v>58</v>
      </c>
      <c r="F65">
        <v>2</v>
      </c>
      <c r="G65">
        <v>47.75</v>
      </c>
      <c r="H65">
        <v>23.875</v>
      </c>
      <c r="I65">
        <v>892.53125</v>
      </c>
    </row>
    <row r="66" spans="1:9" x14ac:dyDescent="0.45">
      <c r="A66" s="2">
        <v>64</v>
      </c>
      <c r="B66" s="1">
        <v>48</v>
      </c>
      <c r="C66" s="11">
        <v>2.5099999999999998</v>
      </c>
      <c r="E66">
        <v>59</v>
      </c>
      <c r="F66">
        <v>2</v>
      </c>
      <c r="G66">
        <v>14.33</v>
      </c>
      <c r="H66">
        <v>7.165</v>
      </c>
      <c r="I66">
        <v>46.754449999999991</v>
      </c>
    </row>
    <row r="67" spans="1:9" x14ac:dyDescent="0.45">
      <c r="A67" s="2">
        <v>65</v>
      </c>
      <c r="B67" s="1">
        <v>21</v>
      </c>
      <c r="C67" s="11">
        <v>2.46</v>
      </c>
      <c r="E67">
        <v>60</v>
      </c>
      <c r="F67">
        <v>2</v>
      </c>
      <c r="G67">
        <v>45.39</v>
      </c>
      <c r="H67">
        <v>22.695</v>
      </c>
      <c r="I67">
        <v>824.58604999999989</v>
      </c>
    </row>
    <row r="68" spans="1:9" x14ac:dyDescent="0.45">
      <c r="A68" s="2">
        <v>66</v>
      </c>
      <c r="B68" s="1">
        <v>46</v>
      </c>
      <c r="C68" s="11">
        <v>2.31</v>
      </c>
      <c r="E68">
        <v>61</v>
      </c>
      <c r="F68">
        <v>2</v>
      </c>
      <c r="G68">
        <v>31.69</v>
      </c>
      <c r="H68">
        <v>15.845000000000001</v>
      </c>
      <c r="I68">
        <v>346.10804999999993</v>
      </c>
    </row>
    <row r="69" spans="1:9" x14ac:dyDescent="0.45">
      <c r="A69" s="2">
        <v>67</v>
      </c>
      <c r="B69" s="1">
        <v>30</v>
      </c>
      <c r="C69" s="11">
        <v>2.21</v>
      </c>
      <c r="E69">
        <v>62</v>
      </c>
      <c r="F69">
        <v>2</v>
      </c>
      <c r="G69">
        <v>19.62</v>
      </c>
      <c r="H69">
        <v>9.81</v>
      </c>
      <c r="I69">
        <v>103.39219999999997</v>
      </c>
    </row>
    <row r="70" spans="1:9" x14ac:dyDescent="0.45">
      <c r="A70" s="2">
        <v>68</v>
      </c>
      <c r="B70" s="1">
        <v>34</v>
      </c>
      <c r="C70" s="11">
        <v>2.4</v>
      </c>
      <c r="E70">
        <v>63</v>
      </c>
      <c r="F70">
        <v>2</v>
      </c>
      <c r="G70">
        <v>37.51</v>
      </c>
      <c r="H70">
        <v>18.754999999999999</v>
      </c>
      <c r="I70">
        <v>527.80005000000006</v>
      </c>
    </row>
    <row r="71" spans="1:9" x14ac:dyDescent="0.45">
      <c r="A71" s="2">
        <v>69</v>
      </c>
      <c r="B71" s="1">
        <v>38</v>
      </c>
      <c r="C71" s="11">
        <v>2.5099999999999998</v>
      </c>
      <c r="E71">
        <v>64</v>
      </c>
      <c r="F71">
        <v>2</v>
      </c>
      <c r="G71">
        <v>50.51</v>
      </c>
      <c r="H71">
        <v>25.254999999999999</v>
      </c>
      <c r="I71">
        <v>1034.6700499999999</v>
      </c>
    </row>
    <row r="72" spans="1:9" x14ac:dyDescent="0.45">
      <c r="A72" s="2">
        <v>70</v>
      </c>
      <c r="B72" s="1">
        <v>10</v>
      </c>
      <c r="C72" s="11">
        <v>2.37</v>
      </c>
      <c r="E72">
        <v>65</v>
      </c>
      <c r="F72">
        <v>2</v>
      </c>
      <c r="G72">
        <v>23.46</v>
      </c>
      <c r="H72">
        <v>11.73</v>
      </c>
      <c r="I72">
        <v>171.86579999999998</v>
      </c>
    </row>
    <row r="73" spans="1:9" x14ac:dyDescent="0.45">
      <c r="A73" s="2">
        <v>71</v>
      </c>
      <c r="B73" s="1">
        <v>0</v>
      </c>
      <c r="C73" s="11">
        <v>3.29</v>
      </c>
      <c r="E73">
        <v>66</v>
      </c>
      <c r="F73">
        <v>2</v>
      </c>
      <c r="G73">
        <v>48.31</v>
      </c>
      <c r="H73">
        <v>24.155000000000001</v>
      </c>
      <c r="I73">
        <v>954.40804999999978</v>
      </c>
    </row>
    <row r="74" spans="1:9" x14ac:dyDescent="0.45">
      <c r="E74">
        <v>67</v>
      </c>
      <c r="F74">
        <v>2</v>
      </c>
      <c r="G74">
        <v>32.21</v>
      </c>
      <c r="H74">
        <v>16.105</v>
      </c>
      <c r="I74">
        <v>386.14204999999993</v>
      </c>
    </row>
    <row r="75" spans="1:9" x14ac:dyDescent="0.45">
      <c r="E75">
        <v>68</v>
      </c>
      <c r="F75">
        <v>2</v>
      </c>
      <c r="G75">
        <v>36.4</v>
      </c>
      <c r="H75">
        <v>18.2</v>
      </c>
      <c r="I75">
        <v>499.28000000000009</v>
      </c>
    </row>
    <row r="76" spans="1:9" x14ac:dyDescent="0.45">
      <c r="E76">
        <v>69</v>
      </c>
      <c r="F76">
        <v>2</v>
      </c>
      <c r="G76">
        <v>40.51</v>
      </c>
      <c r="H76">
        <v>20.254999999999999</v>
      </c>
      <c r="I76">
        <v>629.77004999999997</v>
      </c>
    </row>
    <row r="77" spans="1:9" x14ac:dyDescent="0.45">
      <c r="E77">
        <v>70</v>
      </c>
      <c r="F77">
        <v>2</v>
      </c>
      <c r="G77">
        <v>12.370000000000001</v>
      </c>
      <c r="H77">
        <v>6.1850000000000005</v>
      </c>
      <c r="I77">
        <v>29.108449999999991</v>
      </c>
    </row>
    <row r="78" spans="1:9" x14ac:dyDescent="0.45">
      <c r="E78">
        <v>71</v>
      </c>
      <c r="F78">
        <v>2</v>
      </c>
      <c r="G78">
        <v>3.29</v>
      </c>
      <c r="H78">
        <v>1.645</v>
      </c>
      <c r="I78">
        <v>5.4120499999999998</v>
      </c>
    </row>
    <row r="80" spans="1:9" x14ac:dyDescent="0.45">
      <c r="E80" t="s">
        <v>4</v>
      </c>
      <c r="F80">
        <v>71</v>
      </c>
      <c r="G80">
        <v>1752</v>
      </c>
      <c r="H80">
        <v>24.676056338028168</v>
      </c>
      <c r="I80">
        <v>216.36498993963781</v>
      </c>
    </row>
    <row r="81" spans="5:9" ht="14.65" thickBot="1" x14ac:dyDescent="0.5">
      <c r="E81" s="14" t="s">
        <v>10</v>
      </c>
      <c r="F81" s="14">
        <v>71</v>
      </c>
      <c r="G81" s="14">
        <v>179.23999999999992</v>
      </c>
      <c r="H81" s="14">
        <v>2.5245070422535201</v>
      </c>
      <c r="I81" s="14">
        <v>3.5533682092555335E-2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opLeftCell="E1" zoomScale="87" zoomScaleNormal="120" workbookViewId="0">
      <selection activeCell="L41" sqref="L41"/>
    </sheetView>
  </sheetViews>
  <sheetFormatPr defaultColWidth="8.796875" defaultRowHeight="14.25" x14ac:dyDescent="0.45"/>
  <cols>
    <col min="1" max="1" width="12.796875" style="2" customWidth="1"/>
    <col min="2" max="5" width="16.6640625" style="1" customWidth="1"/>
    <col min="6" max="6" width="20.1328125" style="4" customWidth="1"/>
    <col min="7" max="7" width="19.33203125" style="4" customWidth="1"/>
    <col min="8" max="8" width="16.6640625" style="3" customWidth="1"/>
    <col min="9" max="9" width="19.33203125" style="11" customWidth="1"/>
    <col min="11" max="11" width="17.1328125" customWidth="1"/>
    <col min="12" max="12" width="16.1328125" customWidth="1"/>
    <col min="13" max="13" width="17" customWidth="1"/>
    <col min="16" max="16" width="12.796875" customWidth="1"/>
    <col min="17" max="17" width="11.1328125" customWidth="1"/>
    <col min="18" max="18" width="11.33203125" customWidth="1"/>
    <col min="19" max="19" width="11.796875" customWidth="1"/>
  </cols>
  <sheetData>
    <row r="1" spans="1:12" ht="14.65" thickBot="1" x14ac:dyDescent="0.5">
      <c r="A1" s="77" t="s">
        <v>0</v>
      </c>
      <c r="B1" s="79" t="s">
        <v>1</v>
      </c>
      <c r="C1" s="79"/>
      <c r="D1" s="79"/>
      <c r="E1" s="79"/>
      <c r="F1" s="79"/>
      <c r="G1" s="79"/>
      <c r="H1" s="80"/>
      <c r="I1" s="9" t="s">
        <v>2</v>
      </c>
    </row>
    <row r="2" spans="1:12" ht="33" customHeight="1" thickBot="1" x14ac:dyDescent="0.5">
      <c r="A2" s="78"/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8" t="s">
        <v>9</v>
      </c>
      <c r="I2" s="10" t="s">
        <v>10</v>
      </c>
    </row>
    <row r="3" spans="1:12" x14ac:dyDescent="0.45">
      <c r="A3" s="2">
        <v>1</v>
      </c>
      <c r="B3" s="1">
        <v>6</v>
      </c>
      <c r="C3" s="1">
        <v>26</v>
      </c>
      <c r="D3" s="1">
        <v>1.9863620298595366E-2</v>
      </c>
      <c r="E3" s="1">
        <v>75</v>
      </c>
      <c r="F3" s="12">
        <v>1.1710649349466359E-2</v>
      </c>
      <c r="G3" s="12">
        <v>2.343728086795108E-2</v>
      </c>
      <c r="H3" s="13">
        <v>0.39804296311269138</v>
      </c>
      <c r="I3" s="11">
        <v>2.38</v>
      </c>
    </row>
    <row r="4" spans="1:12" x14ac:dyDescent="0.45">
      <c r="A4" s="2">
        <v>2</v>
      </c>
      <c r="B4" s="1">
        <v>10</v>
      </c>
      <c r="C4" s="1">
        <v>23</v>
      </c>
      <c r="D4" s="1">
        <v>2.5561937704132565E-2</v>
      </c>
      <c r="E4" s="1">
        <v>14</v>
      </c>
      <c r="F4" s="12">
        <v>3.1068750767746057E-2</v>
      </c>
      <c r="G4" s="12">
        <v>3.8052734096904163E-2</v>
      </c>
      <c r="H4" s="13">
        <v>0.23140110296985308</v>
      </c>
      <c r="I4" s="11">
        <v>2.54</v>
      </c>
      <c r="K4" t="s">
        <v>165</v>
      </c>
    </row>
    <row r="5" spans="1:12" x14ac:dyDescent="0.45">
      <c r="A5" s="2">
        <v>3</v>
      </c>
      <c r="B5" s="1">
        <v>33</v>
      </c>
      <c r="C5" s="1">
        <v>7</v>
      </c>
      <c r="D5" s="1">
        <v>1.0509077182636778E-2</v>
      </c>
      <c r="E5" s="1">
        <v>45</v>
      </c>
      <c r="F5" s="12">
        <v>1.9580994857555645E-2</v>
      </c>
      <c r="G5" s="12">
        <v>3.1456722896819632E-2</v>
      </c>
      <c r="H5" s="13">
        <v>0.46780577141912755</v>
      </c>
      <c r="I5" s="11">
        <v>2.41</v>
      </c>
      <c r="K5" t="s">
        <v>166</v>
      </c>
    </row>
    <row r="6" spans="1:12" x14ac:dyDescent="0.45">
      <c r="A6" s="2">
        <v>4</v>
      </c>
      <c r="B6" s="1">
        <v>24</v>
      </c>
      <c r="C6" s="1">
        <v>8</v>
      </c>
      <c r="D6" s="1">
        <v>1.0137695310239961E-2</v>
      </c>
      <c r="E6" s="1">
        <v>99</v>
      </c>
      <c r="F6" s="12">
        <v>3.0626275088982781E-2</v>
      </c>
      <c r="G6" s="12">
        <v>1.5816491005030957E-2</v>
      </c>
      <c r="H6" s="13">
        <v>0.25899050211714086</v>
      </c>
      <c r="I6" s="11">
        <v>2.4300000000000002</v>
      </c>
    </row>
    <row r="7" spans="1:12" x14ac:dyDescent="0.45">
      <c r="A7" s="2">
        <v>5</v>
      </c>
      <c r="B7" s="1">
        <v>20</v>
      </c>
      <c r="C7" s="1">
        <v>35</v>
      </c>
      <c r="D7" s="1">
        <v>1.1165736801797631E-2</v>
      </c>
      <c r="E7" s="1">
        <v>67</v>
      </c>
      <c r="F7" s="12">
        <v>6.7102218608838561E-3</v>
      </c>
      <c r="G7" s="12">
        <v>2.135652461253694E-2</v>
      </c>
      <c r="H7" s="13">
        <v>9.586466102800778E-2</v>
      </c>
      <c r="I7" s="11">
        <v>2.58</v>
      </c>
    </row>
    <row r="8" spans="1:12" x14ac:dyDescent="0.45">
      <c r="A8" s="2">
        <v>6</v>
      </c>
      <c r="B8" s="1">
        <v>37</v>
      </c>
      <c r="C8" s="1">
        <v>25</v>
      </c>
      <c r="D8" s="1">
        <v>5.4192819704174458E-4</v>
      </c>
      <c r="E8" s="1">
        <v>15</v>
      </c>
      <c r="F8" s="12">
        <v>1.3235035771715259E-2</v>
      </c>
      <c r="G8" s="12">
        <v>2.2610804187226774E-2</v>
      </c>
      <c r="H8" s="13">
        <v>0.35487542857406607</v>
      </c>
      <c r="I8" s="11">
        <v>2.73</v>
      </c>
      <c r="K8" t="s">
        <v>11</v>
      </c>
    </row>
    <row r="9" spans="1:12" ht="14.65" thickBot="1" x14ac:dyDescent="0.5">
      <c r="A9" s="2">
        <v>7</v>
      </c>
      <c r="B9" s="1">
        <v>17</v>
      </c>
      <c r="C9" s="1">
        <v>22</v>
      </c>
      <c r="D9" s="1">
        <v>4.8286571583519185E-3</v>
      </c>
      <c r="E9" s="1">
        <v>90</v>
      </c>
      <c r="F9" s="12">
        <v>8.5856359966074505E-3</v>
      </c>
      <c r="G9" s="12">
        <v>1.360142815232398E-2</v>
      </c>
      <c r="H9" s="13">
        <v>0.42095614042494323</v>
      </c>
      <c r="I9" s="11">
        <v>2.4700000000000002</v>
      </c>
    </row>
    <row r="10" spans="1:12" x14ac:dyDescent="0.45">
      <c r="A10" s="2">
        <v>8</v>
      </c>
      <c r="B10" s="1">
        <v>10</v>
      </c>
      <c r="C10" s="1">
        <v>44</v>
      </c>
      <c r="D10" s="1">
        <v>6.0374526790927391E-3</v>
      </c>
      <c r="E10" s="1">
        <v>97</v>
      </c>
      <c r="F10" s="12">
        <v>2.5117878367221642E-2</v>
      </c>
      <c r="G10" s="12">
        <v>2.7564956620343441E-2</v>
      </c>
      <c r="H10" s="13">
        <v>6.1155941984000539E-2</v>
      </c>
      <c r="I10" s="11">
        <v>2.41</v>
      </c>
      <c r="K10" s="16" t="s">
        <v>12</v>
      </c>
      <c r="L10" s="16"/>
    </row>
    <row r="11" spans="1:12" x14ac:dyDescent="0.45">
      <c r="A11" s="2">
        <v>9</v>
      </c>
      <c r="B11" s="1">
        <v>7</v>
      </c>
      <c r="C11" s="1">
        <v>27</v>
      </c>
      <c r="D11" s="1">
        <v>1.4615553951180957E-2</v>
      </c>
      <c r="E11" s="1">
        <v>83</v>
      </c>
      <c r="F11" s="12">
        <v>3.8579066138731868E-2</v>
      </c>
      <c r="G11" s="12">
        <v>2.0457106299794706E-2</v>
      </c>
      <c r="H11" s="13">
        <v>8.2303869246545536E-3</v>
      </c>
      <c r="I11" s="11">
        <v>2.5299999999999998</v>
      </c>
      <c r="K11" t="s">
        <v>13</v>
      </c>
      <c r="L11">
        <v>0.73917470780903027</v>
      </c>
    </row>
    <row r="12" spans="1:12" x14ac:dyDescent="0.45">
      <c r="A12" s="2">
        <v>10</v>
      </c>
      <c r="B12" s="1">
        <v>25</v>
      </c>
      <c r="C12" s="1">
        <v>45</v>
      </c>
      <c r="D12" s="1">
        <v>3.532147312503621E-2</v>
      </c>
      <c r="E12" s="1">
        <v>72</v>
      </c>
      <c r="F12" s="12">
        <v>1.1330932179791912E-2</v>
      </c>
      <c r="G12" s="12">
        <v>3.6333590240202343E-2</v>
      </c>
      <c r="H12" s="13">
        <v>3.9198964363925476E-2</v>
      </c>
      <c r="I12" s="11">
        <v>2.4</v>
      </c>
      <c r="K12" t="s">
        <v>14</v>
      </c>
      <c r="L12">
        <v>0.54637924866456522</v>
      </c>
    </row>
    <row r="13" spans="1:12" x14ac:dyDescent="0.45">
      <c r="A13" s="2">
        <v>11</v>
      </c>
      <c r="B13" s="1">
        <v>8</v>
      </c>
      <c r="C13" s="1">
        <v>14</v>
      </c>
      <c r="D13" s="1">
        <v>2.0572331633375018E-3</v>
      </c>
      <c r="E13" s="1">
        <v>38</v>
      </c>
      <c r="F13" s="12">
        <v>3.3242521534782993E-2</v>
      </c>
      <c r="G13" s="12">
        <v>2.8628639264133188E-2</v>
      </c>
      <c r="H13" s="13">
        <v>0.4313944510027154</v>
      </c>
      <c r="I13" s="11">
        <v>2.4900000000000002</v>
      </c>
      <c r="K13" t="s">
        <v>15</v>
      </c>
      <c r="L13">
        <v>0.53980503487709519</v>
      </c>
    </row>
    <row r="14" spans="1:12" x14ac:dyDescent="0.45">
      <c r="A14" s="2">
        <v>12</v>
      </c>
      <c r="B14" s="1">
        <v>34</v>
      </c>
      <c r="C14" s="1">
        <v>26</v>
      </c>
      <c r="D14" s="1">
        <v>3.5724872783498701E-2</v>
      </c>
      <c r="E14" s="1">
        <v>55</v>
      </c>
      <c r="F14" s="12">
        <v>2.0848087640437798E-2</v>
      </c>
      <c r="G14" s="12">
        <v>1.9031435132583988E-2</v>
      </c>
      <c r="H14" s="13">
        <v>0.31667032099500841</v>
      </c>
      <c r="I14" s="11">
        <v>2.4300000000000002</v>
      </c>
      <c r="K14" t="s">
        <v>16</v>
      </c>
      <c r="L14">
        <v>0.12787658734604976</v>
      </c>
    </row>
    <row r="15" spans="1:12" ht="14.65" thickBot="1" x14ac:dyDescent="0.5">
      <c r="A15" s="2">
        <v>13</v>
      </c>
      <c r="B15" s="1">
        <v>1</v>
      </c>
      <c r="C15" s="1">
        <v>18</v>
      </c>
      <c r="D15" s="1">
        <v>3.9387464873281611E-2</v>
      </c>
      <c r="E15" s="1">
        <v>68</v>
      </c>
      <c r="F15" s="12">
        <v>3.52131791350936E-2</v>
      </c>
      <c r="G15" s="12">
        <v>3.2107064145315473E-2</v>
      </c>
      <c r="H15" s="13">
        <v>0.25187941786381063</v>
      </c>
      <c r="I15" s="11">
        <v>2.33</v>
      </c>
      <c r="K15" s="14" t="s">
        <v>17</v>
      </c>
      <c r="L15" s="14">
        <v>71</v>
      </c>
    </row>
    <row r="16" spans="1:12" x14ac:dyDescent="0.45">
      <c r="A16" s="2">
        <v>14</v>
      </c>
      <c r="B16" s="1">
        <v>13</v>
      </c>
      <c r="C16" s="1">
        <v>27</v>
      </c>
      <c r="D16" s="1">
        <v>8.6839844952939574E-4</v>
      </c>
      <c r="E16" s="1">
        <v>52</v>
      </c>
      <c r="F16" s="12">
        <v>2.862290298107327E-2</v>
      </c>
      <c r="G16" s="12">
        <v>3.2571278761823183E-2</v>
      </c>
      <c r="H16" s="13">
        <v>0.13897397271184223</v>
      </c>
      <c r="I16" s="11">
        <v>2.5</v>
      </c>
    </row>
    <row r="17" spans="1:19" ht="14.65" thickBot="1" x14ac:dyDescent="0.5">
      <c r="A17" s="2">
        <v>15</v>
      </c>
      <c r="B17" s="1">
        <v>49</v>
      </c>
      <c r="C17" s="1">
        <v>38</v>
      </c>
      <c r="D17" s="1">
        <v>2.6153035941107291E-2</v>
      </c>
      <c r="E17" s="1">
        <v>82</v>
      </c>
      <c r="F17" s="12">
        <v>1.894448603686965E-2</v>
      </c>
      <c r="G17" s="12">
        <v>1.9745712085330137E-2</v>
      </c>
      <c r="H17" s="13">
        <v>0.13114095076280022</v>
      </c>
      <c r="I17" s="11">
        <v>2.4300000000000002</v>
      </c>
      <c r="K17" t="s">
        <v>18</v>
      </c>
    </row>
    <row r="18" spans="1:19" x14ac:dyDescent="0.45">
      <c r="A18" s="2">
        <v>16</v>
      </c>
      <c r="B18" s="1">
        <v>39</v>
      </c>
      <c r="C18" s="1">
        <v>2</v>
      </c>
      <c r="D18" s="1">
        <v>3.7172219233376526E-3</v>
      </c>
      <c r="E18" s="1">
        <v>76</v>
      </c>
      <c r="F18" s="12">
        <v>3.2753017706955961E-2</v>
      </c>
      <c r="G18" s="12">
        <v>1.9379474414406003E-2</v>
      </c>
      <c r="H18" s="13">
        <v>0.18996077003034464</v>
      </c>
      <c r="I18" s="11">
        <v>2.5099999999999998</v>
      </c>
      <c r="K18" s="15"/>
      <c r="L18" s="15" t="s">
        <v>19</v>
      </c>
      <c r="M18" s="15" t="s">
        <v>20</v>
      </c>
      <c r="N18" s="15" t="s">
        <v>21</v>
      </c>
      <c r="O18" s="15" t="s">
        <v>22</v>
      </c>
      <c r="P18" s="15" t="s">
        <v>23</v>
      </c>
    </row>
    <row r="19" spans="1:19" x14ac:dyDescent="0.45">
      <c r="A19" s="2">
        <v>17</v>
      </c>
      <c r="B19" s="1">
        <v>35</v>
      </c>
      <c r="C19" s="1">
        <v>12</v>
      </c>
      <c r="D19" s="1">
        <v>1.6957374908954131E-2</v>
      </c>
      <c r="E19" s="1">
        <v>28</v>
      </c>
      <c r="F19" s="12">
        <v>3.73106966079031E-2</v>
      </c>
      <c r="G19" s="12">
        <v>2.6868551034791886E-2</v>
      </c>
      <c r="H19" s="13">
        <v>0.11843372052952952</v>
      </c>
      <c r="I19" s="11">
        <v>2.61</v>
      </c>
      <c r="K19" t="s">
        <v>24</v>
      </c>
      <c r="L19">
        <v>1</v>
      </c>
      <c r="M19">
        <v>1.3590406566811131</v>
      </c>
      <c r="N19">
        <v>1.3590406566811131</v>
      </c>
      <c r="O19">
        <v>83.109443399288409</v>
      </c>
      <c r="P19">
        <v>1.8329829077860486E-13</v>
      </c>
    </row>
    <row r="20" spans="1:19" x14ac:dyDescent="0.45">
      <c r="A20" s="2">
        <v>18</v>
      </c>
      <c r="B20" s="1">
        <v>49</v>
      </c>
      <c r="C20" s="1">
        <v>16</v>
      </c>
      <c r="D20" s="1">
        <v>8.8395116569908137E-3</v>
      </c>
      <c r="E20" s="1">
        <v>5</v>
      </c>
      <c r="F20" s="12">
        <v>2.6171066111957905E-2</v>
      </c>
      <c r="G20" s="12">
        <v>2.1793883651248673E-2</v>
      </c>
      <c r="H20" s="13">
        <v>0.15943373950075454</v>
      </c>
      <c r="I20" s="11">
        <v>2.81</v>
      </c>
      <c r="K20" t="s">
        <v>25</v>
      </c>
      <c r="L20">
        <v>69</v>
      </c>
      <c r="M20">
        <v>1.1283170897977606</v>
      </c>
      <c r="N20">
        <v>1.6352421591271891E-2</v>
      </c>
    </row>
    <row r="21" spans="1:19" ht="14.65" thickBot="1" x14ac:dyDescent="0.5">
      <c r="A21" s="2">
        <v>19</v>
      </c>
      <c r="B21" s="1">
        <v>28</v>
      </c>
      <c r="C21" s="1">
        <v>18</v>
      </c>
      <c r="D21" s="1">
        <v>1.4741433790079299E-3</v>
      </c>
      <c r="E21" s="1">
        <v>60</v>
      </c>
      <c r="F21" s="12">
        <v>2.2674742407024096E-2</v>
      </c>
      <c r="G21" s="12">
        <v>2.4876424582062955E-2</v>
      </c>
      <c r="H21" s="13">
        <v>1.2707166204485393E-2</v>
      </c>
      <c r="I21" s="11">
        <v>2.61</v>
      </c>
      <c r="K21" s="14" t="s">
        <v>26</v>
      </c>
      <c r="L21" s="14">
        <v>70</v>
      </c>
      <c r="M21" s="14">
        <v>2.4873577464788736</v>
      </c>
      <c r="N21" s="14"/>
      <c r="O21" s="14"/>
      <c r="P21" s="14"/>
    </row>
    <row r="22" spans="1:19" ht="14.65" thickBot="1" x14ac:dyDescent="0.5">
      <c r="A22" s="2">
        <v>20</v>
      </c>
      <c r="B22" s="1">
        <v>23</v>
      </c>
      <c r="C22" s="1">
        <v>32</v>
      </c>
      <c r="D22" s="1">
        <v>3.1080378429101975E-3</v>
      </c>
      <c r="E22" s="1">
        <v>21</v>
      </c>
      <c r="F22" s="12">
        <v>2.9334700703454539E-2</v>
      </c>
      <c r="G22" s="12">
        <v>1.2720378604393878E-2</v>
      </c>
      <c r="H22" s="13">
        <v>8.1440490611672245E-2</v>
      </c>
      <c r="I22" s="11">
        <v>2.91</v>
      </c>
    </row>
    <row r="23" spans="1:19" x14ac:dyDescent="0.45">
      <c r="A23" s="2">
        <v>21</v>
      </c>
      <c r="B23" s="1">
        <v>5</v>
      </c>
      <c r="C23" s="1">
        <v>5</v>
      </c>
      <c r="D23" s="1">
        <v>2.5005038315086485E-2</v>
      </c>
      <c r="E23" s="1">
        <v>54</v>
      </c>
      <c r="F23" s="12">
        <v>2.7608266749818561E-2</v>
      </c>
      <c r="G23" s="12">
        <v>1.382354731766342E-2</v>
      </c>
      <c r="H23" s="13">
        <v>0.10792837293666202</v>
      </c>
      <c r="I23" s="11">
        <v>2.65</v>
      </c>
      <c r="K23" s="15"/>
      <c r="L23" s="15" t="s">
        <v>27</v>
      </c>
      <c r="M23" s="15" t="s">
        <v>16</v>
      </c>
      <c r="N23" s="15" t="s">
        <v>28</v>
      </c>
      <c r="O23" s="15" t="s">
        <v>29</v>
      </c>
      <c r="P23" s="15" t="s">
        <v>30</v>
      </c>
      <c r="Q23" s="15" t="s">
        <v>31</v>
      </c>
      <c r="R23" s="15" t="s">
        <v>32</v>
      </c>
      <c r="S23" s="15" t="s">
        <v>33</v>
      </c>
    </row>
    <row r="24" spans="1:19" x14ac:dyDescent="0.45">
      <c r="A24" s="2">
        <v>22</v>
      </c>
      <c r="B24" s="1">
        <v>16</v>
      </c>
      <c r="C24" s="1">
        <v>37</v>
      </c>
      <c r="D24" s="1">
        <v>2.4165537357496075E-2</v>
      </c>
      <c r="E24" s="1">
        <v>65</v>
      </c>
      <c r="F24" s="12">
        <v>3.6178175695478265E-2</v>
      </c>
      <c r="G24" s="12">
        <v>1.4196934991985377E-2</v>
      </c>
      <c r="H24" s="13">
        <v>0.31208068256453514</v>
      </c>
      <c r="I24" s="11">
        <v>2.4700000000000002</v>
      </c>
      <c r="K24" t="s">
        <v>34</v>
      </c>
      <c r="L24">
        <v>2.759180439165847</v>
      </c>
      <c r="M24">
        <v>2.9882358266231847E-2</v>
      </c>
      <c r="N24">
        <v>92.334762021905789</v>
      </c>
      <c r="O24">
        <v>4.9199667966931484E-74</v>
      </c>
      <c r="P24">
        <v>2.6995667655500362</v>
      </c>
      <c r="Q24">
        <v>2.8187941127816578</v>
      </c>
      <c r="R24">
        <v>2.6995667655500362</v>
      </c>
      <c r="S24">
        <v>2.8187941127816578</v>
      </c>
    </row>
    <row r="25" spans="1:19" ht="14.65" thickBot="1" x14ac:dyDescent="0.5">
      <c r="A25" s="2">
        <v>23</v>
      </c>
      <c r="B25" s="1">
        <v>45</v>
      </c>
      <c r="C25" s="1">
        <v>22</v>
      </c>
      <c r="D25" s="1">
        <v>3.2784027652709817E-2</v>
      </c>
      <c r="E25" s="1">
        <v>49</v>
      </c>
      <c r="F25" s="12">
        <v>2.8292835957610882E-2</v>
      </c>
      <c r="G25" s="12">
        <v>3.5753940483883181E-2</v>
      </c>
      <c r="H25" s="13">
        <v>7.54736123447457E-2</v>
      </c>
      <c r="I25" s="11">
        <v>2.44</v>
      </c>
      <c r="K25" s="14" t="s">
        <v>6</v>
      </c>
      <c r="L25" s="14">
        <v>-4.7618780167977175E-3</v>
      </c>
      <c r="M25" s="14">
        <v>5.2233975278564288E-4</v>
      </c>
      <c r="N25" s="14">
        <v>-9.1164380872843331</v>
      </c>
      <c r="O25" s="14">
        <v>1.8329829077860552E-13</v>
      </c>
      <c r="P25" s="14">
        <v>-5.8039173117456827E-3</v>
      </c>
      <c r="Q25" s="14">
        <v>-3.7198387218497523E-3</v>
      </c>
      <c r="R25" s="14">
        <v>-5.8039173117456827E-3</v>
      </c>
      <c r="S25" s="14">
        <v>-3.7198387218497523E-3</v>
      </c>
    </row>
    <row r="26" spans="1:19" x14ac:dyDescent="0.45">
      <c r="A26" s="2">
        <v>24</v>
      </c>
      <c r="B26" s="1">
        <v>26</v>
      </c>
      <c r="C26" s="1">
        <v>49</v>
      </c>
      <c r="D26" s="1">
        <v>2.987453894348905E-2</v>
      </c>
      <c r="E26" s="1">
        <v>51</v>
      </c>
      <c r="F26" s="12">
        <v>1.2462776339747777E-2</v>
      </c>
      <c r="G26" s="12">
        <v>1.2358425849467166E-2</v>
      </c>
      <c r="H26" s="13">
        <v>0.2491752029782755</v>
      </c>
      <c r="I26" s="11">
        <v>2.58</v>
      </c>
      <c r="L26" t="s">
        <v>167</v>
      </c>
    </row>
    <row r="27" spans="1:19" x14ac:dyDescent="0.45">
      <c r="A27" s="2">
        <v>25</v>
      </c>
      <c r="B27" s="1">
        <v>2</v>
      </c>
      <c r="C27" s="1">
        <v>3</v>
      </c>
      <c r="D27" s="1">
        <v>1.1949169748171992E-2</v>
      </c>
      <c r="E27" s="1">
        <v>32</v>
      </c>
      <c r="F27" s="12">
        <v>1.0886219472843066E-2</v>
      </c>
      <c r="G27" s="12">
        <v>1.7734294638024291E-2</v>
      </c>
      <c r="H27" s="13">
        <v>0.2752794368692334</v>
      </c>
      <c r="I27" s="11">
        <v>2.76</v>
      </c>
    </row>
    <row r="28" spans="1:19" x14ac:dyDescent="0.45">
      <c r="A28" s="2">
        <v>26</v>
      </c>
      <c r="B28" s="1">
        <v>30</v>
      </c>
      <c r="C28" s="1">
        <v>47</v>
      </c>
      <c r="D28" s="1">
        <v>2.1268040731092241E-2</v>
      </c>
      <c r="E28" s="1">
        <v>3</v>
      </c>
      <c r="F28" s="12">
        <v>3.9512274207920681E-2</v>
      </c>
      <c r="G28" s="12">
        <v>2.9162406405476678E-2</v>
      </c>
      <c r="H28" s="13">
        <v>0.2805115648687051</v>
      </c>
      <c r="I28" s="11">
        <v>2.62</v>
      </c>
    </row>
    <row r="29" spans="1:19" x14ac:dyDescent="0.45">
      <c r="A29" s="2">
        <v>27</v>
      </c>
      <c r="B29" s="1">
        <v>34</v>
      </c>
      <c r="C29" s="1">
        <v>1</v>
      </c>
      <c r="D29" s="1">
        <v>2.2668113198705854E-2</v>
      </c>
      <c r="E29" s="1">
        <v>22</v>
      </c>
      <c r="F29" s="12">
        <v>2.1915663563504557E-2</v>
      </c>
      <c r="G29" s="12">
        <v>3.7307191751358312E-2</v>
      </c>
      <c r="H29" s="13">
        <v>1.8084246204243953E-2</v>
      </c>
      <c r="I29" s="11">
        <v>2.66</v>
      </c>
      <c r="K29" t="s">
        <v>168</v>
      </c>
    </row>
    <row r="30" spans="1:19" x14ac:dyDescent="0.45">
      <c r="A30" s="2">
        <v>28</v>
      </c>
      <c r="B30" s="1">
        <v>17</v>
      </c>
      <c r="C30" s="1">
        <v>5</v>
      </c>
      <c r="D30" s="1">
        <v>4.3218747257499426E-3</v>
      </c>
      <c r="E30" s="1">
        <v>8</v>
      </c>
      <c r="F30" s="12">
        <v>9.3285740203047259E-3</v>
      </c>
      <c r="G30" s="12">
        <v>3.8445928061757985E-2</v>
      </c>
      <c r="H30" s="13">
        <v>0.3062556598483071</v>
      </c>
      <c r="I30" s="11">
        <v>2.74</v>
      </c>
      <c r="K30" t="s">
        <v>169</v>
      </c>
    </row>
    <row r="31" spans="1:19" x14ac:dyDescent="0.45">
      <c r="A31" s="2">
        <v>29</v>
      </c>
      <c r="B31" s="1">
        <v>42</v>
      </c>
      <c r="C31" s="1">
        <v>24</v>
      </c>
      <c r="D31" s="1">
        <v>1.9326675677733125E-2</v>
      </c>
      <c r="E31" s="1">
        <v>12</v>
      </c>
      <c r="F31" s="12">
        <v>1.6727813813070643E-2</v>
      </c>
      <c r="G31" s="12">
        <v>1.4574911130772311E-2</v>
      </c>
      <c r="H31" s="13">
        <v>4.4254893997258182E-2</v>
      </c>
      <c r="I31" s="11">
        <v>2.89</v>
      </c>
    </row>
    <row r="32" spans="1:19" x14ac:dyDescent="0.45">
      <c r="A32" s="2">
        <v>30</v>
      </c>
      <c r="B32" s="1">
        <v>22</v>
      </c>
      <c r="C32" s="1">
        <v>11</v>
      </c>
      <c r="D32" s="1">
        <v>3.0608983642787951E-2</v>
      </c>
      <c r="E32" s="1">
        <v>10</v>
      </c>
      <c r="F32" s="12">
        <v>3.6775135522036775E-2</v>
      </c>
      <c r="G32" s="12">
        <v>1.4960555565554942E-2</v>
      </c>
      <c r="H32" s="13">
        <v>0.4395741983874078</v>
      </c>
      <c r="I32" s="11">
        <v>2.7</v>
      </c>
      <c r="K32" t="s">
        <v>127</v>
      </c>
      <c r="L32" t="s">
        <v>170</v>
      </c>
    </row>
    <row r="33" spans="1:12" x14ac:dyDescent="0.45">
      <c r="A33" s="2">
        <v>31</v>
      </c>
      <c r="B33" s="1">
        <v>27</v>
      </c>
      <c r="C33" s="1">
        <v>3</v>
      </c>
      <c r="D33" s="1">
        <v>2.6720616530895597E-2</v>
      </c>
      <c r="E33" s="1">
        <v>63</v>
      </c>
      <c r="F33" s="12">
        <v>3.7829614815999044E-2</v>
      </c>
      <c r="G33" s="12">
        <v>3.6637754128883308E-2</v>
      </c>
      <c r="H33" s="13">
        <v>0.40054508232476621</v>
      </c>
      <c r="I33" s="11">
        <v>2.2599999999999998</v>
      </c>
      <c r="K33">
        <v>27</v>
      </c>
      <c r="L33" s="17">
        <f>FORECAST(K33,I3:I73,E3:E73)</f>
        <v>2.6306097327123084</v>
      </c>
    </row>
    <row r="34" spans="1:12" x14ac:dyDescent="0.45">
      <c r="A34" s="2">
        <v>32</v>
      </c>
      <c r="B34" s="1">
        <v>4</v>
      </c>
      <c r="C34" s="1">
        <v>40</v>
      </c>
      <c r="D34" s="1">
        <v>9.5646445785975403E-3</v>
      </c>
      <c r="E34" s="1">
        <v>12</v>
      </c>
      <c r="F34" s="12">
        <v>3.4707849007325806E-2</v>
      </c>
      <c r="G34" s="12">
        <v>3.4930282824678575E-2</v>
      </c>
      <c r="H34" s="13">
        <v>0.33440166718280806</v>
      </c>
      <c r="I34" s="11">
        <v>2.58</v>
      </c>
      <c r="K34">
        <v>49</v>
      </c>
      <c r="L34" s="17">
        <f>FORECAST(K34,I3:I73,E3:E73)</f>
        <v>2.5258484163427588</v>
      </c>
    </row>
    <row r="35" spans="1:12" x14ac:dyDescent="0.45">
      <c r="A35" s="2">
        <v>33</v>
      </c>
      <c r="B35" s="1">
        <v>43</v>
      </c>
      <c r="C35" s="1">
        <v>33</v>
      </c>
      <c r="D35" s="1">
        <v>3.8834384935991506E-2</v>
      </c>
      <c r="E35" s="1">
        <v>18</v>
      </c>
      <c r="F35" s="12">
        <v>3.5560159563433218E-2</v>
      </c>
      <c r="G35" s="12">
        <v>1.619166398472284E-2</v>
      </c>
      <c r="H35" s="13">
        <v>0.19365436436605454</v>
      </c>
      <c r="I35" s="11">
        <v>2.67</v>
      </c>
      <c r="K35">
        <v>59</v>
      </c>
      <c r="L35" s="17">
        <f>FORECAST(K35,I3:I73,E3:E73)</f>
        <v>2.4782296361747815</v>
      </c>
    </row>
    <row r="36" spans="1:12" x14ac:dyDescent="0.45">
      <c r="A36" s="2">
        <v>34</v>
      </c>
      <c r="B36" s="1">
        <v>44</v>
      </c>
      <c r="C36" s="1">
        <v>48</v>
      </c>
      <c r="D36" s="1">
        <v>2.4709515487048098E-3</v>
      </c>
      <c r="E36" s="1">
        <v>69</v>
      </c>
      <c r="F36" s="12">
        <v>1.7698708073720943E-2</v>
      </c>
      <c r="G36" s="12">
        <v>3.7829172731796021E-2</v>
      </c>
      <c r="H36" s="13">
        <v>0.26495976725769865</v>
      </c>
      <c r="I36" s="11">
        <v>2.33</v>
      </c>
      <c r="K36">
        <v>87</v>
      </c>
      <c r="L36" s="17">
        <f>FORECAST(K36,I3:I73,E3:E73)</f>
        <v>2.3448970517044456</v>
      </c>
    </row>
    <row r="37" spans="1:12" x14ac:dyDescent="0.45">
      <c r="A37" s="2">
        <v>35</v>
      </c>
      <c r="B37" s="1">
        <v>37</v>
      </c>
      <c r="C37" s="1">
        <v>13</v>
      </c>
      <c r="D37" s="1">
        <v>1.319552242325429E-2</v>
      </c>
      <c r="E37" s="1">
        <v>62</v>
      </c>
      <c r="F37" s="12">
        <v>9.852725615590292E-3</v>
      </c>
      <c r="G37" s="12">
        <v>1.3068457991189693E-2</v>
      </c>
      <c r="H37" s="13">
        <v>0.17485731520187414</v>
      </c>
      <c r="I37" s="11">
        <v>2.66</v>
      </c>
      <c r="K37">
        <v>99</v>
      </c>
      <c r="L37" s="17">
        <f>FORECAST(K37,I3:I73,E3:E73)</f>
        <v>2.2877545155028729</v>
      </c>
    </row>
    <row r="38" spans="1:12" x14ac:dyDescent="0.45">
      <c r="A38" s="2">
        <v>36</v>
      </c>
      <c r="B38" s="1">
        <v>31</v>
      </c>
      <c r="C38" s="1">
        <v>19</v>
      </c>
      <c r="D38" s="1">
        <v>3.4527411646093381E-2</v>
      </c>
      <c r="E38" s="1">
        <v>95</v>
      </c>
      <c r="F38" s="12">
        <v>1.4042180554014004E-2</v>
      </c>
      <c r="G38" s="12">
        <v>1.7297558520129167E-2</v>
      </c>
      <c r="H38" s="13">
        <v>5.4723599933338224E-2</v>
      </c>
      <c r="I38" s="11">
        <v>2.52</v>
      </c>
      <c r="K38">
        <v>112</v>
      </c>
      <c r="L38" s="17">
        <f>FORECAST(K38,I3:I73,E3:E73)</f>
        <v>2.2258501012845024</v>
      </c>
    </row>
    <row r="39" spans="1:12" x14ac:dyDescent="0.45">
      <c r="A39" s="2">
        <v>37</v>
      </c>
      <c r="B39" s="1">
        <v>44</v>
      </c>
      <c r="C39" s="1">
        <v>4</v>
      </c>
      <c r="D39" s="1">
        <v>3.3371693635073973E-2</v>
      </c>
      <c r="E39" s="1">
        <v>29</v>
      </c>
      <c r="F39" s="12">
        <v>1.5230400442853179E-2</v>
      </c>
      <c r="G39" s="12">
        <v>2.6469920256990114E-2</v>
      </c>
      <c r="H39" s="13">
        <v>0.42408693886827936</v>
      </c>
      <c r="I39" s="11">
        <v>2.5099999999999998</v>
      </c>
    </row>
    <row r="40" spans="1:12" x14ac:dyDescent="0.45">
      <c r="A40" s="2">
        <v>38</v>
      </c>
      <c r="B40" s="1">
        <v>5</v>
      </c>
      <c r="C40" s="1">
        <v>9</v>
      </c>
      <c r="D40" s="1">
        <v>3.7675698998831865E-2</v>
      </c>
      <c r="E40" s="1">
        <v>4</v>
      </c>
      <c r="F40" s="12">
        <v>1.8346604788814731E-2</v>
      </c>
      <c r="G40" s="12">
        <v>2.7221990693120948E-2</v>
      </c>
      <c r="H40" s="13">
        <v>2.8399471708517698E-2</v>
      </c>
      <c r="I40" s="11">
        <v>2.82</v>
      </c>
    </row>
    <row r="41" spans="1:12" x14ac:dyDescent="0.45">
      <c r="A41" s="2">
        <v>39</v>
      </c>
      <c r="B41" s="1">
        <v>42</v>
      </c>
      <c r="C41" s="1">
        <v>10</v>
      </c>
      <c r="D41" s="1">
        <v>2.0097795991480968E-2</v>
      </c>
      <c r="E41" s="1">
        <v>91</v>
      </c>
      <c r="F41" s="12">
        <v>3.4320370514289655E-2</v>
      </c>
      <c r="G41" s="12">
        <v>3.4091150697247788E-2</v>
      </c>
      <c r="H41" s="13">
        <v>9.0205108197213807E-2</v>
      </c>
      <c r="I41" s="11">
        <v>2.36</v>
      </c>
    </row>
    <row r="42" spans="1:12" x14ac:dyDescent="0.45">
      <c r="A42" s="2">
        <v>40</v>
      </c>
      <c r="B42" s="1">
        <v>14</v>
      </c>
      <c r="C42" s="1">
        <v>15</v>
      </c>
      <c r="D42" s="1">
        <v>1.4019649809825611E-2</v>
      </c>
      <c r="E42" s="1">
        <v>57</v>
      </c>
      <c r="F42" s="12">
        <v>1.6142937885906216E-2</v>
      </c>
      <c r="G42" s="12">
        <v>3.8985701520284327E-2</v>
      </c>
      <c r="H42" s="13">
        <v>0.1699580797502919</v>
      </c>
      <c r="I42" s="11">
        <v>2.4500000000000002</v>
      </c>
    </row>
    <row r="43" spans="1:12" x14ac:dyDescent="0.45">
      <c r="A43" s="2">
        <v>41</v>
      </c>
      <c r="B43" s="1">
        <v>40</v>
      </c>
      <c r="C43" s="1">
        <v>20</v>
      </c>
      <c r="D43" s="1">
        <v>1.5759736362726349E-2</v>
      </c>
      <c r="E43" s="1">
        <v>73</v>
      </c>
      <c r="F43" s="12">
        <v>2.4711155405214423E-2</v>
      </c>
      <c r="G43" s="12">
        <v>3.0226250208179442E-2</v>
      </c>
      <c r="H43" s="13">
        <v>0.32452372309828237</v>
      </c>
      <c r="I43" s="11">
        <v>2.3199999999999998</v>
      </c>
    </row>
    <row r="44" spans="1:12" x14ac:dyDescent="0.45">
      <c r="A44" s="2">
        <v>42</v>
      </c>
      <c r="B44" s="1">
        <v>32</v>
      </c>
      <c r="C44" s="1">
        <v>41</v>
      </c>
      <c r="D44" s="1">
        <v>1.3503809065508623E-2</v>
      </c>
      <c r="E44" s="1">
        <v>25</v>
      </c>
      <c r="F44" s="12">
        <v>2.7519073010832357E-2</v>
      </c>
      <c r="G44" s="12">
        <v>2.0919830595399994E-2</v>
      </c>
      <c r="H44" s="13">
        <v>0.41148921191283649</v>
      </c>
      <c r="I44" s="11">
        <v>2.57</v>
      </c>
    </row>
    <row r="45" spans="1:12" x14ac:dyDescent="0.45">
      <c r="A45" s="2">
        <v>43</v>
      </c>
      <c r="B45" s="1">
        <v>40</v>
      </c>
      <c r="C45" s="1">
        <v>40</v>
      </c>
      <c r="D45" s="1">
        <v>3.1694940468553673E-2</v>
      </c>
      <c r="E45" s="1">
        <v>88</v>
      </c>
      <c r="F45" s="12">
        <v>7.1666186140411439E-3</v>
      </c>
      <c r="G45" s="12">
        <v>2.4191786260410703E-2</v>
      </c>
      <c r="H45" s="13">
        <v>0.34586183051085884</v>
      </c>
      <c r="I45" s="11">
        <v>2.3199999999999998</v>
      </c>
    </row>
    <row r="46" spans="1:12" x14ac:dyDescent="0.45">
      <c r="A46" s="2">
        <v>44</v>
      </c>
      <c r="B46" s="1">
        <v>48.002186767718911</v>
      </c>
      <c r="C46" s="1">
        <v>15</v>
      </c>
      <c r="D46" s="1">
        <v>2.3816380591255612E-2</v>
      </c>
      <c r="E46" s="1">
        <v>93</v>
      </c>
      <c r="F46" s="12">
        <v>1.4514041829406797E-2</v>
      </c>
      <c r="G46" s="12">
        <v>3.4639835424415899E-2</v>
      </c>
      <c r="H46" s="13">
        <v>0.36930164867085175</v>
      </c>
      <c r="I46" s="11">
        <v>2.2599999999999998</v>
      </c>
    </row>
    <row r="47" spans="1:12" x14ac:dyDescent="0.45">
      <c r="A47" s="2">
        <v>45</v>
      </c>
      <c r="B47" s="1">
        <v>12</v>
      </c>
      <c r="C47" s="1">
        <v>1</v>
      </c>
      <c r="D47" s="1">
        <v>3.2109955937825695E-2</v>
      </c>
      <c r="E47" s="1">
        <v>71</v>
      </c>
      <c r="F47" s="12">
        <v>1.9387856247379029E-2</v>
      </c>
      <c r="G47" s="12">
        <v>2.2110567766018E-2</v>
      </c>
      <c r="H47" s="13">
        <v>0.21838572136380854</v>
      </c>
      <c r="I47" s="11">
        <v>2.4700000000000002</v>
      </c>
    </row>
    <row r="48" spans="1:12" x14ac:dyDescent="0.45">
      <c r="A48" s="2">
        <v>46</v>
      </c>
      <c r="B48" s="1">
        <v>30</v>
      </c>
      <c r="C48" s="1">
        <v>31</v>
      </c>
      <c r="D48" s="1">
        <v>2.95284584889902E-2</v>
      </c>
      <c r="E48" s="1">
        <v>96</v>
      </c>
      <c r="F48" s="12">
        <v>2.57949758330282E-2</v>
      </c>
      <c r="G48" s="12">
        <v>3.9253896421027633E-2</v>
      </c>
      <c r="H48" s="13">
        <v>0.44453370558618494</v>
      </c>
      <c r="I48" s="11">
        <v>2.15</v>
      </c>
    </row>
    <row r="49" spans="1:9" x14ac:dyDescent="0.45">
      <c r="A49" s="2">
        <v>47</v>
      </c>
      <c r="B49" s="1">
        <v>47</v>
      </c>
      <c r="C49" s="1">
        <v>43</v>
      </c>
      <c r="D49" s="1">
        <v>7.7176623250115647E-3</v>
      </c>
      <c r="E49" s="1">
        <v>31</v>
      </c>
      <c r="F49" s="12">
        <v>8.4180241730657298E-3</v>
      </c>
      <c r="G49" s="12">
        <v>2.8414113935419216E-2</v>
      </c>
      <c r="H49" s="13">
        <v>6.7913521520329756E-2</v>
      </c>
      <c r="I49" s="11">
        <v>2.66</v>
      </c>
    </row>
    <row r="50" spans="1:9" x14ac:dyDescent="0.45">
      <c r="A50" s="2">
        <v>48</v>
      </c>
      <c r="B50" s="1">
        <v>28</v>
      </c>
      <c r="C50" s="1">
        <v>42</v>
      </c>
      <c r="D50" s="1">
        <v>2.8298018383074705E-2</v>
      </c>
      <c r="E50" s="1">
        <v>35</v>
      </c>
      <c r="F50" s="12">
        <v>3.0255118140524742E-2</v>
      </c>
      <c r="G50" s="12">
        <v>2.522990351668998E-2</v>
      </c>
      <c r="H50" s="13">
        <v>0.20894215902518939</v>
      </c>
      <c r="I50" s="11">
        <v>2.5</v>
      </c>
    </row>
    <row r="51" spans="1:9" x14ac:dyDescent="0.45">
      <c r="A51" s="2">
        <v>49</v>
      </c>
      <c r="B51" s="1">
        <v>33</v>
      </c>
      <c r="C51" s="1">
        <v>28</v>
      </c>
      <c r="D51" s="1">
        <v>6.5209015669786038E-3</v>
      </c>
      <c r="E51" s="1">
        <v>86</v>
      </c>
      <c r="F51" s="12">
        <v>3.8217431511777887E-2</v>
      </c>
      <c r="G51" s="12">
        <v>3.299986917239997E-2</v>
      </c>
      <c r="H51" s="13">
        <v>0.29553557847678091</v>
      </c>
      <c r="I51" s="11">
        <v>2.2599999999999998</v>
      </c>
    </row>
    <row r="52" spans="1:9" x14ac:dyDescent="0.45">
      <c r="A52" s="2">
        <v>50</v>
      </c>
      <c r="B52" s="1">
        <v>15</v>
      </c>
      <c r="C52" s="1">
        <v>20</v>
      </c>
      <c r="D52" s="1">
        <v>2.9002339185412063E-2</v>
      </c>
      <c r="E52" s="1">
        <v>17</v>
      </c>
      <c r="F52" s="12">
        <v>5.8779427288795892E-3</v>
      </c>
      <c r="G52" s="12">
        <v>3.3305479458278754E-2</v>
      </c>
      <c r="H52" s="13">
        <v>0.12322501256383095</v>
      </c>
      <c r="I52" s="11">
        <v>2.69</v>
      </c>
    </row>
    <row r="53" spans="1:9" x14ac:dyDescent="0.45">
      <c r="A53" s="2">
        <v>51</v>
      </c>
      <c r="B53" s="1">
        <v>22</v>
      </c>
      <c r="C53" s="1">
        <v>6</v>
      </c>
      <c r="D53" s="1">
        <v>8.3347719776123916E-3</v>
      </c>
      <c r="E53" s="1">
        <v>81</v>
      </c>
      <c r="F53" s="12">
        <v>1.2740379421995617E-2</v>
      </c>
      <c r="G53" s="12">
        <v>2.9832498854460012E-2</v>
      </c>
      <c r="H53" s="13">
        <v>0.14487675227974392</v>
      </c>
      <c r="I53" s="11">
        <v>2.4700000000000002</v>
      </c>
    </row>
    <row r="54" spans="1:9" x14ac:dyDescent="0.45">
      <c r="A54" s="2">
        <v>52</v>
      </c>
      <c r="B54" s="1">
        <v>46</v>
      </c>
      <c r="C54" s="1">
        <v>39</v>
      </c>
      <c r="D54" s="1">
        <v>7.2237568419850177E-3</v>
      </c>
      <c r="E54" s="1">
        <v>58</v>
      </c>
      <c r="F54" s="12">
        <v>3.3892193656465792E-2</v>
      </c>
      <c r="G54" s="12">
        <v>2.5953856902708548E-2</v>
      </c>
      <c r="H54" s="13">
        <v>0.48576409858194691</v>
      </c>
      <c r="I54" s="11">
        <v>2.2999999999999998</v>
      </c>
    </row>
    <row r="55" spans="1:9" x14ac:dyDescent="0.45">
      <c r="A55" s="2">
        <v>53</v>
      </c>
      <c r="B55" s="1">
        <v>3</v>
      </c>
      <c r="C55" s="1">
        <v>36</v>
      </c>
      <c r="D55" s="1">
        <v>5.5457654817672661E-3</v>
      </c>
      <c r="E55" s="1">
        <v>49</v>
      </c>
      <c r="F55" s="12">
        <v>1.5701262061057587E-2</v>
      </c>
      <c r="G55" s="12">
        <v>1.8582442952117077E-2</v>
      </c>
      <c r="H55" s="13">
        <v>0.36279443811913897</v>
      </c>
      <c r="I55" s="11">
        <v>2.54</v>
      </c>
    </row>
    <row r="56" spans="1:9" x14ac:dyDescent="0.45">
      <c r="A56" s="2">
        <v>54</v>
      </c>
      <c r="B56" s="1">
        <v>9</v>
      </c>
      <c r="C56" s="1">
        <v>32</v>
      </c>
      <c r="D56" s="1">
        <v>2.3186026966066808E-2</v>
      </c>
      <c r="E56" s="1">
        <v>24</v>
      </c>
      <c r="F56" s="12">
        <v>1.366874529841949E-2</v>
      </c>
      <c r="G56" s="12">
        <v>2.561624721558118E-2</v>
      </c>
      <c r="H56" s="13">
        <v>0.18214507928285403</v>
      </c>
      <c r="I56" s="11">
        <v>2.67</v>
      </c>
    </row>
    <row r="57" spans="1:9" x14ac:dyDescent="0.45">
      <c r="A57" s="2">
        <v>55</v>
      </c>
      <c r="B57" s="1">
        <v>29</v>
      </c>
      <c r="C57" s="1">
        <v>30</v>
      </c>
      <c r="D57" s="1">
        <v>1.8488087348975477E-2</v>
      </c>
      <c r="E57" s="1">
        <v>39</v>
      </c>
      <c r="F57" s="12">
        <v>5.3735996825220282E-3</v>
      </c>
      <c r="G57" s="12">
        <v>1.5498507660721639E-2</v>
      </c>
      <c r="H57" s="13">
        <v>0.22481930973626071</v>
      </c>
      <c r="I57" s="11">
        <v>2.7</v>
      </c>
    </row>
    <row r="58" spans="1:9" x14ac:dyDescent="0.45">
      <c r="A58" s="2">
        <v>56</v>
      </c>
      <c r="B58" s="1">
        <v>36</v>
      </c>
      <c r="C58" s="1">
        <v>49</v>
      </c>
      <c r="D58" s="1">
        <v>2.2002177505360536E-2</v>
      </c>
      <c r="E58" s="1">
        <v>79</v>
      </c>
      <c r="F58" s="12">
        <v>2.6859578183935612E-2</v>
      </c>
      <c r="G58" s="12">
        <v>1.6466316447521501E-2</v>
      </c>
      <c r="H58" s="13">
        <v>0.39121777159199655</v>
      </c>
      <c r="I58" s="11">
        <v>2.35</v>
      </c>
    </row>
    <row r="59" spans="1:9" x14ac:dyDescent="0.45">
      <c r="A59" s="2">
        <v>57</v>
      </c>
      <c r="B59" s="1">
        <v>47</v>
      </c>
      <c r="C59" s="1">
        <v>8</v>
      </c>
      <c r="D59" s="1">
        <v>3.8029585016962075E-2</v>
      </c>
      <c r="E59" s="1">
        <v>42</v>
      </c>
      <c r="F59" s="12">
        <v>3.1536712375659734E-2</v>
      </c>
      <c r="G59" s="12">
        <v>1.8235499606733346E-2</v>
      </c>
      <c r="H59" s="13">
        <v>0.33939593401561124</v>
      </c>
      <c r="I59" s="11">
        <v>2.48</v>
      </c>
    </row>
    <row r="60" spans="1:9" x14ac:dyDescent="0.45">
      <c r="A60" s="2">
        <v>58</v>
      </c>
      <c r="B60" s="1">
        <v>11</v>
      </c>
      <c r="C60" s="1">
        <v>45</v>
      </c>
      <c r="D60" s="1">
        <v>1.7299434121197565E-2</v>
      </c>
      <c r="E60" s="1">
        <v>6</v>
      </c>
      <c r="F60" s="12">
        <v>2.021088788894056E-2</v>
      </c>
      <c r="G60" s="12">
        <v>1.6974994652292259E-2</v>
      </c>
      <c r="H60" s="13">
        <v>0.45421021885145302</v>
      </c>
      <c r="I60" s="11">
        <v>2.75</v>
      </c>
    </row>
    <row r="61" spans="1:9" x14ac:dyDescent="0.45">
      <c r="A61" s="2">
        <v>59</v>
      </c>
      <c r="B61" s="1">
        <v>17</v>
      </c>
      <c r="C61" s="1">
        <v>12</v>
      </c>
      <c r="D61" s="1">
        <v>3.6758078999328939E-2</v>
      </c>
      <c r="E61" s="1">
        <v>85</v>
      </c>
      <c r="F61" s="12">
        <v>2.3658111367767708E-2</v>
      </c>
      <c r="G61" s="12">
        <v>2.463775475343644E-2</v>
      </c>
      <c r="H61" s="13">
        <v>0.28932175495314039</v>
      </c>
      <c r="I61" s="11">
        <v>2.33</v>
      </c>
    </row>
    <row r="62" spans="1:9" x14ac:dyDescent="0.45">
      <c r="A62" s="2">
        <v>60</v>
      </c>
      <c r="B62" s="1">
        <v>21</v>
      </c>
      <c r="C62" s="1">
        <v>43</v>
      </c>
      <c r="D62" s="1">
        <v>3.7412827539310502E-2</v>
      </c>
      <c r="E62" s="1">
        <v>26</v>
      </c>
      <c r="F62" s="12">
        <v>1.0341474684914422E-2</v>
      </c>
      <c r="G62" s="12">
        <v>3.531909622459594E-2</v>
      </c>
      <c r="H62" s="13">
        <v>0.45976399260739015</v>
      </c>
      <c r="I62" s="11">
        <v>2.39</v>
      </c>
    </row>
    <row r="63" spans="1:9" x14ac:dyDescent="0.45">
      <c r="A63" s="2">
        <v>61</v>
      </c>
      <c r="B63" s="1">
        <v>38</v>
      </c>
      <c r="C63" s="1">
        <v>29</v>
      </c>
      <c r="D63" s="1">
        <v>2.7256667497680402E-2</v>
      </c>
      <c r="E63" s="1">
        <v>1</v>
      </c>
      <c r="F63" s="12">
        <v>7.8766970485558002E-3</v>
      </c>
      <c r="G63" s="12">
        <v>3.108737130946827E-2</v>
      </c>
      <c r="H63" s="13">
        <v>0.24090624064110874</v>
      </c>
      <c r="I63" s="11">
        <v>2.69</v>
      </c>
    </row>
    <row r="64" spans="1:9" x14ac:dyDescent="0.45">
      <c r="A64" s="2">
        <v>62</v>
      </c>
      <c r="B64" s="1">
        <v>20</v>
      </c>
      <c r="C64" s="1">
        <v>17</v>
      </c>
      <c r="D64" s="1">
        <v>1.523712407518499E-2</v>
      </c>
      <c r="E64" s="1">
        <v>19</v>
      </c>
      <c r="F64" s="12">
        <v>2.2296794196671115E-2</v>
      </c>
      <c r="G64" s="12">
        <v>2.3784761024637079E-2</v>
      </c>
      <c r="H64" s="13">
        <v>0.3822231207092911</v>
      </c>
      <c r="I64" s="11">
        <v>2.62</v>
      </c>
    </row>
    <row r="65" spans="1:9" x14ac:dyDescent="0.45">
      <c r="A65" s="2">
        <v>63</v>
      </c>
      <c r="B65" s="1">
        <v>18</v>
      </c>
      <c r="C65" s="1">
        <v>35</v>
      </c>
      <c r="D65" s="1">
        <v>1.6259140232702501E-2</v>
      </c>
      <c r="E65" s="1">
        <v>37</v>
      </c>
      <c r="F65" s="12">
        <v>3.2216020617724453E-2</v>
      </c>
      <c r="G65" s="12">
        <v>3.9603743146629559E-2</v>
      </c>
      <c r="H65" s="13">
        <v>3.3304337386668131E-2</v>
      </c>
      <c r="I65" s="11">
        <v>2.5099999999999998</v>
      </c>
    </row>
    <row r="66" spans="1:9" x14ac:dyDescent="0.45">
      <c r="A66" s="2">
        <v>64</v>
      </c>
      <c r="B66" s="1">
        <v>19</v>
      </c>
      <c r="C66" s="1">
        <v>48</v>
      </c>
      <c r="D66" s="1">
        <v>3.1286101302564144E-2</v>
      </c>
      <c r="E66" s="1">
        <v>46</v>
      </c>
      <c r="F66" s="12">
        <v>3.8991567582763141E-2</v>
      </c>
      <c r="G66" s="12">
        <v>2.288086701201306E-2</v>
      </c>
      <c r="H66" s="13">
        <v>0.10236822828473585</v>
      </c>
      <c r="I66" s="11">
        <v>2.5099999999999998</v>
      </c>
    </row>
    <row r="67" spans="1:9" x14ac:dyDescent="0.45">
      <c r="A67" s="2">
        <v>65</v>
      </c>
      <c r="B67" s="1">
        <v>3</v>
      </c>
      <c r="C67" s="1">
        <v>21</v>
      </c>
      <c r="D67" s="1">
        <v>2.7725520104532587E-2</v>
      </c>
      <c r="E67" s="1">
        <v>43</v>
      </c>
      <c r="F67" s="12">
        <v>2.4278855656737482E-2</v>
      </c>
      <c r="G67" s="12">
        <v>2.0138767029531799E-2</v>
      </c>
      <c r="H67" s="13">
        <v>0.47548097825284757</v>
      </c>
      <c r="I67" s="11">
        <v>2.46</v>
      </c>
    </row>
    <row r="68" spans="1:9" x14ac:dyDescent="0.45">
      <c r="A68" s="2">
        <v>66</v>
      </c>
      <c r="B68" s="1">
        <v>1</v>
      </c>
      <c r="C68" s="1">
        <v>46</v>
      </c>
      <c r="D68" s="1">
        <v>1.8042685267259797E-2</v>
      </c>
      <c r="E68" s="1">
        <v>89</v>
      </c>
      <c r="F68" s="12">
        <v>2.1271319075454168E-2</v>
      </c>
      <c r="G68" s="12">
        <v>3.3793755893159388E-2</v>
      </c>
      <c r="H68" s="13">
        <v>0.20287372423346478</v>
      </c>
      <c r="I68" s="11">
        <v>2.31</v>
      </c>
    </row>
    <row r="69" spans="1:9" x14ac:dyDescent="0.45">
      <c r="A69" s="2">
        <v>67</v>
      </c>
      <c r="B69" s="1">
        <v>15</v>
      </c>
      <c r="C69" s="1">
        <v>30</v>
      </c>
      <c r="D69" s="1">
        <v>3.5989890629469265E-2</v>
      </c>
      <c r="E69" s="1">
        <v>78</v>
      </c>
      <c r="F69" s="12">
        <v>2.9751519875013652E-2</v>
      </c>
      <c r="G69" s="12">
        <v>2.9335178618880093E-2</v>
      </c>
      <c r="H69" s="13">
        <v>0.49280464760581655</v>
      </c>
      <c r="I69" s="11">
        <v>2.21</v>
      </c>
    </row>
    <row r="70" spans="1:9" x14ac:dyDescent="0.45">
      <c r="A70" s="2">
        <v>68</v>
      </c>
      <c r="B70" s="1">
        <v>41</v>
      </c>
      <c r="C70" s="1">
        <v>34</v>
      </c>
      <c r="D70" s="1">
        <v>1.2268714056937989E-2</v>
      </c>
      <c r="E70" s="1">
        <v>34</v>
      </c>
      <c r="F70" s="12">
        <v>2.3181598372364214E-2</v>
      </c>
      <c r="G70" s="12">
        <v>3.692889351241626E-2</v>
      </c>
      <c r="H70" s="13">
        <v>0.3787531045822275</v>
      </c>
      <c r="I70" s="11">
        <v>2.4</v>
      </c>
    </row>
    <row r="71" spans="1:9" x14ac:dyDescent="0.45">
      <c r="A71" s="2">
        <v>69</v>
      </c>
      <c r="B71" s="1">
        <v>7</v>
      </c>
      <c r="C71" s="1">
        <v>38</v>
      </c>
      <c r="D71" s="1">
        <v>3.3879884435847454E-2</v>
      </c>
      <c r="E71" s="1">
        <v>41</v>
      </c>
      <c r="F71" s="12">
        <v>1.714276409599659E-2</v>
      </c>
      <c r="G71" s="12">
        <v>3.0641298203314623E-2</v>
      </c>
      <c r="H71" s="13">
        <v>0.15425553278038548</v>
      </c>
      <c r="I71" s="11">
        <v>2.5099999999999998</v>
      </c>
    </row>
    <row r="72" spans="1:9" x14ac:dyDescent="0.45">
      <c r="A72" s="2">
        <v>70</v>
      </c>
      <c r="B72" s="1">
        <v>25</v>
      </c>
      <c r="C72" s="1">
        <v>10</v>
      </c>
      <c r="D72" s="1">
        <v>2.080563385662448E-2</v>
      </c>
      <c r="E72" s="1">
        <v>59</v>
      </c>
      <c r="F72" s="12">
        <v>6.2905081360460115E-3</v>
      </c>
      <c r="G72" s="12">
        <v>3.1887112262398806E-2</v>
      </c>
      <c r="H72" s="13">
        <v>0.48178392261343944</v>
      </c>
      <c r="I72" s="11">
        <v>2.37</v>
      </c>
    </row>
    <row r="73" spans="1:9" x14ac:dyDescent="0.45">
      <c r="A73" s="2">
        <v>71</v>
      </c>
      <c r="B73" s="1">
        <v>0</v>
      </c>
      <c r="C73" s="1">
        <v>0</v>
      </c>
      <c r="D73" s="1">
        <v>0</v>
      </c>
      <c r="E73" s="1">
        <v>0</v>
      </c>
      <c r="F73" s="4">
        <v>5.0000000000000001E-3</v>
      </c>
      <c r="G73" s="4">
        <v>1.2E-2</v>
      </c>
      <c r="H73" s="3">
        <v>0</v>
      </c>
      <c r="I73" s="11">
        <v>3.29</v>
      </c>
    </row>
  </sheetData>
  <mergeCells count="2">
    <mergeCell ref="A1:A2"/>
    <mergeCell ref="B1:H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Climate Analysis Dataset</vt:lpstr>
      <vt:lpstr>Regression</vt:lpstr>
      <vt:lpstr>Answer Report 1</vt:lpstr>
      <vt:lpstr>Sensitivity Report 1</vt:lpstr>
      <vt:lpstr>Limits Report 1</vt:lpstr>
      <vt:lpstr>Opitmization with Solver</vt:lpstr>
      <vt:lpstr>EN Road Data</vt:lpstr>
      <vt:lpstr>Two-Factor Anova</vt:lpstr>
      <vt:lpstr>Forecast Analysis</vt:lpstr>
      <vt:lpstr>95% Confidence interval</vt:lpstr>
      <vt:lpstr>Moving Average</vt:lpstr>
      <vt:lpstr>Exponential Smoothing</vt:lpstr>
      <vt:lpstr>Decision analysis</vt:lpstr>
      <vt:lpstr>Sensitivity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Desloover, Kenneth Francis</cp:lastModifiedBy>
  <cp:revision/>
  <dcterms:created xsi:type="dcterms:W3CDTF">2024-04-28T17:11:12Z</dcterms:created>
  <dcterms:modified xsi:type="dcterms:W3CDTF">2024-05-06T00:33:15Z</dcterms:modified>
  <cp:category/>
  <cp:contentStatus/>
</cp:coreProperties>
</file>