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chulski\Downloads\"/>
    </mc:Choice>
  </mc:AlternateContent>
  <xr:revisionPtr revIDLastSave="0" documentId="13_ncr:1_{2C4FA693-9469-4520-996E-43F76AA8D3BA}" xr6:coauthVersionLast="47" xr6:coauthVersionMax="47" xr10:uidLastSave="{00000000-0000-0000-0000-000000000000}"/>
  <bookViews>
    <workbookView xWindow="28590" yWindow="-18120" windowWidth="29040" windowHeight="17640" xr2:uid="{101A813A-5FE5-4FAE-B9E6-C695785E4113}"/>
  </bookViews>
  <sheets>
    <sheet name="Sheet1" sheetId="1" r:id="rId1"/>
  </sheets>
  <definedNames>
    <definedName name="_xlnm.Print_Area" localSheetId="0">Sheet1!$J$1:$R$141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1" l="1"/>
  <c r="P69" i="1"/>
  <c r="O69" i="1"/>
  <c r="N69" i="1"/>
  <c r="Q66" i="1"/>
  <c r="Q68" i="1" s="1"/>
  <c r="P66" i="1"/>
  <c r="P68" i="1" s="1"/>
  <c r="O66" i="1"/>
  <c r="O68" i="1" s="1"/>
  <c r="N66" i="1"/>
  <c r="N68" i="1" s="1"/>
  <c r="M66" i="1"/>
  <c r="M57" i="1"/>
  <c r="P50" i="1"/>
  <c r="N50" i="1"/>
  <c r="Q48" i="1"/>
  <c r="Q58" i="1" s="1"/>
  <c r="P48" i="1"/>
  <c r="P58" i="1" s="1"/>
  <c r="O48" i="1"/>
  <c r="O50" i="1" s="1"/>
  <c r="N48" i="1"/>
  <c r="N58" i="1" s="1"/>
  <c r="M48" i="1"/>
  <c r="M50" i="1" s="1"/>
  <c r="M59" i="1" s="1"/>
  <c r="Q42" i="1"/>
  <c r="P42" i="1"/>
  <c r="O42" i="1"/>
  <c r="N42" i="1"/>
  <c r="M42" i="1"/>
  <c r="N14" i="1"/>
  <c r="N24" i="1" s="1"/>
  <c r="O14" i="1"/>
  <c r="O24" i="1" s="1"/>
  <c r="P14" i="1"/>
  <c r="P24" i="1" s="1"/>
  <c r="Q14" i="1"/>
  <c r="Q24" i="1" s="1"/>
  <c r="M14" i="1"/>
  <c r="M16" i="1" s="1"/>
  <c r="N8" i="1"/>
  <c r="O8" i="1"/>
  <c r="P8" i="1"/>
  <c r="Q8" i="1"/>
  <c r="M8" i="1"/>
  <c r="Q50" i="1" l="1"/>
  <c r="M68" i="1"/>
  <c r="M69" i="1"/>
  <c r="M58" i="1"/>
  <c r="O58" i="1"/>
  <c r="Q16" i="1"/>
  <c r="P16" i="1"/>
  <c r="O16" i="1"/>
  <c r="N16" i="1"/>
  <c r="M23" i="1" l="1"/>
  <c r="N92" i="1"/>
  <c r="N126" i="1" s="1"/>
  <c r="Q79" i="1"/>
  <c r="Q113" i="1" s="1"/>
  <c r="Q82" i="1"/>
  <c r="Q116" i="1" s="1"/>
  <c r="Q97" i="1"/>
  <c r="Q131" i="1" s="1"/>
  <c r="Q98" i="1"/>
  <c r="Q132" i="1" s="1"/>
  <c r="P82" i="1"/>
  <c r="P116" i="1" s="1"/>
  <c r="P97" i="1"/>
  <c r="P131" i="1" s="1"/>
  <c r="P98" i="1"/>
  <c r="P132" i="1" s="1"/>
  <c r="O80" i="1"/>
  <c r="O114" i="1" s="1"/>
  <c r="O82" i="1"/>
  <c r="O116" i="1" s="1"/>
  <c r="N35" i="1"/>
  <c r="N80" i="1"/>
  <c r="N114" i="1" s="1"/>
  <c r="N82" i="1"/>
  <c r="N116" i="1" s="1"/>
  <c r="N84" i="1"/>
  <c r="N118" i="1" s="1"/>
  <c r="N98" i="1"/>
  <c r="N132" i="1" s="1"/>
  <c r="M79" i="1"/>
  <c r="M113" i="1" s="1"/>
  <c r="M80" i="1"/>
  <c r="M114" i="1" s="1"/>
  <c r="M81" i="1"/>
  <c r="M115" i="1" s="1"/>
  <c r="M82" i="1"/>
  <c r="M116" i="1" s="1"/>
  <c r="M84" i="1"/>
  <c r="M118" i="1" s="1"/>
  <c r="M97" i="1"/>
  <c r="M131" i="1" s="1"/>
  <c r="M98" i="1"/>
  <c r="M132" i="1" s="1"/>
  <c r="Q100" i="1"/>
  <c r="Q134" i="1" s="1"/>
  <c r="P32" i="1"/>
  <c r="P34" i="1" s="1"/>
  <c r="P96" i="1"/>
  <c r="P130" i="1" s="1"/>
  <c r="O100" i="1"/>
  <c r="O134" i="1" s="1"/>
  <c r="O96" i="1"/>
  <c r="O130" i="1" s="1"/>
  <c r="N100" i="1"/>
  <c r="N134" i="1" s="1"/>
  <c r="Q91" i="1"/>
  <c r="Q125" i="1" s="1"/>
  <c r="P91" i="1"/>
  <c r="P125" i="1" s="1"/>
  <c r="Q92" i="1"/>
  <c r="Q126" i="1" s="1"/>
  <c r="P92" i="1"/>
  <c r="P126" i="1" s="1"/>
  <c r="O92" i="1"/>
  <c r="O126" i="1" s="1"/>
  <c r="O91" i="1"/>
  <c r="O125" i="1" s="1"/>
  <c r="N91" i="1"/>
  <c r="N125" i="1" s="1"/>
  <c r="M91" i="1"/>
  <c r="M125" i="1" s="1"/>
  <c r="Q90" i="1"/>
  <c r="Q124" i="1" s="1"/>
  <c r="P90" i="1"/>
  <c r="P124" i="1" s="1"/>
  <c r="O90" i="1"/>
  <c r="O124" i="1" s="1"/>
  <c r="N90" i="1"/>
  <c r="N124" i="1" s="1"/>
  <c r="M90" i="1"/>
  <c r="M124" i="1" s="1"/>
  <c r="Q89" i="1"/>
  <c r="Q123" i="1" s="1"/>
  <c r="P89" i="1"/>
  <c r="P123" i="1" s="1"/>
  <c r="O89" i="1"/>
  <c r="O123" i="1" s="1"/>
  <c r="N89" i="1"/>
  <c r="N123" i="1" s="1"/>
  <c r="M89" i="1"/>
  <c r="M123" i="1" s="1"/>
  <c r="Q88" i="1"/>
  <c r="Q122" i="1" s="1"/>
  <c r="P88" i="1"/>
  <c r="P122" i="1" s="1"/>
  <c r="O88" i="1"/>
  <c r="O122" i="1" s="1"/>
  <c r="N88" i="1"/>
  <c r="N122" i="1" s="1"/>
  <c r="M88" i="1"/>
  <c r="M122" i="1" s="1"/>
  <c r="Q87" i="1"/>
  <c r="Q121" i="1" s="1"/>
  <c r="P87" i="1"/>
  <c r="P121" i="1" s="1"/>
  <c r="O87" i="1"/>
  <c r="O121" i="1" s="1"/>
  <c r="N87" i="1"/>
  <c r="N121" i="1" s="1"/>
  <c r="M87" i="1"/>
  <c r="M121" i="1"/>
  <c r="Q86" i="1"/>
  <c r="Q120" i="1" s="1"/>
  <c r="P86" i="1"/>
  <c r="P120" i="1" s="1"/>
  <c r="O86" i="1"/>
  <c r="O120" i="1" s="1"/>
  <c r="N86" i="1"/>
  <c r="N120" i="1" s="1"/>
  <c r="M86" i="1"/>
  <c r="M120" i="1" s="1"/>
  <c r="Q84" i="1"/>
  <c r="Q118" i="1" s="1"/>
  <c r="P84" i="1"/>
  <c r="P118" i="1" s="1"/>
  <c r="O84" i="1"/>
  <c r="O118" i="1" s="1"/>
  <c r="Q81" i="1"/>
  <c r="Q115" i="1" s="1"/>
  <c r="P81" i="1"/>
  <c r="P115" i="1" s="1"/>
  <c r="O81" i="1"/>
  <c r="O115" i="1" s="1"/>
  <c r="N81" i="1"/>
  <c r="N115" i="1" s="1"/>
  <c r="P79" i="1"/>
  <c r="P113" i="1" s="1"/>
  <c r="O79" i="1"/>
  <c r="O113" i="1" s="1"/>
  <c r="Q74" i="1"/>
  <c r="Q108" i="1" s="1"/>
  <c r="Q75" i="1"/>
  <c r="Q109" i="1" s="1"/>
  <c r="Q76" i="1"/>
  <c r="Q110" i="1" s="1"/>
  <c r="P74" i="1"/>
  <c r="P108" i="1" s="1"/>
  <c r="P75" i="1"/>
  <c r="P109" i="1" s="1"/>
  <c r="P76" i="1"/>
  <c r="P110" i="1" s="1"/>
  <c r="O76" i="1"/>
  <c r="O110" i="1" s="1"/>
  <c r="N74" i="1"/>
  <c r="N108" i="1" s="1"/>
  <c r="N75" i="1"/>
  <c r="N109" i="1" s="1"/>
  <c r="N76" i="1"/>
  <c r="N110" i="1" s="1"/>
  <c r="M74" i="1"/>
  <c r="M108" i="1" s="1"/>
  <c r="M75" i="1"/>
  <c r="M109" i="1" s="1"/>
  <c r="M76" i="1"/>
  <c r="M110" i="1" s="1"/>
  <c r="O75" i="1"/>
  <c r="O109" i="1" s="1"/>
  <c r="M92" i="1" l="1"/>
  <c r="M126" i="1" s="1"/>
  <c r="O77" i="1"/>
  <c r="O111" i="1" s="1"/>
  <c r="P77" i="1"/>
  <c r="P111" i="1" s="1"/>
  <c r="M32" i="1"/>
  <c r="P100" i="1"/>
  <c r="P134" i="1" s="1"/>
  <c r="Q32" i="1"/>
  <c r="Q101" i="1" s="1"/>
  <c r="Q135" i="1" s="1"/>
  <c r="O35" i="1"/>
  <c r="M24" i="1"/>
  <c r="N77" i="1"/>
  <c r="N111" i="1" s="1"/>
  <c r="P101" i="1"/>
  <c r="P135" i="1" s="1"/>
  <c r="Q77" i="1"/>
  <c r="Q111" i="1" s="1"/>
  <c r="M100" i="1"/>
  <c r="M134" i="1" s="1"/>
  <c r="O83" i="1"/>
  <c r="O117" i="1" s="1"/>
  <c r="M96" i="1"/>
  <c r="M130" i="1" s="1"/>
  <c r="P83" i="1"/>
  <c r="P117" i="1" s="1"/>
  <c r="M85" i="1"/>
  <c r="M119" i="1" s="1"/>
  <c r="O74" i="1"/>
  <c r="O108" i="1" s="1"/>
  <c r="Q96" i="1"/>
  <c r="Q130" i="1" s="1"/>
  <c r="O32" i="1"/>
  <c r="M25" i="1"/>
  <c r="N97" i="1"/>
  <c r="N131" i="1" s="1"/>
  <c r="N32" i="1"/>
  <c r="M77" i="1"/>
  <c r="M111" i="1" s="1"/>
  <c r="M83" i="1"/>
  <c r="M117" i="1" s="1"/>
  <c r="O97" i="1"/>
  <c r="O131" i="1" s="1"/>
  <c r="P35" i="1"/>
  <c r="Q35" i="1"/>
  <c r="N96" i="1"/>
  <c r="N130" i="1" s="1"/>
  <c r="O98" i="1"/>
  <c r="O132" i="1" s="1"/>
  <c r="P80" i="1"/>
  <c r="P114" i="1" s="1"/>
  <c r="N79" i="1"/>
  <c r="N113" i="1" s="1"/>
  <c r="Q80" i="1"/>
  <c r="Q114" i="1" s="1"/>
  <c r="N83" i="1" l="1"/>
  <c r="N117" i="1" s="1"/>
  <c r="Q83" i="1"/>
  <c r="Q117" i="1" s="1"/>
  <c r="M101" i="1"/>
  <c r="M135" i="1" s="1"/>
  <c r="Q34" i="1"/>
  <c r="Q85" i="1"/>
  <c r="Q119" i="1" s="1"/>
  <c r="N101" i="1"/>
  <c r="N135" i="1" s="1"/>
  <c r="N34" i="1"/>
  <c r="O85" i="1"/>
  <c r="O119" i="1" s="1"/>
  <c r="P85" i="1"/>
  <c r="P119" i="1" s="1"/>
  <c r="M35" i="1"/>
  <c r="M34" i="1"/>
  <c r="M103" i="1" s="1"/>
  <c r="M137" i="1" s="1"/>
  <c r="O101" i="1"/>
  <c r="O135" i="1" s="1"/>
  <c r="O34" i="1"/>
  <c r="N85" i="1"/>
  <c r="N119" i="1" s="1"/>
  <c r="M94" i="1"/>
  <c r="M128" i="1" s="1"/>
  <c r="M104" i="1" l="1"/>
  <c r="M138" i="1" s="1"/>
  <c r="O104" i="1"/>
  <c r="O138" i="1" s="1"/>
  <c r="O94" i="1"/>
  <c r="O128" i="1" s="1"/>
  <c r="O103" i="1"/>
  <c r="O137" i="1" s="1"/>
  <c r="P103" i="1"/>
  <c r="P137" i="1" s="1"/>
  <c r="P94" i="1"/>
  <c r="P128" i="1" s="1"/>
  <c r="P104" i="1"/>
  <c r="P138" i="1" s="1"/>
  <c r="N104" i="1"/>
  <c r="N138" i="1" s="1"/>
  <c r="N94" i="1"/>
  <c r="N128" i="1" s="1"/>
  <c r="N103" i="1"/>
  <c r="N137" i="1" s="1"/>
  <c r="Q104" i="1"/>
  <c r="Q138" i="1" s="1"/>
  <c r="Q94" i="1"/>
  <c r="Q128" i="1" s="1"/>
  <c r="Q103" i="1"/>
  <c r="Q1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Mochulski</author>
  </authors>
  <commentList>
    <comment ref="S18" authorId="0" shapeId="0" xr:uid="{2A466568-12E3-47CF-9B2F-CC3DE4765C81}">
      <text>
        <r>
          <rPr>
            <b/>
            <sz val="9"/>
            <color indexed="81"/>
            <rFont val="Tahoma"/>
            <family val="2"/>
          </rPr>
          <t>Dave Mochulski:</t>
        </r>
        <r>
          <rPr>
            <sz val="9"/>
            <color indexed="81"/>
            <rFont val="Tahoma"/>
            <family val="2"/>
          </rPr>
          <t xml:space="preserve">
Revenue Deduct = Operated deducts + Non Op Deducts</t>
        </r>
      </text>
    </comment>
    <comment ref="S19" authorId="0" shapeId="0" xr:uid="{3EC06B19-8989-4DD4-A986-308F03DC6FC9}">
      <text>
        <r>
          <rPr>
            <b/>
            <sz val="9"/>
            <color indexed="81"/>
            <rFont val="Tahoma"/>
            <family val="2"/>
          </rPr>
          <t>Dave Mochulski:</t>
        </r>
        <r>
          <rPr>
            <sz val="9"/>
            <color indexed="81"/>
            <rFont val="Tahoma"/>
            <family val="2"/>
          </rPr>
          <t xml:space="preserve">
Workovers = Workover (exp) + Non-Op WOE</t>
        </r>
      </text>
    </comment>
  </commentList>
</comments>
</file>

<file path=xl/sharedStrings.xml><?xml version="1.0" encoding="utf-8"?>
<sst xmlns="http://schemas.openxmlformats.org/spreadsheetml/2006/main" count="116" uniqueCount="33">
  <si>
    <t>Net Volumes</t>
  </si>
  <si>
    <t>Oil</t>
  </si>
  <si>
    <t>Gas</t>
  </si>
  <si>
    <t>NGL</t>
  </si>
  <si>
    <t>BOE (6:1)</t>
  </si>
  <si>
    <t>Oil Revenue</t>
  </si>
  <si>
    <t>Gas Revenue</t>
  </si>
  <si>
    <t>NGL Revenue</t>
  </si>
  <si>
    <t>Midstream Revenue</t>
  </si>
  <si>
    <t>Total Revenue</t>
  </si>
  <si>
    <t>Realized Gain / (Loss) From Derivatives</t>
  </si>
  <si>
    <t>Lease Operating Expense</t>
  </si>
  <si>
    <t>Revenue Deduct</t>
  </si>
  <si>
    <t>Workovers</t>
  </si>
  <si>
    <t>Production Tax</t>
  </si>
  <si>
    <t>Ad Valorem Tax</t>
  </si>
  <si>
    <t>COPAS</t>
  </si>
  <si>
    <t>Total Field Operating Expenses</t>
  </si>
  <si>
    <t>% Margin</t>
  </si>
  <si>
    <t>Field Level Gross Margin</t>
  </si>
  <si>
    <t>6+6 Budget</t>
  </si>
  <si>
    <t>Variance</t>
  </si>
  <si>
    <t>Mgmt Fee</t>
  </si>
  <si>
    <t>A1 interest</t>
  </si>
  <si>
    <t>A1 Principal</t>
  </si>
  <si>
    <t>Rsrv account release</t>
  </si>
  <si>
    <t>Total</t>
  </si>
  <si>
    <t>To PIH</t>
  </si>
  <si>
    <t>Monthly DSCR</t>
  </si>
  <si>
    <t>% Variance</t>
  </si>
  <si>
    <t>A interest</t>
  </si>
  <si>
    <t>A Principal</t>
  </si>
  <si>
    <t>ABS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</si>
</sst>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[$-409]mmm\-yyyy;@"/>
    <numFmt numFmtId="166" formatCode="0.0%"/>
    <numFmt numFmtId="171" formatCode="&quot;$&quot;#,##0"/>
    <numFmt numFmtId="173" formatCode="_(* #,##0.0000_);_(* \(#,##0.0000\);_(* &quot;-&quot;??_);_(@_)"/>
  </numFmts>
  <fonts count="13" x14ac:knownFonts="1">
    <font>
      <sz val="9"/>
      <color theme="1"/>
      <name val="Times New Roman"/>
      <family val="2"/>
    </font>
    <font>
      <sz val="9"/>
      <color theme="1"/>
      <name val="Times New Roman"/>
      <family val="2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Times New Roman"/>
      <family val="2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9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/>
    <xf numFmtId="164" fontId="5" fillId="2" borderId="1" xfId="1" applyNumberFormat="1" applyFont="1" applyFill="1" applyBorder="1"/>
    <xf numFmtId="0" fontId="6" fillId="0" borderId="0" xfId="0" applyFont="1"/>
    <xf numFmtId="164" fontId="5" fillId="2" borderId="0" xfId="1" applyNumberFormat="1" applyFont="1" applyFill="1"/>
    <xf numFmtId="0" fontId="6" fillId="2" borderId="0" xfId="0" applyFont="1" applyFill="1"/>
    <xf numFmtId="5" fontId="5" fillId="2" borderId="0" xfId="1" applyNumberFormat="1" applyFont="1" applyFill="1"/>
    <xf numFmtId="5" fontId="7" fillId="2" borderId="1" xfId="0" applyNumberFormat="1" applyFont="1" applyFill="1" applyBorder="1"/>
    <xf numFmtId="5" fontId="7" fillId="2" borderId="1" xfId="1" applyNumberFormat="1" applyFont="1" applyFill="1" applyBorder="1"/>
    <xf numFmtId="9" fontId="8" fillId="2" borderId="0" xfId="2" applyFont="1" applyFill="1"/>
    <xf numFmtId="0" fontId="9" fillId="0" borderId="0" xfId="0" applyFont="1"/>
    <xf numFmtId="165" fontId="10" fillId="3" borderId="0" xfId="0" applyNumberFormat="1" applyFont="1" applyFill="1" applyAlignment="1">
      <alignment horizontal="center"/>
    </xf>
    <xf numFmtId="164" fontId="7" fillId="2" borderId="1" xfId="0" applyNumberFormat="1" applyFont="1" applyFill="1" applyBorder="1"/>
    <xf numFmtId="164" fontId="7" fillId="2" borderId="1" xfId="1" applyNumberFormat="1" applyFont="1" applyFill="1" applyBorder="1"/>
    <xf numFmtId="9" fontId="5" fillId="2" borderId="0" xfId="2" applyFont="1" applyFill="1"/>
    <xf numFmtId="9" fontId="5" fillId="2" borderId="1" xfId="2" applyFont="1" applyFill="1" applyBorder="1"/>
    <xf numFmtId="9" fontId="6" fillId="2" borderId="0" xfId="2" applyFont="1" applyFill="1"/>
    <xf numFmtId="9" fontId="7" fillId="2" borderId="1" xfId="2" applyFont="1" applyFill="1" applyBorder="1"/>
    <xf numFmtId="3" fontId="0" fillId="0" borderId="0" xfId="0" applyNumberFormat="1"/>
    <xf numFmtId="6" fontId="0" fillId="0" borderId="0" xfId="0" applyNumberFormat="1"/>
    <xf numFmtId="0" fontId="4" fillId="2" borderId="0" xfId="0" applyFont="1" applyFill="1"/>
    <xf numFmtId="164" fontId="7" fillId="2" borderId="0" xfId="1" applyNumberFormat="1" applyFont="1" applyFill="1" applyBorder="1"/>
    <xf numFmtId="164" fontId="7" fillId="2" borderId="0" xfId="1" applyNumberFormat="1" applyFont="1" applyFill="1"/>
    <xf numFmtId="43" fontId="5" fillId="2" borderId="0" xfId="1" applyFont="1" applyFill="1" applyBorder="1"/>
    <xf numFmtId="43" fontId="5" fillId="2" borderId="0" xfId="1" applyFont="1" applyFill="1"/>
    <xf numFmtId="9" fontId="7" fillId="2" borderId="0" xfId="2" applyFont="1" applyFill="1" applyBorder="1"/>
    <xf numFmtId="166" fontId="7" fillId="2" borderId="0" xfId="2" applyNumberFormat="1" applyFont="1" applyFill="1" applyBorder="1"/>
    <xf numFmtId="171" fontId="7" fillId="2" borderId="1" xfId="0" applyNumberFormat="1" applyFont="1" applyFill="1" applyBorder="1"/>
    <xf numFmtId="164" fontId="0" fillId="0" borderId="0" xfId="0" applyNumberFormat="1"/>
    <xf numFmtId="17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99392</xdr:colOff>
      <xdr:row>1</xdr:row>
      <xdr:rowOff>91109</xdr:rowOff>
    </xdr:from>
    <xdr:to>
      <xdr:col>25</xdr:col>
      <xdr:colOff>157369</xdr:colOff>
      <xdr:row>5</xdr:row>
      <xdr:rowOff>143116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6ACE9-A3C2-3B68-7C0F-25A7BADD7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4109" y="240196"/>
          <a:ext cx="4762499" cy="706333"/>
        </a:xfrm>
        <a:prstGeom prst="rect">
          <a:avLst/>
        </a:prstGeom>
      </xdr:spPr>
    </xdr:pic>
    <xdr:clientData/>
  </xdr:twoCellAnchor>
  <xdr:twoCellAnchor editAs="oneCell">
    <xdr:from>
      <xdr:col>3</xdr:col>
      <xdr:colOff>205966</xdr:colOff>
      <xdr:row>4</xdr:row>
      <xdr:rowOff>66261</xdr:rowOff>
    </xdr:from>
    <xdr:to>
      <xdr:col>7</xdr:col>
      <xdr:colOff>405848</xdr:colOff>
      <xdr:row>15</xdr:row>
      <xdr:rowOff>6859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BB6286-D946-604E-22F3-1D78368F3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6227" y="704022"/>
          <a:ext cx="2320230" cy="1762772"/>
        </a:xfrm>
        <a:prstGeom prst="rect">
          <a:avLst/>
        </a:prstGeom>
      </xdr:spPr>
    </xdr:pic>
    <xdr:clientData/>
  </xdr:twoCellAnchor>
  <xdr:twoCellAnchor editAs="oneCell">
    <xdr:from>
      <xdr:col>4</xdr:col>
      <xdr:colOff>442630</xdr:colOff>
      <xdr:row>24</xdr:row>
      <xdr:rowOff>1</xdr:rowOff>
    </xdr:from>
    <xdr:to>
      <xdr:col>7</xdr:col>
      <xdr:colOff>340591</xdr:colOff>
      <xdr:row>33</xdr:row>
      <xdr:rowOff>71394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E8CA1D-AF96-C2C0-5AB5-0BC4F67F7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2978" y="3950805"/>
          <a:ext cx="1488222" cy="1562263"/>
        </a:xfrm>
        <a:prstGeom prst="rect">
          <a:avLst/>
        </a:prstGeom>
      </xdr:spPr>
    </xdr:pic>
    <xdr:clientData/>
  </xdr:twoCellAnchor>
  <xdr:twoCellAnchor editAs="oneCell">
    <xdr:from>
      <xdr:col>3</xdr:col>
      <xdr:colOff>6086</xdr:colOff>
      <xdr:row>15</xdr:row>
      <xdr:rowOff>68695</xdr:rowOff>
    </xdr:from>
    <xdr:to>
      <xdr:col>8</xdr:col>
      <xdr:colOff>118391</xdr:colOff>
      <xdr:row>20</xdr:row>
      <xdr:rowOff>142781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7DC3D00-1488-E979-24D2-812E72524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733" y="2455548"/>
          <a:ext cx="2801717" cy="858498"/>
        </a:xfrm>
        <a:prstGeom prst="rect">
          <a:avLst/>
        </a:prstGeom>
      </xdr:spPr>
    </xdr:pic>
    <xdr:clientData/>
  </xdr:twoCellAnchor>
  <xdr:twoCellAnchor>
    <xdr:from>
      <xdr:col>16</xdr:col>
      <xdr:colOff>886239</xdr:colOff>
      <xdr:row>2</xdr:row>
      <xdr:rowOff>140804</xdr:rowOff>
    </xdr:from>
    <xdr:to>
      <xdr:col>18</xdr:col>
      <xdr:colOff>190500</xdr:colOff>
      <xdr:row>4</xdr:row>
      <xdr:rowOff>49696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E4D2E04-15A7-D0CF-59B9-1789EBC066CF}"/>
            </a:ext>
          </a:extLst>
        </xdr:cNvPr>
        <xdr:cNvCxnSpPr/>
      </xdr:nvCxnSpPr>
      <xdr:spPr>
        <a:xfrm flipH="1">
          <a:off x="12026348" y="438978"/>
          <a:ext cx="728869" cy="2484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872986</xdr:colOff>
      <xdr:row>4</xdr:row>
      <xdr:rowOff>49696</xdr:rowOff>
    </xdr:from>
    <xdr:to>
      <xdr:col>18</xdr:col>
      <xdr:colOff>165653</xdr:colOff>
      <xdr:row>5</xdr:row>
      <xdr:rowOff>127553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42BCD13-A865-4721-9148-4AB8C3181EDD}"/>
            </a:ext>
          </a:extLst>
        </xdr:cNvPr>
        <xdr:cNvCxnSpPr/>
      </xdr:nvCxnSpPr>
      <xdr:spPr>
        <a:xfrm flipH="1">
          <a:off x="12013095" y="687457"/>
          <a:ext cx="717275" cy="243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868017</xdr:colOff>
      <xdr:row>5</xdr:row>
      <xdr:rowOff>36444</xdr:rowOff>
    </xdr:from>
    <xdr:to>
      <xdr:col>18</xdr:col>
      <xdr:colOff>160684</xdr:colOff>
      <xdr:row>6</xdr:row>
      <xdr:rowOff>114301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E90619A-EB17-448D-A453-DEE9D9662F14}"/>
            </a:ext>
          </a:extLst>
        </xdr:cNvPr>
        <xdr:cNvCxnSpPr/>
      </xdr:nvCxnSpPr>
      <xdr:spPr>
        <a:xfrm flipH="1">
          <a:off x="12008126" y="839857"/>
          <a:ext cx="717275" cy="243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231913</xdr:colOff>
      <xdr:row>6</xdr:row>
      <xdr:rowOff>57978</xdr:rowOff>
    </xdr:from>
    <xdr:to>
      <xdr:col>9</xdr:col>
      <xdr:colOff>513521</xdr:colOff>
      <xdr:row>9</xdr:row>
      <xdr:rowOff>66261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96F968F-FC1E-46FB-8E12-FD7BDAB8D8A9}"/>
            </a:ext>
          </a:extLst>
        </xdr:cNvPr>
        <xdr:cNvCxnSpPr/>
      </xdr:nvCxnSpPr>
      <xdr:spPr>
        <a:xfrm>
          <a:off x="3942522" y="1027043"/>
          <a:ext cx="1341782" cy="50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202095</xdr:colOff>
      <xdr:row>7</xdr:row>
      <xdr:rowOff>53008</xdr:rowOff>
    </xdr:from>
    <xdr:to>
      <xdr:col>9</xdr:col>
      <xdr:colOff>483703</xdr:colOff>
      <xdr:row>10</xdr:row>
      <xdr:rowOff>61291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6FE351B-4709-4FCC-B6F3-469183DF9A3D}"/>
            </a:ext>
          </a:extLst>
        </xdr:cNvPr>
        <xdr:cNvCxnSpPr/>
      </xdr:nvCxnSpPr>
      <xdr:spPr>
        <a:xfrm>
          <a:off x="3912704" y="1187725"/>
          <a:ext cx="1341782" cy="50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221973</xdr:colOff>
      <xdr:row>8</xdr:row>
      <xdr:rowOff>89451</xdr:rowOff>
    </xdr:from>
    <xdr:to>
      <xdr:col>9</xdr:col>
      <xdr:colOff>503581</xdr:colOff>
      <xdr:row>11</xdr:row>
      <xdr:rowOff>97735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1521437-9190-4EEE-99C8-4139A4D82526}"/>
            </a:ext>
          </a:extLst>
        </xdr:cNvPr>
        <xdr:cNvCxnSpPr/>
      </xdr:nvCxnSpPr>
      <xdr:spPr>
        <a:xfrm>
          <a:off x="3932582" y="1389821"/>
          <a:ext cx="1341782" cy="50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240195</xdr:colOff>
      <xdr:row>10</xdr:row>
      <xdr:rowOff>16564</xdr:rowOff>
    </xdr:from>
    <xdr:to>
      <xdr:col>6</xdr:col>
      <xdr:colOff>285914</xdr:colOff>
      <xdr:row>14</xdr:row>
      <xdr:rowOff>135834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2ACB9B92-B9DF-9CCB-7A4C-997DB855ADF9}"/>
            </a:ext>
          </a:extLst>
        </xdr:cNvPr>
        <xdr:cNvSpPr/>
      </xdr:nvSpPr>
      <xdr:spPr>
        <a:xfrm>
          <a:off x="3420717" y="1648238"/>
          <a:ext cx="45719" cy="78187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366090</xdr:colOff>
      <xdr:row>12</xdr:row>
      <xdr:rowOff>26504</xdr:rowOff>
    </xdr:from>
    <xdr:to>
      <xdr:col>9</xdr:col>
      <xdr:colOff>488674</xdr:colOff>
      <xdr:row>14</xdr:row>
      <xdr:rowOff>91108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B62078E-E5C2-4DE0-80EE-4D8DFD3A1643}"/>
            </a:ext>
          </a:extLst>
        </xdr:cNvPr>
        <xdr:cNvCxnSpPr/>
      </xdr:nvCxnSpPr>
      <xdr:spPr>
        <a:xfrm>
          <a:off x="3546612" y="1989482"/>
          <a:ext cx="1712845" cy="395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323021</xdr:colOff>
      <xdr:row>18</xdr:row>
      <xdr:rowOff>74543</xdr:rowOff>
    </xdr:from>
    <xdr:to>
      <xdr:col>9</xdr:col>
      <xdr:colOff>455543</xdr:colOff>
      <xdr:row>19</xdr:row>
      <xdr:rowOff>99392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A7BCB0B-3326-49FF-A529-325BCA4857D9}"/>
            </a:ext>
          </a:extLst>
        </xdr:cNvPr>
        <xdr:cNvCxnSpPr/>
      </xdr:nvCxnSpPr>
      <xdr:spPr>
        <a:xfrm>
          <a:off x="4033630" y="3031434"/>
          <a:ext cx="1192696" cy="190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293204</xdr:colOff>
      <xdr:row>19</xdr:row>
      <xdr:rowOff>77856</xdr:rowOff>
    </xdr:from>
    <xdr:to>
      <xdr:col>9</xdr:col>
      <xdr:colOff>472108</xdr:colOff>
      <xdr:row>20</xdr:row>
      <xdr:rowOff>91108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76D5E9E-1B59-437D-9BC4-29C00609CD76}"/>
            </a:ext>
          </a:extLst>
        </xdr:cNvPr>
        <xdr:cNvCxnSpPr/>
      </xdr:nvCxnSpPr>
      <xdr:spPr>
        <a:xfrm>
          <a:off x="4003813" y="3200399"/>
          <a:ext cx="1239078" cy="178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279952</xdr:colOff>
      <xdr:row>20</xdr:row>
      <xdr:rowOff>81168</xdr:rowOff>
    </xdr:from>
    <xdr:to>
      <xdr:col>9</xdr:col>
      <xdr:colOff>458856</xdr:colOff>
      <xdr:row>21</xdr:row>
      <xdr:rowOff>94421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853E352-9049-488C-91F3-284BCCD76D35}"/>
            </a:ext>
          </a:extLst>
        </xdr:cNvPr>
        <xdr:cNvCxnSpPr/>
      </xdr:nvCxnSpPr>
      <xdr:spPr>
        <a:xfrm>
          <a:off x="3990561" y="3369364"/>
          <a:ext cx="1239078" cy="178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142461</xdr:colOff>
      <xdr:row>26</xdr:row>
      <xdr:rowOff>115956</xdr:rowOff>
    </xdr:from>
    <xdr:to>
      <xdr:col>9</xdr:col>
      <xdr:colOff>496956</xdr:colOff>
      <xdr:row>31</xdr:row>
      <xdr:rowOff>51351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8C2BF11-8026-4E25-A15E-66FA0FF4FCDE}"/>
            </a:ext>
          </a:extLst>
        </xdr:cNvPr>
        <xdr:cNvCxnSpPr/>
      </xdr:nvCxnSpPr>
      <xdr:spPr>
        <a:xfrm flipV="1">
          <a:off x="3853070" y="4398065"/>
          <a:ext cx="1414669" cy="763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270013</xdr:colOff>
      <xdr:row>27</xdr:row>
      <xdr:rowOff>115956</xdr:rowOff>
    </xdr:from>
    <xdr:to>
      <xdr:col>9</xdr:col>
      <xdr:colOff>505239</xdr:colOff>
      <xdr:row>28</xdr:row>
      <xdr:rowOff>145773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90BED42-79E9-472C-9E32-EAD7C659E91B}"/>
            </a:ext>
          </a:extLst>
        </xdr:cNvPr>
        <xdr:cNvCxnSpPr/>
      </xdr:nvCxnSpPr>
      <xdr:spPr>
        <a:xfrm flipV="1">
          <a:off x="3980622" y="4563717"/>
          <a:ext cx="1295400" cy="1954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173934</xdr:colOff>
      <xdr:row>28</xdr:row>
      <xdr:rowOff>132522</xdr:rowOff>
    </xdr:from>
    <xdr:to>
      <xdr:col>9</xdr:col>
      <xdr:colOff>455543</xdr:colOff>
      <xdr:row>29</xdr:row>
      <xdr:rowOff>157369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DF6F8A5-314B-41CE-AD37-8AE07CA50BAC}"/>
            </a:ext>
          </a:extLst>
        </xdr:cNvPr>
        <xdr:cNvCxnSpPr/>
      </xdr:nvCxnSpPr>
      <xdr:spPr>
        <a:xfrm flipV="1">
          <a:off x="3884543" y="4745935"/>
          <a:ext cx="1341783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177247</xdr:colOff>
      <xdr:row>30</xdr:row>
      <xdr:rowOff>82826</xdr:rowOff>
    </xdr:from>
    <xdr:to>
      <xdr:col>9</xdr:col>
      <xdr:colOff>505239</xdr:colOff>
      <xdr:row>32</xdr:row>
      <xdr:rowOff>86138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81A9423E-B097-4D81-878D-E5C5F328C1FE}"/>
            </a:ext>
          </a:extLst>
        </xdr:cNvPr>
        <xdr:cNvCxnSpPr/>
      </xdr:nvCxnSpPr>
      <xdr:spPr>
        <a:xfrm flipV="1">
          <a:off x="3887856" y="5027543"/>
          <a:ext cx="1388166" cy="334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157370</xdr:colOff>
      <xdr:row>11</xdr:row>
      <xdr:rowOff>157369</xdr:rowOff>
    </xdr:from>
    <xdr:ext cx="1976760" cy="223148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CD26B85-4AF3-3354-4055-B661DA0BE821}"/>
            </a:ext>
          </a:extLst>
        </xdr:cNvPr>
        <xdr:cNvSpPr txBox="1"/>
      </xdr:nvSpPr>
      <xdr:spPr>
        <a:xfrm rot="872263">
          <a:off x="3337892" y="1954695"/>
          <a:ext cx="1976760" cy="2231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Sum of all hedge gain/loss lines</a:t>
          </a:r>
        </a:p>
      </xdr:txBody>
    </xdr:sp>
    <xdr:clientData/>
  </xdr:oneCellAnchor>
  <xdr:twoCellAnchor editAs="oneCell">
    <xdr:from>
      <xdr:col>0</xdr:col>
      <xdr:colOff>244930</xdr:colOff>
      <xdr:row>36</xdr:row>
      <xdr:rowOff>95530</xdr:rowOff>
    </xdr:from>
    <xdr:to>
      <xdr:col>7</xdr:col>
      <xdr:colOff>308325</xdr:colOff>
      <xdr:row>70</xdr:row>
      <xdr:rowOff>38114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ED20585-6B0E-4412-4595-603B3195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930" y="5946601"/>
          <a:ext cx="3778145" cy="5507906"/>
        </a:xfrm>
        <a:prstGeom prst="rect">
          <a:avLst/>
        </a:prstGeom>
      </xdr:spPr>
    </xdr:pic>
    <xdr:clientData/>
  </xdr:twoCellAnchor>
  <xdr:twoCellAnchor>
    <xdr:from>
      <xdr:col>3</xdr:col>
      <xdr:colOff>32540</xdr:colOff>
      <xdr:row>38</xdr:row>
      <xdr:rowOff>137836</xdr:rowOff>
    </xdr:from>
    <xdr:to>
      <xdr:col>3</xdr:col>
      <xdr:colOff>95250</xdr:colOff>
      <xdr:row>52</xdr:row>
      <xdr:rowOff>122464</xdr:rowOff>
    </xdr:to>
    <xdr:sp macro="" textlink="">
      <xdr:nvSpPr>
        <xdr:cNvPr id="50" name="Right Brace 49">
          <a:extLst>
            <a:ext uri="{FF2B5EF4-FFF2-40B4-BE49-F238E27FC236}">
              <a16:creationId xmlns:a16="http://schemas.microsoft.com/office/drawing/2014/main" id="{7F2F6FD5-351A-4E7E-BB06-BB0B94FFE1DA}"/>
            </a:ext>
          </a:extLst>
        </xdr:cNvPr>
        <xdr:cNvSpPr/>
      </xdr:nvSpPr>
      <xdr:spPr>
        <a:xfrm>
          <a:off x="1624576" y="6329086"/>
          <a:ext cx="62710" cy="227062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525119</xdr:colOff>
      <xdr:row>55</xdr:row>
      <xdr:rowOff>4486</xdr:rowOff>
    </xdr:from>
    <xdr:to>
      <xdr:col>3</xdr:col>
      <xdr:colOff>122464</xdr:colOff>
      <xdr:row>57</xdr:row>
      <xdr:rowOff>122464</xdr:rowOff>
    </xdr:to>
    <xdr:sp macro="" textlink="">
      <xdr:nvSpPr>
        <xdr:cNvPr id="51" name="Right Brace 50">
          <a:extLst>
            <a:ext uri="{FF2B5EF4-FFF2-40B4-BE49-F238E27FC236}">
              <a16:creationId xmlns:a16="http://schemas.microsoft.com/office/drawing/2014/main" id="{277697D2-5333-4968-9F79-B9CB1156CDF0}"/>
            </a:ext>
          </a:extLst>
        </xdr:cNvPr>
        <xdr:cNvSpPr/>
      </xdr:nvSpPr>
      <xdr:spPr>
        <a:xfrm>
          <a:off x="1586476" y="8971593"/>
          <a:ext cx="128024" cy="444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</xdr:colOff>
      <xdr:row>16</xdr:row>
      <xdr:rowOff>99391</xdr:rowOff>
    </xdr:from>
    <xdr:to>
      <xdr:col>9</xdr:col>
      <xdr:colOff>496956</xdr:colOff>
      <xdr:row>45</xdr:row>
      <xdr:rowOff>130150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0F5AE8F-4F07-419A-AC7F-B2913B8FD10B}"/>
            </a:ext>
          </a:extLst>
        </xdr:cNvPr>
        <xdr:cNvCxnSpPr>
          <a:stCxn id="50" idx="1"/>
        </xdr:cNvCxnSpPr>
      </xdr:nvCxnSpPr>
      <xdr:spPr>
        <a:xfrm flipV="1">
          <a:off x="1687286" y="2698355"/>
          <a:ext cx="3585777" cy="4766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122464</xdr:colOff>
      <xdr:row>42</xdr:row>
      <xdr:rowOff>149678</xdr:rowOff>
    </xdr:from>
    <xdr:to>
      <xdr:col>3</xdr:col>
      <xdr:colOff>449035</xdr:colOff>
      <xdr:row>56</xdr:row>
      <xdr:rowOff>63475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B9A5819-B170-4CE8-AD75-F63D7F61075E}"/>
            </a:ext>
          </a:extLst>
        </xdr:cNvPr>
        <xdr:cNvCxnSpPr>
          <a:stCxn id="51" idx="1"/>
        </xdr:cNvCxnSpPr>
      </xdr:nvCxnSpPr>
      <xdr:spPr>
        <a:xfrm flipV="1">
          <a:off x="1714500" y="6994071"/>
          <a:ext cx="326571" cy="21997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261259</xdr:colOff>
      <xdr:row>7</xdr:row>
      <xdr:rowOff>57429</xdr:rowOff>
    </xdr:from>
    <xdr:to>
      <xdr:col>26</xdr:col>
      <xdr:colOff>147761</xdr:colOff>
      <xdr:row>41</xdr:row>
      <xdr:rowOff>13621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C793DBB-A026-4E9A-B03B-9A98D214C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08580" y="1186822"/>
          <a:ext cx="3778145" cy="5507906"/>
        </a:xfrm>
        <a:prstGeom prst="rect">
          <a:avLst/>
        </a:prstGeom>
      </xdr:spPr>
    </xdr:pic>
    <xdr:clientData/>
  </xdr:twoCellAnchor>
  <xdr:twoCellAnchor>
    <xdr:from>
      <xdr:col>19</xdr:col>
      <xdr:colOff>340179</xdr:colOff>
      <xdr:row>25</xdr:row>
      <xdr:rowOff>122464</xdr:rowOff>
    </xdr:from>
    <xdr:to>
      <xdr:col>20</xdr:col>
      <xdr:colOff>340179</xdr:colOff>
      <xdr:row>36</xdr:row>
      <xdr:rowOff>136072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10D5A2F-2A64-4B50-8230-4007EA5E612B}"/>
            </a:ext>
          </a:extLst>
        </xdr:cNvPr>
        <xdr:cNvCxnSpPr/>
      </xdr:nvCxnSpPr>
      <xdr:spPr>
        <a:xfrm flipH="1" flipV="1">
          <a:off x="13579929" y="4191000"/>
          <a:ext cx="707571" cy="17961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858433</xdr:colOff>
      <xdr:row>17</xdr:row>
      <xdr:rowOff>61529</xdr:rowOff>
    </xdr:from>
    <xdr:to>
      <xdr:col>20</xdr:col>
      <xdr:colOff>421822</xdr:colOff>
      <xdr:row>29</xdr:row>
      <xdr:rowOff>149678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CD60584F-79CF-496A-B83C-E59DA180FBD0}"/>
            </a:ext>
          </a:extLst>
        </xdr:cNvPr>
        <xdr:cNvCxnSpPr/>
      </xdr:nvCxnSpPr>
      <xdr:spPr>
        <a:xfrm flipH="1" flipV="1">
          <a:off x="12016290" y="2823779"/>
          <a:ext cx="2352853" cy="20475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775607</xdr:colOff>
      <xdr:row>18</xdr:row>
      <xdr:rowOff>95250</xdr:rowOff>
    </xdr:from>
    <xdr:to>
      <xdr:col>20</xdr:col>
      <xdr:colOff>683079</xdr:colOff>
      <xdr:row>35</xdr:row>
      <xdr:rowOff>84363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611AEA2-875B-4A68-8E4B-4070051CE334}"/>
            </a:ext>
          </a:extLst>
        </xdr:cNvPr>
        <xdr:cNvCxnSpPr/>
      </xdr:nvCxnSpPr>
      <xdr:spPr>
        <a:xfrm flipH="1" flipV="1">
          <a:off x="11933464" y="3020786"/>
          <a:ext cx="2696936" cy="2764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272143</xdr:colOff>
      <xdr:row>24</xdr:row>
      <xdr:rowOff>68036</xdr:rowOff>
    </xdr:from>
    <xdr:to>
      <xdr:col>20</xdr:col>
      <xdr:colOff>693965</xdr:colOff>
      <xdr:row>25</xdr:row>
      <xdr:rowOff>27214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6120B99-94EC-4E84-95CB-64B28237A426}"/>
            </a:ext>
          </a:extLst>
        </xdr:cNvPr>
        <xdr:cNvCxnSpPr/>
      </xdr:nvCxnSpPr>
      <xdr:spPr>
        <a:xfrm flipH="1" flipV="1">
          <a:off x="12858750" y="3973286"/>
          <a:ext cx="1782536" cy="122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84364</xdr:colOff>
      <xdr:row>41</xdr:row>
      <xdr:rowOff>0</xdr:rowOff>
    </xdr:from>
    <xdr:to>
      <xdr:col>4</xdr:col>
      <xdr:colOff>163286</xdr:colOff>
      <xdr:row>62</xdr:row>
      <xdr:rowOff>107018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4FDB104-8458-4907-8AFE-CEF176513B65}"/>
            </a:ext>
          </a:extLst>
        </xdr:cNvPr>
        <xdr:cNvCxnSpPr/>
      </xdr:nvCxnSpPr>
      <xdr:spPr>
        <a:xfrm flipV="1">
          <a:off x="1676400" y="6681107"/>
          <a:ext cx="609600" cy="3536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117021</xdr:colOff>
      <xdr:row>38</xdr:row>
      <xdr:rowOff>68036</xdr:rowOff>
    </xdr:from>
    <xdr:to>
      <xdr:col>4</xdr:col>
      <xdr:colOff>449036</xdr:colOff>
      <xdr:row>68</xdr:row>
      <xdr:rowOff>71639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44F78A5F-1A5F-4970-8710-7167A2D0BB04}"/>
            </a:ext>
          </a:extLst>
        </xdr:cNvPr>
        <xdr:cNvCxnSpPr/>
      </xdr:nvCxnSpPr>
      <xdr:spPr>
        <a:xfrm flipV="1">
          <a:off x="1709057" y="6259286"/>
          <a:ext cx="862693" cy="4902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66</xdr:row>
      <xdr:rowOff>149678</xdr:rowOff>
    </xdr:from>
    <xdr:to>
      <xdr:col>3</xdr:col>
      <xdr:colOff>57150</xdr:colOff>
      <xdr:row>69</xdr:row>
      <xdr:rowOff>97970</xdr:rowOff>
    </xdr:to>
    <xdr:sp macro="" textlink="">
      <xdr:nvSpPr>
        <xdr:cNvPr id="71" name="Right Brace 70">
          <a:extLst>
            <a:ext uri="{FF2B5EF4-FFF2-40B4-BE49-F238E27FC236}">
              <a16:creationId xmlns:a16="http://schemas.microsoft.com/office/drawing/2014/main" id="{A9D65CC9-7758-4A72-9E51-9C5DB1ED3638}"/>
            </a:ext>
          </a:extLst>
        </xdr:cNvPr>
        <xdr:cNvSpPr/>
      </xdr:nvSpPr>
      <xdr:spPr>
        <a:xfrm>
          <a:off x="1551214" y="10912928"/>
          <a:ext cx="97972" cy="4381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132556</xdr:colOff>
      <xdr:row>32</xdr:row>
      <xdr:rowOff>125384</xdr:rowOff>
    </xdr:from>
    <xdr:ext cx="223148" cy="19767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76D81BD-8C67-41F4-A502-40654274CFF5}"/>
            </a:ext>
          </a:extLst>
        </xdr:cNvPr>
        <xdr:cNvSpPr txBox="1"/>
      </xdr:nvSpPr>
      <xdr:spPr>
        <a:xfrm rot="18592644">
          <a:off x="1378464" y="6213726"/>
          <a:ext cx="1976760" cy="2231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Sum indicated lines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E0B2-4859-4E4C-AD5E-8F3005093D1F}">
  <dimension ref="K3:X138"/>
  <sheetViews>
    <sheetView showGridLines="0" tabSelected="1" view="pageBreakPreview" zoomScale="70" zoomScaleNormal="100" zoomScaleSheetLayoutView="70" workbookViewId="0">
      <selection activeCell="AD34" sqref="AD34"/>
    </sheetView>
  </sheetViews>
  <sheetFormatPr defaultRowHeight="12" x14ac:dyDescent="0.2"/>
  <cols>
    <col min="11" max="11" width="4.33203125" customWidth="1"/>
    <col min="12" max="12" width="35.1640625" customWidth="1"/>
    <col min="13" max="17" width="15.6640625" style="6" bestFit="1" customWidth="1"/>
    <col min="19" max="19" width="11.5" bestFit="1" customWidth="1"/>
    <col min="20" max="24" width="12.33203125" bestFit="1" customWidth="1"/>
  </cols>
  <sheetData>
    <row r="3" spans="11:17" x14ac:dyDescent="0.2">
      <c r="K3" s="13" t="s">
        <v>20</v>
      </c>
    </row>
    <row r="4" spans="11:17" ht="15" x14ac:dyDescent="0.25">
      <c r="K4" s="1" t="s">
        <v>0</v>
      </c>
      <c r="L4" s="2"/>
      <c r="M4" s="14">
        <v>45169</v>
      </c>
      <c r="N4" s="14">
        <v>45199</v>
      </c>
      <c r="O4" s="14">
        <v>45230</v>
      </c>
      <c r="P4" s="14">
        <v>45260</v>
      </c>
      <c r="Q4" s="14">
        <v>45291</v>
      </c>
    </row>
    <row r="5" spans="11:17" ht="12.75" x14ac:dyDescent="0.2">
      <c r="K5" s="2"/>
      <c r="L5" s="2" t="s">
        <v>1</v>
      </c>
      <c r="M5" s="7">
        <v>138683</v>
      </c>
      <c r="N5" s="7">
        <v>135920</v>
      </c>
      <c r="O5" s="7">
        <v>135944</v>
      </c>
      <c r="P5" s="7">
        <v>131355</v>
      </c>
      <c r="Q5" s="7">
        <v>131552</v>
      </c>
    </row>
    <row r="6" spans="11:17" ht="12.75" x14ac:dyDescent="0.2">
      <c r="K6" s="2"/>
      <c r="L6" s="2" t="s">
        <v>2</v>
      </c>
      <c r="M6" s="7">
        <v>2605220</v>
      </c>
      <c r="N6" s="7">
        <v>2501591</v>
      </c>
      <c r="O6" s="7">
        <v>2607950</v>
      </c>
      <c r="P6" s="7">
        <v>2504865</v>
      </c>
      <c r="Q6" s="7">
        <v>2526167</v>
      </c>
    </row>
    <row r="7" spans="11:17" ht="12.75" x14ac:dyDescent="0.2">
      <c r="K7" s="2"/>
      <c r="L7" s="2" t="s">
        <v>3</v>
      </c>
      <c r="M7" s="7">
        <v>237901</v>
      </c>
      <c r="N7" s="7">
        <v>228473</v>
      </c>
      <c r="O7" s="7">
        <v>229758</v>
      </c>
      <c r="P7" s="7">
        <v>222819</v>
      </c>
      <c r="Q7" s="7">
        <v>224443</v>
      </c>
    </row>
    <row r="8" spans="11:17" ht="12.75" x14ac:dyDescent="0.2">
      <c r="K8" s="3" t="s">
        <v>4</v>
      </c>
      <c r="L8" s="3"/>
      <c r="M8" s="5">
        <f>+M5+M6/6+M7</f>
        <v>810787.33333333326</v>
      </c>
      <c r="N8" s="5">
        <f t="shared" ref="N8:Q8" si="0">+N5+N6/6+N7</f>
        <v>781324.83333333326</v>
      </c>
      <c r="O8" s="5">
        <f t="shared" si="0"/>
        <v>800360.33333333326</v>
      </c>
      <c r="P8" s="5">
        <f t="shared" si="0"/>
        <v>771651.5</v>
      </c>
      <c r="Q8" s="5">
        <f t="shared" si="0"/>
        <v>777022.83333333326</v>
      </c>
    </row>
    <row r="9" spans="11:17" ht="12.75" x14ac:dyDescent="0.2">
      <c r="K9" s="2"/>
      <c r="L9" s="2"/>
      <c r="M9" s="8"/>
      <c r="N9" s="8"/>
      <c r="O9" s="8"/>
      <c r="P9" s="8"/>
      <c r="Q9" s="8"/>
    </row>
    <row r="10" spans="11:17" ht="12.75" x14ac:dyDescent="0.2">
      <c r="K10" s="2" t="s">
        <v>5</v>
      </c>
      <c r="L10" s="2"/>
      <c r="M10" s="7">
        <v>11031769.679918334</v>
      </c>
      <c r="N10" s="7">
        <v>10896704.225280002</v>
      </c>
      <c r="O10" s="7">
        <v>10833828.286247998</v>
      </c>
      <c r="P10" s="7">
        <v>10406816.610750003</v>
      </c>
      <c r="Q10" s="7">
        <v>10359279.300799999</v>
      </c>
    </row>
    <row r="11" spans="11:17" ht="12.75" x14ac:dyDescent="0.2">
      <c r="K11" s="2" t="s">
        <v>6</v>
      </c>
      <c r="L11" s="2"/>
      <c r="M11" s="7">
        <v>5633982.1158822002</v>
      </c>
      <c r="N11" s="7">
        <v>5833467.2938361559</v>
      </c>
      <c r="O11" s="7">
        <v>6369246.0350880651</v>
      </c>
      <c r="P11" s="7">
        <v>7543758.4302673759</v>
      </c>
      <c r="Q11" s="7">
        <v>9697868.8967365157</v>
      </c>
    </row>
    <row r="12" spans="11:17" ht="12.75" x14ac:dyDescent="0.2">
      <c r="K12" s="2" t="s">
        <v>7</v>
      </c>
      <c r="L12" s="2"/>
      <c r="M12" s="7">
        <v>5086519.7209570417</v>
      </c>
      <c r="N12" s="7">
        <v>4968544.0531512536</v>
      </c>
      <c r="O12" s="7">
        <v>5112038.5066713542</v>
      </c>
      <c r="P12" s="7">
        <v>5378683.585247159</v>
      </c>
      <c r="Q12" s="7">
        <v>5556299.3376860972</v>
      </c>
    </row>
    <row r="13" spans="11:17" ht="12.75" x14ac:dyDescent="0.2">
      <c r="K13" s="2" t="s">
        <v>8</v>
      </c>
      <c r="L13" s="2"/>
      <c r="M13" s="7"/>
      <c r="N13" s="7"/>
      <c r="O13" s="7"/>
      <c r="P13" s="7"/>
      <c r="Q13" s="7"/>
    </row>
    <row r="14" spans="11:17" ht="12.75" x14ac:dyDescent="0.2">
      <c r="K14" s="4"/>
      <c r="L14" s="4" t="s">
        <v>9</v>
      </c>
      <c r="M14" s="30">
        <f>+SUM(M10:M12)</f>
        <v>21752271.516757574</v>
      </c>
      <c r="N14" s="30">
        <f t="shared" ref="N14:Q14" si="1">+SUM(N10:N12)</f>
        <v>21698715.572267413</v>
      </c>
      <c r="O14" s="30">
        <f t="shared" si="1"/>
        <v>22315112.828007419</v>
      </c>
      <c r="P14" s="30">
        <f t="shared" si="1"/>
        <v>23329258.626264539</v>
      </c>
      <c r="Q14" s="30">
        <f t="shared" si="1"/>
        <v>25613447.535222612</v>
      </c>
    </row>
    <row r="15" spans="11:17" ht="12.75" x14ac:dyDescent="0.2">
      <c r="K15" s="2" t="s">
        <v>10</v>
      </c>
      <c r="L15" s="2"/>
      <c r="M15" s="9">
        <v>-3531460.331650001</v>
      </c>
      <c r="N15" s="9">
        <v>-2356497.2394500021</v>
      </c>
      <c r="O15" s="9">
        <v>-2469948.970449998</v>
      </c>
      <c r="P15" s="9">
        <v>-3014561.1545499992</v>
      </c>
      <c r="Q15" s="9">
        <v>-4441170.8857500013</v>
      </c>
    </row>
    <row r="16" spans="11:17" ht="12.75" x14ac:dyDescent="0.2">
      <c r="K16" s="4"/>
      <c r="L16" s="4" t="s">
        <v>9</v>
      </c>
      <c r="M16" s="10">
        <f>+SUM(M14:M15)</f>
        <v>18220811.185107574</v>
      </c>
      <c r="N16" s="10">
        <f t="shared" ref="N16:Q16" si="2">+SUM(N14:N15)</f>
        <v>19342218.332817413</v>
      </c>
      <c r="O16" s="10">
        <f t="shared" si="2"/>
        <v>19845163.85755742</v>
      </c>
      <c r="P16" s="10">
        <f t="shared" si="2"/>
        <v>20314697.471714541</v>
      </c>
      <c r="Q16" s="10">
        <f t="shared" si="2"/>
        <v>21172276.649472609</v>
      </c>
    </row>
    <row r="17" spans="11:24" ht="12.75" x14ac:dyDescent="0.2">
      <c r="K17" s="2" t="s">
        <v>11</v>
      </c>
      <c r="L17" s="2"/>
      <c r="M17" s="7">
        <v>6381065</v>
      </c>
      <c r="N17" s="7">
        <v>6195150</v>
      </c>
      <c r="O17" s="7">
        <v>6246362</v>
      </c>
      <c r="P17" s="7">
        <v>6297280</v>
      </c>
      <c r="Q17" s="7">
        <v>6322478</v>
      </c>
      <c r="T17" s="21"/>
      <c r="U17" s="21"/>
      <c r="V17" s="21"/>
      <c r="W17" s="21"/>
      <c r="X17" s="21"/>
    </row>
    <row r="18" spans="11:24" ht="12.75" x14ac:dyDescent="0.2">
      <c r="K18" s="2" t="s">
        <v>12</v>
      </c>
      <c r="L18" s="2"/>
      <c r="M18" s="7">
        <v>2899498</v>
      </c>
      <c r="N18" s="7">
        <v>2869652.9039794505</v>
      </c>
      <c r="O18" s="7">
        <v>3001814.2243426614</v>
      </c>
      <c r="P18" s="7">
        <v>2972187.1646364653</v>
      </c>
      <c r="Q18" s="7">
        <v>3098362.4466176759</v>
      </c>
      <c r="T18" s="21"/>
      <c r="U18" s="21"/>
      <c r="V18" s="21"/>
      <c r="W18" s="21"/>
      <c r="X18" s="21"/>
    </row>
    <row r="19" spans="11:24" ht="12.75" x14ac:dyDescent="0.2">
      <c r="K19" s="2" t="s">
        <v>13</v>
      </c>
      <c r="L19" s="2"/>
      <c r="M19" s="7">
        <v>482500</v>
      </c>
      <c r="N19" s="7">
        <v>425000</v>
      </c>
      <c r="O19" s="7">
        <v>425000</v>
      </c>
      <c r="P19" s="7">
        <v>302500</v>
      </c>
      <c r="Q19" s="7">
        <v>250000</v>
      </c>
      <c r="T19" s="22"/>
      <c r="U19" s="22"/>
      <c r="V19" s="22"/>
      <c r="W19" s="22"/>
      <c r="X19" s="22"/>
    </row>
    <row r="20" spans="11:24" ht="12.75" x14ac:dyDescent="0.2">
      <c r="K20" s="2" t="s">
        <v>14</v>
      </c>
      <c r="L20" s="2"/>
      <c r="M20" s="7">
        <v>1216564</v>
      </c>
      <c r="N20" s="7">
        <v>1226557.9312068794</v>
      </c>
      <c r="O20" s="7">
        <v>1260444.5230022878</v>
      </c>
      <c r="P20" s="7">
        <v>1316513.4667704378</v>
      </c>
      <c r="Q20" s="7">
        <v>1440824.1890330999</v>
      </c>
      <c r="T20" s="22"/>
      <c r="U20" s="22"/>
      <c r="V20" s="22"/>
      <c r="W20" s="22"/>
      <c r="X20" s="22"/>
    </row>
    <row r="21" spans="11:24" ht="12.75" x14ac:dyDescent="0.2">
      <c r="K21" s="2" t="s">
        <v>15</v>
      </c>
      <c r="L21" s="2"/>
      <c r="M21" s="7">
        <v>74269.85155228895</v>
      </c>
      <c r="N21" s="7">
        <v>74193.186596018262</v>
      </c>
      <c r="O21" s="7">
        <v>74724.608807400466</v>
      </c>
      <c r="P21" s="7">
        <v>78524.203030303746</v>
      </c>
      <c r="Q21" s="7">
        <v>4298697.5205006432</v>
      </c>
      <c r="T21" s="21"/>
      <c r="U21" s="21"/>
      <c r="V21" s="21"/>
      <c r="W21" s="21"/>
      <c r="X21" s="21"/>
    </row>
    <row r="22" spans="11:24" ht="12.75" x14ac:dyDescent="0.2">
      <c r="K22" s="2" t="s">
        <v>16</v>
      </c>
      <c r="L22" s="2"/>
      <c r="M22" s="7">
        <v>-732762</v>
      </c>
      <c r="N22" s="7">
        <v>-719388</v>
      </c>
      <c r="O22" s="7">
        <v>-719388</v>
      </c>
      <c r="P22" s="7">
        <v>-719388</v>
      </c>
      <c r="Q22" s="7">
        <v>-719436</v>
      </c>
      <c r="T22" s="22"/>
      <c r="U22" s="22"/>
      <c r="V22" s="22"/>
      <c r="W22" s="22"/>
      <c r="X22" s="22"/>
    </row>
    <row r="23" spans="11:24" ht="12.75" x14ac:dyDescent="0.2">
      <c r="K23" s="3"/>
      <c r="L23" s="4" t="s">
        <v>17</v>
      </c>
      <c r="M23" s="16">
        <f>SUM(M17:M22)</f>
        <v>10321134.851552289</v>
      </c>
      <c r="N23" s="11">
        <v>10071166.02178235</v>
      </c>
      <c r="O23" s="11">
        <v>10288957.356152348</v>
      </c>
      <c r="P23" s="11">
        <v>10247616.834437206</v>
      </c>
      <c r="Q23" s="11">
        <v>14690926.15615142</v>
      </c>
    </row>
    <row r="24" spans="11:24" ht="12.75" x14ac:dyDescent="0.2">
      <c r="K24" s="2" t="s">
        <v>18</v>
      </c>
      <c r="L24" s="2"/>
      <c r="M24" s="12">
        <f>+(M14-M23)/M14</f>
        <v>0.52551461838819613</v>
      </c>
      <c r="N24" s="12">
        <f t="shared" ref="N24:Q24" si="3">+(N14-N23)/N14</f>
        <v>0.53586349439714964</v>
      </c>
      <c r="O24" s="12">
        <f t="shared" si="3"/>
        <v>0.53892425122588639</v>
      </c>
      <c r="P24" s="12">
        <f t="shared" si="3"/>
        <v>0.56073971322430982</v>
      </c>
      <c r="Q24" s="12">
        <f t="shared" si="3"/>
        <v>0.42643698643265293</v>
      </c>
      <c r="S24" s="32"/>
      <c r="T24" s="32"/>
      <c r="U24" s="32"/>
      <c r="V24" s="32"/>
      <c r="W24" s="32"/>
      <c r="X24" s="32"/>
    </row>
    <row r="25" spans="11:24" ht="12.75" x14ac:dyDescent="0.2">
      <c r="K25" s="3"/>
      <c r="L25" s="4" t="s">
        <v>19</v>
      </c>
      <c r="M25" s="11">
        <f>M16-M23</f>
        <v>7899676.3335552849</v>
      </c>
      <c r="N25" s="11">
        <v>9271052.3110350631</v>
      </c>
      <c r="O25" s="11">
        <v>9556206.5014050715</v>
      </c>
      <c r="P25" s="11">
        <v>10067080.637277335</v>
      </c>
      <c r="Q25" s="11">
        <v>6481350.4933211897</v>
      </c>
    </row>
    <row r="26" spans="11:24" ht="12.75" x14ac:dyDescent="0.2">
      <c r="K26" s="2"/>
      <c r="L26" s="2"/>
    </row>
    <row r="27" spans="11:24" ht="12.75" x14ac:dyDescent="0.2">
      <c r="K27" s="2" t="s">
        <v>22</v>
      </c>
      <c r="L27" s="2"/>
      <c r="M27" s="7">
        <v>-189790.95598518403</v>
      </c>
      <c r="N27" s="7">
        <v>-216029.46865515297</v>
      </c>
      <c r="O27" s="7">
        <v>-214888.39883290802</v>
      </c>
      <c r="P27" s="7">
        <v>-227832.31197347995</v>
      </c>
      <c r="Q27" s="7">
        <v>-148439.34527214646</v>
      </c>
      <c r="T27" s="6"/>
      <c r="U27" s="6"/>
      <c r="V27" s="6"/>
      <c r="W27" s="6"/>
      <c r="X27" s="6"/>
    </row>
    <row r="28" spans="11:24" ht="12.75" x14ac:dyDescent="0.2">
      <c r="K28" s="2" t="s">
        <v>30</v>
      </c>
      <c r="L28" s="2"/>
      <c r="M28" s="7">
        <v>-2568800</v>
      </c>
      <c r="N28" s="7">
        <v>-2542885.44</v>
      </c>
      <c r="O28" s="7">
        <v>-2510681.5630000001</v>
      </c>
      <c r="P28" s="7">
        <v>-2478534.2785</v>
      </c>
      <c r="Q28" s="7">
        <v>-2443158.8544999999</v>
      </c>
      <c r="S28" s="31"/>
      <c r="T28" s="31"/>
      <c r="U28" s="31"/>
      <c r="V28" s="31"/>
      <c r="W28" s="31"/>
      <c r="X28" s="6"/>
    </row>
    <row r="29" spans="11:24" ht="12.75" x14ac:dyDescent="0.2">
      <c r="K29" s="2" t="s">
        <v>31</v>
      </c>
      <c r="L29" s="2"/>
      <c r="M29" s="7">
        <v>-3919400</v>
      </c>
      <c r="N29" s="7">
        <v>-4877000</v>
      </c>
      <c r="O29" s="7">
        <v>-4868700</v>
      </c>
      <c r="P29" s="7">
        <v>-5360400</v>
      </c>
      <c r="Q29" s="7">
        <v>-2401300</v>
      </c>
      <c r="T29" s="6"/>
      <c r="U29" s="6"/>
      <c r="V29" s="6"/>
      <c r="W29" s="6"/>
      <c r="X29" s="6"/>
    </row>
    <row r="30" spans="11:24" ht="12.75" x14ac:dyDescent="0.2">
      <c r="K30" s="2"/>
      <c r="L30" s="2"/>
      <c r="M30" s="7"/>
      <c r="N30" s="7"/>
      <c r="O30" s="7"/>
      <c r="P30" s="7"/>
      <c r="Q30" s="7"/>
      <c r="S30" s="31"/>
      <c r="T30" s="31"/>
      <c r="U30" s="31"/>
      <c r="V30" s="31"/>
      <c r="W30" s="31"/>
      <c r="X30" s="6"/>
    </row>
    <row r="31" spans="11:24" ht="12.75" x14ac:dyDescent="0.2">
      <c r="K31" s="2" t="s">
        <v>25</v>
      </c>
      <c r="L31" s="2"/>
      <c r="M31" s="7">
        <v>0</v>
      </c>
      <c r="N31" s="7">
        <v>155487.36000000098</v>
      </c>
      <c r="O31" s="7">
        <v>193223.26199999952</v>
      </c>
      <c r="P31" s="7">
        <v>192883.70700000087</v>
      </c>
      <c r="Q31" s="7">
        <v>212252.54400000087</v>
      </c>
      <c r="T31" s="6"/>
      <c r="U31" s="6"/>
      <c r="V31" s="6"/>
      <c r="W31" s="6"/>
      <c r="X31" s="6"/>
    </row>
    <row r="32" spans="11:24" ht="12.75" x14ac:dyDescent="0.2">
      <c r="K32" s="23" t="s">
        <v>26</v>
      </c>
      <c r="L32" s="23"/>
      <c r="M32" s="25">
        <f>SUM(M27:M31)</f>
        <v>-6677990.9559851838</v>
      </c>
      <c r="N32" s="25">
        <f>SUM(N27:N31)</f>
        <v>-7480427.5486551523</v>
      </c>
      <c r="O32" s="25">
        <f>SUM(O27:O31)</f>
        <v>-7401046.6998329088</v>
      </c>
      <c r="P32" s="25">
        <f>SUM(P27:P31)</f>
        <v>-7873882.8834734801</v>
      </c>
      <c r="Q32" s="25">
        <f>SUM(Q27:Q31)</f>
        <v>-4780645.6557721458</v>
      </c>
      <c r="T32" s="6"/>
      <c r="U32" s="6"/>
      <c r="V32" s="6"/>
      <c r="W32" s="6"/>
      <c r="X32" s="6"/>
    </row>
    <row r="33" spans="11:24" ht="12.75" x14ac:dyDescent="0.2">
      <c r="K33" s="23"/>
      <c r="L33" s="23"/>
      <c r="M33" s="25"/>
      <c r="N33" s="25"/>
      <c r="O33" s="25"/>
      <c r="P33" s="25"/>
      <c r="Q33" s="25"/>
    </row>
    <row r="34" spans="11:24" ht="12.75" x14ac:dyDescent="0.2">
      <c r="K34" s="23" t="s">
        <v>27</v>
      </c>
      <c r="L34" s="23"/>
      <c r="M34" s="25">
        <f>M25+M32</f>
        <v>1221685.3775701011</v>
      </c>
      <c r="N34" s="25">
        <f>N25+N32</f>
        <v>1790624.7623799108</v>
      </c>
      <c r="O34" s="25">
        <f>O25+O32</f>
        <v>2155159.8015721627</v>
      </c>
      <c r="P34" s="25">
        <f>P25+P32</f>
        <v>2193197.7538038548</v>
      </c>
      <c r="Q34" s="25">
        <f>Q25+Q32</f>
        <v>1700704.8375490438</v>
      </c>
    </row>
    <row r="35" spans="11:24" ht="12.75" x14ac:dyDescent="0.2">
      <c r="K35" s="2" t="s">
        <v>28</v>
      </c>
      <c r="L35" s="23"/>
      <c r="M35" s="26">
        <f>M25/-SUM(M28:M30)</f>
        <v>1.2175451332504061</v>
      </c>
      <c r="N35" s="26">
        <f>N25/-SUM(N28:N30)</f>
        <v>1.2494872577217397</v>
      </c>
      <c r="O35" s="26">
        <f>O25/-SUM(O28:O30)</f>
        <v>1.2949874484495567</v>
      </c>
      <c r="P35" s="26">
        <f>P25/-SUM(P28:P30)</f>
        <v>1.2842409796556804</v>
      </c>
      <c r="Q35" s="26">
        <f>Q25/-SUM(Q28:Q30)</f>
        <v>1.3378894708334013</v>
      </c>
    </row>
    <row r="37" spans="11:24" x14ac:dyDescent="0.2">
      <c r="K37" s="13" t="s">
        <v>32</v>
      </c>
    </row>
    <row r="38" spans="11:24" ht="15" x14ac:dyDescent="0.25">
      <c r="K38" s="1" t="s">
        <v>0</v>
      </c>
      <c r="L38" s="2"/>
      <c r="M38" s="14">
        <v>45169</v>
      </c>
      <c r="N38" s="14">
        <v>45199</v>
      </c>
      <c r="O38" s="14">
        <v>45230</v>
      </c>
      <c r="P38" s="14">
        <v>45260</v>
      </c>
      <c r="Q38" s="14">
        <v>45291</v>
      </c>
    </row>
    <row r="39" spans="11:24" ht="12.75" x14ac:dyDescent="0.2">
      <c r="K39" s="2"/>
      <c r="L39" s="2" t="s">
        <v>1</v>
      </c>
      <c r="M39" s="7">
        <v>138683</v>
      </c>
      <c r="N39" s="7">
        <v>135920</v>
      </c>
      <c r="O39" s="7">
        <v>135944</v>
      </c>
      <c r="P39" s="7">
        <v>131355</v>
      </c>
      <c r="Q39" s="7">
        <v>131552</v>
      </c>
    </row>
    <row r="40" spans="11:24" ht="12.75" x14ac:dyDescent="0.2">
      <c r="K40" s="2"/>
      <c r="L40" s="2" t="s">
        <v>2</v>
      </c>
      <c r="M40" s="7">
        <v>2605220</v>
      </c>
      <c r="N40" s="7">
        <v>2501591</v>
      </c>
      <c r="O40" s="7">
        <v>2607950</v>
      </c>
      <c r="P40" s="7">
        <v>2504865</v>
      </c>
      <c r="Q40" s="7">
        <v>2526167</v>
      </c>
      <c r="T40">
        <v>134.1010685189888</v>
      </c>
      <c r="U40">
        <v>132.71478580025777</v>
      </c>
      <c r="V40">
        <v>131.36119265906919</v>
      </c>
      <c r="W40">
        <v>130.0471286820777</v>
      </c>
      <c r="X40">
        <v>128.76324682702548</v>
      </c>
    </row>
    <row r="41" spans="11:24" ht="12.75" x14ac:dyDescent="0.2">
      <c r="K41" s="2"/>
      <c r="L41" s="2" t="s">
        <v>3</v>
      </c>
      <c r="M41" s="7">
        <v>237901</v>
      </c>
      <c r="N41" s="7">
        <v>228473</v>
      </c>
      <c r="O41" s="7">
        <v>229758</v>
      </c>
      <c r="P41" s="7">
        <v>222819</v>
      </c>
      <c r="Q41" s="7">
        <v>224443</v>
      </c>
      <c r="T41">
        <v>2556.8663785673039</v>
      </c>
      <c r="U41">
        <v>2535.1562834201432</v>
      </c>
      <c r="V41">
        <v>2514.4097295046699</v>
      </c>
      <c r="W41">
        <v>2494.0589338867389</v>
      </c>
      <c r="X41">
        <v>2474.0587781284967</v>
      </c>
    </row>
    <row r="42" spans="11:24" ht="12.75" x14ac:dyDescent="0.2">
      <c r="K42" s="3" t="s">
        <v>4</v>
      </c>
      <c r="L42" s="3"/>
      <c r="M42" s="5">
        <f>+M39+M40/6+M41</f>
        <v>810787.33333333326</v>
      </c>
      <c r="N42" s="5">
        <f t="shared" ref="N42" si="4">+N39+N40/6+N41</f>
        <v>781324.83333333326</v>
      </c>
      <c r="O42" s="5">
        <f t="shared" ref="O42" si="5">+O39+O40/6+O41</f>
        <v>800360.33333333326</v>
      </c>
      <c r="P42" s="5">
        <f t="shared" ref="P42" si="6">+P39+P40/6+P41</f>
        <v>771651.5</v>
      </c>
      <c r="Q42" s="5">
        <f t="shared" ref="Q42" si="7">+Q39+Q40/6+Q41</f>
        <v>777022.83333333326</v>
      </c>
      <c r="T42">
        <v>243.03706376254888</v>
      </c>
      <c r="U42">
        <v>240.84020004897801</v>
      </c>
      <c r="V42">
        <v>238.745216229525</v>
      </c>
      <c r="W42">
        <v>236.69140389550049</v>
      </c>
      <c r="X42">
        <v>234.67599934968698</v>
      </c>
    </row>
    <row r="43" spans="11:24" ht="12.75" x14ac:dyDescent="0.2">
      <c r="K43" s="2"/>
      <c r="L43" s="2"/>
      <c r="M43" s="8"/>
      <c r="N43" s="8"/>
      <c r="O43" s="8"/>
      <c r="P43" s="8"/>
      <c r="Q43" s="8"/>
    </row>
    <row r="44" spans="11:24" ht="12.75" x14ac:dyDescent="0.2">
      <c r="K44" s="2" t="s">
        <v>5</v>
      </c>
      <c r="L44" s="2"/>
      <c r="M44" s="7">
        <v>11031769.679918334</v>
      </c>
      <c r="N44" s="7">
        <v>10896704.225280002</v>
      </c>
      <c r="O44" s="7">
        <v>10833828.286247998</v>
      </c>
      <c r="P44" s="7">
        <v>10406816.610750003</v>
      </c>
      <c r="Q44" s="7">
        <v>10359279.300799999</v>
      </c>
    </row>
    <row r="45" spans="11:24" ht="12.75" x14ac:dyDescent="0.2">
      <c r="K45" s="2" t="s">
        <v>6</v>
      </c>
      <c r="L45" s="2"/>
      <c r="M45" s="7">
        <v>5633982.1158822002</v>
      </c>
      <c r="N45" s="7">
        <v>5833467.2938361559</v>
      </c>
      <c r="O45" s="7">
        <v>6369246.0350880651</v>
      </c>
      <c r="P45" s="7">
        <v>7543758.4302673759</v>
      </c>
      <c r="Q45" s="7">
        <v>9697868.8967365157</v>
      </c>
      <c r="T45">
        <v>9308.0890926401426</v>
      </c>
      <c r="U45">
        <v>9269.2417842380037</v>
      </c>
      <c r="V45">
        <v>9151.4951520902923</v>
      </c>
      <c r="W45">
        <v>9025.2694300649073</v>
      </c>
      <c r="X45">
        <v>8900.5435009532066</v>
      </c>
    </row>
    <row r="46" spans="11:24" ht="12.75" x14ac:dyDescent="0.2">
      <c r="K46" s="2" t="s">
        <v>7</v>
      </c>
      <c r="L46" s="2"/>
      <c r="M46" s="7">
        <v>5086519.7209570417</v>
      </c>
      <c r="N46" s="7">
        <v>4968544.0531512536</v>
      </c>
      <c r="O46" s="7">
        <v>5112038.5066713542</v>
      </c>
      <c r="P46" s="7">
        <v>5378683.585247159</v>
      </c>
      <c r="Q46" s="7">
        <v>5556299.3376860972</v>
      </c>
      <c r="T46">
        <v>5907.7163884069641</v>
      </c>
      <c r="U46">
        <v>5672.6973394260876</v>
      </c>
      <c r="V46">
        <v>5804.0582264795576</v>
      </c>
      <c r="W46">
        <v>7160.8059843275832</v>
      </c>
      <c r="X46">
        <v>9192.8757426562552</v>
      </c>
    </row>
    <row r="47" spans="11:24" ht="12.75" x14ac:dyDescent="0.2">
      <c r="K47" s="2" t="s">
        <v>8</v>
      </c>
      <c r="L47" s="2"/>
      <c r="M47" s="7"/>
      <c r="N47" s="7"/>
      <c r="O47" s="7"/>
      <c r="P47" s="7"/>
      <c r="Q47" s="7"/>
      <c r="T47">
        <v>4181.8203322274685</v>
      </c>
      <c r="U47">
        <v>4323.7605084841452</v>
      </c>
      <c r="V47">
        <v>4447.5485373062875</v>
      </c>
      <c r="W47">
        <v>4603.0178932927029</v>
      </c>
      <c r="X47">
        <v>4686.653747923825</v>
      </c>
    </row>
    <row r="48" spans="11:24" ht="12.75" x14ac:dyDescent="0.2">
      <c r="K48" s="4"/>
      <c r="L48" s="4" t="s">
        <v>9</v>
      </c>
      <c r="M48" s="30">
        <f>+SUM(M44:M46)</f>
        <v>21752271.516757574</v>
      </c>
      <c r="N48" s="30">
        <f t="shared" ref="N48:Q48" si="8">+SUM(N44:N46)</f>
        <v>21698715.572267413</v>
      </c>
      <c r="O48" s="30">
        <f t="shared" si="8"/>
        <v>22315112.828007419</v>
      </c>
      <c r="P48" s="30">
        <f t="shared" si="8"/>
        <v>23329258.626264539</v>
      </c>
      <c r="Q48" s="30">
        <f t="shared" si="8"/>
        <v>25613447.535222612</v>
      </c>
    </row>
    <row r="49" spans="11:24" ht="12.75" x14ac:dyDescent="0.2">
      <c r="K49" s="2" t="s">
        <v>10</v>
      </c>
      <c r="L49" s="2"/>
      <c r="M49" s="9">
        <v>-3531460.331650001</v>
      </c>
      <c r="N49" s="9">
        <v>-2356497.2394500021</v>
      </c>
      <c r="O49" s="9">
        <v>-2469948.970449998</v>
      </c>
      <c r="P49" s="9">
        <v>-3014561.1545499992</v>
      </c>
      <c r="Q49" s="9">
        <v>-4441170.8857500013</v>
      </c>
    </row>
    <row r="50" spans="11:24" ht="12.75" x14ac:dyDescent="0.2">
      <c r="K50" s="4"/>
      <c r="L50" s="4" t="s">
        <v>9</v>
      </c>
      <c r="M50" s="10">
        <f>+SUM(M48:M49)</f>
        <v>18220811.185107574</v>
      </c>
      <c r="N50" s="10">
        <f t="shared" ref="N50" si="9">+SUM(N48:N49)</f>
        <v>19342218.332817413</v>
      </c>
      <c r="O50" s="10">
        <f t="shared" ref="O50" si="10">+SUM(O48:O49)</f>
        <v>19845163.85755742</v>
      </c>
      <c r="P50" s="10">
        <f t="shared" ref="P50" si="11">+SUM(P48:P49)</f>
        <v>20314697.471714541</v>
      </c>
      <c r="Q50" s="10">
        <f t="shared" ref="Q50" si="12">+SUM(Q48:Q49)</f>
        <v>21172276.649472609</v>
      </c>
      <c r="T50">
        <v>-1258.9901309000006</v>
      </c>
      <c r="U50">
        <v>136.77810424999717</v>
      </c>
      <c r="V50">
        <v>-24.773421500000723</v>
      </c>
      <c r="W50">
        <v>-721.6317546000007</v>
      </c>
      <c r="X50">
        <v>-2312.1755837999999</v>
      </c>
    </row>
    <row r="51" spans="11:24" ht="12.75" x14ac:dyDescent="0.2">
      <c r="K51" s="2" t="s">
        <v>11</v>
      </c>
      <c r="L51" s="2"/>
      <c r="M51" s="7">
        <v>6381065</v>
      </c>
      <c r="N51" s="7">
        <v>6195150</v>
      </c>
      <c r="O51" s="7">
        <v>6246362</v>
      </c>
      <c r="P51" s="7">
        <v>6297280</v>
      </c>
      <c r="Q51" s="7">
        <v>6322478</v>
      </c>
    </row>
    <row r="52" spans="11:24" ht="12.75" x14ac:dyDescent="0.2">
      <c r="K52" s="2" t="s">
        <v>12</v>
      </c>
      <c r="L52" s="2"/>
      <c r="M52" s="7">
        <v>2899498</v>
      </c>
      <c r="N52" s="7">
        <v>2869652.9039794505</v>
      </c>
      <c r="O52" s="7">
        <v>3001814.2243426614</v>
      </c>
      <c r="P52" s="7">
        <v>2972187.1646364653</v>
      </c>
      <c r="Q52" s="7">
        <v>3098362.4466176759</v>
      </c>
      <c r="T52">
        <v>-7835.7481157212715</v>
      </c>
      <c r="U52">
        <v>-7792.9815515841428</v>
      </c>
      <c r="V52">
        <v>-7812.0847079944942</v>
      </c>
      <c r="W52">
        <v>-7764.9811206741233</v>
      </c>
      <c r="X52">
        <v>-7794.0581871067352</v>
      </c>
    </row>
    <row r="53" spans="11:24" ht="12.75" x14ac:dyDescent="0.2">
      <c r="K53" s="2" t="s">
        <v>13</v>
      </c>
      <c r="L53" s="2"/>
      <c r="M53" s="7">
        <v>482500</v>
      </c>
      <c r="N53" s="7">
        <v>425000</v>
      </c>
      <c r="O53" s="7">
        <v>425000</v>
      </c>
      <c r="P53" s="7">
        <v>302500</v>
      </c>
      <c r="Q53" s="7">
        <v>250000</v>
      </c>
    </row>
    <row r="54" spans="11:24" ht="12.75" x14ac:dyDescent="0.2">
      <c r="K54" s="2" t="s">
        <v>14</v>
      </c>
      <c r="L54" s="2"/>
      <c r="M54" s="7">
        <v>1216564</v>
      </c>
      <c r="N54" s="7">
        <v>1226557.9312068794</v>
      </c>
      <c r="O54" s="7">
        <v>1260444.5230022878</v>
      </c>
      <c r="P54" s="7">
        <v>1316513.4667704378</v>
      </c>
      <c r="Q54" s="7">
        <v>1440824.1890330999</v>
      </c>
    </row>
    <row r="55" spans="11:24" ht="12.75" x14ac:dyDescent="0.2">
      <c r="K55" s="2" t="s">
        <v>15</v>
      </c>
      <c r="L55" s="2"/>
      <c r="M55" s="7">
        <v>74269.85155228895</v>
      </c>
      <c r="N55" s="7">
        <v>74193.186596018262</v>
      </c>
      <c r="O55" s="7">
        <v>74724.608807400466</v>
      </c>
      <c r="P55" s="7">
        <v>78524.203030303746</v>
      </c>
      <c r="Q55" s="7">
        <v>4298697.5205006432</v>
      </c>
      <c r="T55">
        <v>-1085.069915841812</v>
      </c>
      <c r="U55">
        <v>-1079.8295654604219</v>
      </c>
      <c r="V55">
        <v>-1093.0992359288418</v>
      </c>
      <c r="W55">
        <v>-1178.3406307067685</v>
      </c>
      <c r="X55">
        <v>-1299.1744365185823</v>
      </c>
    </row>
    <row r="56" spans="11:24" ht="12.75" x14ac:dyDescent="0.2">
      <c r="K56" s="2" t="s">
        <v>16</v>
      </c>
      <c r="L56" s="2"/>
      <c r="M56" s="7">
        <v>-732762</v>
      </c>
      <c r="N56" s="7">
        <v>-719388</v>
      </c>
      <c r="O56" s="7">
        <v>-719388</v>
      </c>
      <c r="P56" s="7">
        <v>-719388</v>
      </c>
      <c r="Q56" s="7">
        <v>-719436</v>
      </c>
      <c r="T56">
        <v>-74.269851552288955</v>
      </c>
      <c r="U56">
        <v>-74.193186596018265</v>
      </c>
      <c r="V56">
        <v>-74.724608807400472</v>
      </c>
      <c r="W56">
        <v>-78.524203030303752</v>
      </c>
      <c r="X56">
        <v>-4298.6975205006429</v>
      </c>
    </row>
    <row r="57" spans="11:24" ht="12.75" x14ac:dyDescent="0.2">
      <c r="K57" s="3"/>
      <c r="L57" s="4" t="s">
        <v>17</v>
      </c>
      <c r="M57" s="16">
        <f>SUM(M51:M56)</f>
        <v>10321134.851552289</v>
      </c>
      <c r="N57" s="11">
        <v>10071166.02178235</v>
      </c>
      <c r="O57" s="11">
        <v>10288957.356152348</v>
      </c>
      <c r="P57" s="11">
        <v>10247616.834437206</v>
      </c>
      <c r="Q57" s="11">
        <v>14690926.15615142</v>
      </c>
    </row>
    <row r="58" spans="11:24" ht="12.75" x14ac:dyDescent="0.2">
      <c r="K58" s="2" t="s">
        <v>18</v>
      </c>
      <c r="L58" s="2"/>
      <c r="M58" s="12">
        <f>+(M48-M57)/M48</f>
        <v>0.52551461838819613</v>
      </c>
      <c r="N58" s="12">
        <f t="shared" ref="N58" si="13">+(N48-N57)/N48</f>
        <v>0.53586349439714964</v>
      </c>
      <c r="O58" s="12">
        <f t="shared" ref="O58" si="14">+(O48-O57)/O48</f>
        <v>0.53892425122588639</v>
      </c>
      <c r="P58" s="12">
        <f t="shared" ref="P58" si="15">+(P48-P57)/P48</f>
        <v>0.56073971322430982</v>
      </c>
      <c r="Q58" s="12">
        <f t="shared" ref="Q58" si="16">+(Q48-Q57)/Q48</f>
        <v>0.42643698643265293</v>
      </c>
    </row>
    <row r="59" spans="11:24" ht="12.75" x14ac:dyDescent="0.2">
      <c r="K59" s="3"/>
      <c r="L59" s="4" t="s">
        <v>19</v>
      </c>
      <c r="M59" s="11">
        <f>M50-M57</f>
        <v>7899676.3335552849</v>
      </c>
      <c r="N59" s="11">
        <v>9271052.3110350631</v>
      </c>
      <c r="O59" s="11">
        <v>9556206.5014050715</v>
      </c>
      <c r="P59" s="11">
        <v>10067080.637277335</v>
      </c>
      <c r="Q59" s="11">
        <v>6481350.4933211897</v>
      </c>
    </row>
    <row r="60" spans="11:24" ht="12.75" x14ac:dyDescent="0.2">
      <c r="K60" s="2"/>
      <c r="L60" s="2"/>
    </row>
    <row r="61" spans="11:24" ht="12.75" x14ac:dyDescent="0.2">
      <c r="K61" s="2" t="s">
        <v>22</v>
      </c>
      <c r="L61" s="2"/>
      <c r="M61" s="7">
        <v>-189790.95598518403</v>
      </c>
      <c r="N61" s="7">
        <v>-216029.46865515297</v>
      </c>
      <c r="O61" s="7">
        <v>-214888.39883290802</v>
      </c>
      <c r="P61" s="7">
        <v>-227832.31197347995</v>
      </c>
      <c r="Q61" s="7">
        <v>-148439.34527214646</v>
      </c>
    </row>
    <row r="62" spans="11:24" ht="12.75" x14ac:dyDescent="0.2">
      <c r="K62" s="2" t="s">
        <v>30</v>
      </c>
      <c r="L62" s="2"/>
      <c r="M62" s="7">
        <v>-2568800</v>
      </c>
      <c r="N62" s="7">
        <v>-2542885.44</v>
      </c>
      <c r="O62" s="7">
        <v>-2510681.5630000001</v>
      </c>
      <c r="P62" s="7">
        <v>-2478534.2785</v>
      </c>
      <c r="Q62" s="7">
        <v>-2443158.8544999999</v>
      </c>
      <c r="T62" s="6">
        <v>-189.79095598518404</v>
      </c>
      <c r="U62" s="6">
        <v>-216.02946865515298</v>
      </c>
      <c r="V62" s="6">
        <v>-214.88839883290802</v>
      </c>
      <c r="W62" s="6">
        <v>-227.83231197347996</v>
      </c>
      <c r="X62" s="6">
        <v>-148.43934527214645</v>
      </c>
    </row>
    <row r="63" spans="11:24" ht="12.75" x14ac:dyDescent="0.2">
      <c r="K63" s="2" t="s">
        <v>31</v>
      </c>
      <c r="L63" s="2"/>
      <c r="M63" s="7">
        <v>-3919400</v>
      </c>
      <c r="N63" s="7">
        <v>-4877000</v>
      </c>
      <c r="O63" s="7">
        <v>-4868700</v>
      </c>
      <c r="P63" s="7">
        <v>-5360400</v>
      </c>
      <c r="Q63" s="7">
        <v>-2401300</v>
      </c>
      <c r="T63" s="6">
        <v>-1235.95</v>
      </c>
      <c r="U63" s="6">
        <v>-1215.7968595</v>
      </c>
      <c r="V63" s="6">
        <v>-1190.1814705000002</v>
      </c>
      <c r="W63" s="6">
        <v>-1164.5868975000001</v>
      </c>
      <c r="X63" s="6">
        <v>-1136.1717564999999</v>
      </c>
    </row>
    <row r="64" spans="11:24" ht="12.75" x14ac:dyDescent="0.2">
      <c r="K64" s="2"/>
      <c r="L64" s="2"/>
      <c r="M64" s="7"/>
      <c r="N64" s="7"/>
      <c r="O64" s="7"/>
      <c r="P64" s="7"/>
      <c r="Q64" s="7"/>
      <c r="T64" s="6">
        <v>-1332.85</v>
      </c>
      <c r="U64" s="6">
        <v>-1327.0885805</v>
      </c>
      <c r="V64" s="6">
        <v>-1320.5000925000002</v>
      </c>
      <c r="W64" s="6">
        <v>-1313.947381</v>
      </c>
      <c r="X64" s="6">
        <v>-1306.9870980000001</v>
      </c>
    </row>
    <row r="65" spans="11:24" ht="12.75" x14ac:dyDescent="0.2">
      <c r="K65" s="2" t="s">
        <v>25</v>
      </c>
      <c r="L65" s="2"/>
      <c r="M65" s="7">
        <v>0</v>
      </c>
      <c r="N65" s="7">
        <v>155487.36000000098</v>
      </c>
      <c r="O65" s="7">
        <v>193223.26199999952</v>
      </c>
      <c r="P65" s="7">
        <v>192883.70700000087</v>
      </c>
      <c r="Q65" s="7">
        <v>212252.54400000087</v>
      </c>
      <c r="T65" s="6">
        <v>-3098.1</v>
      </c>
      <c r="U65" s="6">
        <v>-3937.8</v>
      </c>
      <c r="V65" s="6">
        <v>-3934.6</v>
      </c>
      <c r="W65" s="6">
        <v>-4368.2</v>
      </c>
      <c r="X65" s="6">
        <v>-1755.3</v>
      </c>
    </row>
    <row r="66" spans="11:24" ht="12.75" x14ac:dyDescent="0.2">
      <c r="K66" s="23" t="s">
        <v>26</v>
      </c>
      <c r="L66" s="23"/>
      <c r="M66" s="25">
        <f>SUM(M61:M65)</f>
        <v>-6677990.9559851838</v>
      </c>
      <c r="N66" s="25">
        <f>SUM(N61:N65)</f>
        <v>-7480427.5486551523</v>
      </c>
      <c r="O66" s="25">
        <f>SUM(O61:O65)</f>
        <v>-7401046.6998329088</v>
      </c>
      <c r="P66" s="25">
        <f>SUM(P61:P65)</f>
        <v>-7873882.8834734801</v>
      </c>
      <c r="Q66" s="25">
        <f>SUM(Q61:Q65)</f>
        <v>-4780645.6557721458</v>
      </c>
      <c r="T66" s="6">
        <v>-821.3</v>
      </c>
      <c r="U66" s="6">
        <v>-939.2</v>
      </c>
      <c r="V66" s="6">
        <v>-934.1</v>
      </c>
      <c r="W66" s="6">
        <v>-992.2</v>
      </c>
      <c r="X66" s="6">
        <v>-646</v>
      </c>
    </row>
    <row r="67" spans="11:24" ht="12.75" x14ac:dyDescent="0.2">
      <c r="K67" s="23"/>
      <c r="L67" s="23"/>
      <c r="M67" s="25"/>
      <c r="N67" s="25"/>
      <c r="O67" s="25"/>
      <c r="P67" s="25"/>
      <c r="Q67" s="25"/>
      <c r="T67" s="6">
        <v>0</v>
      </c>
      <c r="U67" s="6">
        <v>155.48736000000099</v>
      </c>
      <c r="V67" s="6">
        <v>193.22326199999952</v>
      </c>
      <c r="W67" s="6">
        <v>192.88370700000087</v>
      </c>
      <c r="X67" s="6">
        <v>212.25254400000085</v>
      </c>
    </row>
    <row r="68" spans="11:24" ht="12.75" x14ac:dyDescent="0.2">
      <c r="K68" s="23" t="s">
        <v>27</v>
      </c>
      <c r="L68" s="23"/>
      <c r="M68" s="25">
        <f>M59+M66</f>
        <v>1221685.3775701011</v>
      </c>
      <c r="N68" s="25">
        <f>N59+N66</f>
        <v>1790624.7623799108</v>
      </c>
      <c r="O68" s="25">
        <f>O59+O66</f>
        <v>2155159.8015721627</v>
      </c>
      <c r="P68" s="25">
        <f>P59+P66</f>
        <v>2193197.7538038548</v>
      </c>
      <c r="Q68" s="25">
        <f>Q59+Q66</f>
        <v>1700704.8375490438</v>
      </c>
    </row>
    <row r="69" spans="11:24" ht="12.75" x14ac:dyDescent="0.2">
      <c r="K69" s="2" t="s">
        <v>28</v>
      </c>
      <c r="L69" s="23"/>
      <c r="M69" s="26">
        <f>M59/-SUM(M62:M64)</f>
        <v>1.2175451332504061</v>
      </c>
      <c r="N69" s="26">
        <f>N59/-SUM(N62:N64)</f>
        <v>1.2494872577217397</v>
      </c>
      <c r="O69" s="26">
        <f>O59/-SUM(O62:O64)</f>
        <v>1.2949874484495567</v>
      </c>
      <c r="P69" s="26">
        <f>P59/-SUM(P62:P64)</f>
        <v>1.2842409796556804</v>
      </c>
      <c r="Q69" s="26">
        <f>Q59/-SUM(Q62:Q64)</f>
        <v>1.3378894708334013</v>
      </c>
    </row>
    <row r="70" spans="11:24" ht="12.75" x14ac:dyDescent="0.2">
      <c r="K70" s="2"/>
      <c r="L70" s="23"/>
      <c r="M70" s="26"/>
      <c r="N70" s="26"/>
      <c r="O70" s="26"/>
      <c r="P70" s="26"/>
      <c r="Q70" s="26"/>
    </row>
    <row r="72" spans="11:24" x14ac:dyDescent="0.2">
      <c r="K72" s="13" t="s">
        <v>21</v>
      </c>
    </row>
    <row r="73" spans="11:24" ht="15" x14ac:dyDescent="0.25">
      <c r="K73" s="1" t="s">
        <v>0</v>
      </c>
      <c r="L73" s="2"/>
      <c r="M73" s="14">
        <v>45169</v>
      </c>
      <c r="N73" s="14">
        <v>45199</v>
      </c>
      <c r="O73" s="14">
        <v>45230</v>
      </c>
      <c r="P73" s="14">
        <v>45260</v>
      </c>
      <c r="Q73" s="14">
        <v>45291</v>
      </c>
    </row>
    <row r="74" spans="11:24" ht="12.75" x14ac:dyDescent="0.2">
      <c r="K74" s="2"/>
      <c r="L74" s="2" t="s">
        <v>1</v>
      </c>
      <c r="M74" s="7">
        <f>M5-M39</f>
        <v>0</v>
      </c>
      <c r="N74" s="7">
        <f>N5-N39</f>
        <v>0</v>
      </c>
      <c r="O74" s="7">
        <f>O5-O39</f>
        <v>0</v>
      </c>
      <c r="P74" s="7">
        <f>P5-P39</f>
        <v>0</v>
      </c>
      <c r="Q74" s="7">
        <f>Q5-Q39</f>
        <v>0</v>
      </c>
    </row>
    <row r="75" spans="11:24" ht="12.75" x14ac:dyDescent="0.2">
      <c r="K75" s="2"/>
      <c r="L75" s="2" t="s">
        <v>2</v>
      </c>
      <c r="M75" s="7">
        <f>M6-M40</f>
        <v>0</v>
      </c>
      <c r="N75" s="7">
        <f>N6-N40</f>
        <v>0</v>
      </c>
      <c r="O75" s="7">
        <f>O6-O40</f>
        <v>0</v>
      </c>
      <c r="P75" s="7">
        <f>P6-P40</f>
        <v>0</v>
      </c>
      <c r="Q75" s="7">
        <f>Q6-Q40</f>
        <v>0</v>
      </c>
    </row>
    <row r="76" spans="11:24" ht="12.75" x14ac:dyDescent="0.2">
      <c r="K76" s="2"/>
      <c r="L76" s="2" t="s">
        <v>3</v>
      </c>
      <c r="M76" s="7">
        <f>M7-M41</f>
        <v>0</v>
      </c>
      <c r="N76" s="7">
        <f>N7-N41</f>
        <v>0</v>
      </c>
      <c r="O76" s="7">
        <f>O7-O41</f>
        <v>0</v>
      </c>
      <c r="P76" s="7">
        <f>P7-P41</f>
        <v>0</v>
      </c>
      <c r="Q76" s="7">
        <f>Q7-Q41</f>
        <v>0</v>
      </c>
    </row>
    <row r="77" spans="11:24" ht="12.75" x14ac:dyDescent="0.2">
      <c r="K77" s="3" t="s">
        <v>4</v>
      </c>
      <c r="L77" s="3"/>
      <c r="M77" s="5">
        <f>M8-M42</f>
        <v>0</v>
      </c>
      <c r="N77" s="5">
        <f>N8-N42</f>
        <v>0</v>
      </c>
      <c r="O77" s="5">
        <f>O8-O42</f>
        <v>0</v>
      </c>
      <c r="P77" s="5">
        <f>P8-P42</f>
        <v>0</v>
      </c>
      <c r="Q77" s="5">
        <f>Q8-Q42</f>
        <v>0</v>
      </c>
    </row>
    <row r="78" spans="11:24" ht="12.75" x14ac:dyDescent="0.2">
      <c r="K78" s="2"/>
      <c r="L78" s="2"/>
      <c r="M78" s="8"/>
      <c r="N78" s="8"/>
      <c r="O78" s="8"/>
      <c r="P78" s="8"/>
      <c r="Q78" s="8"/>
    </row>
    <row r="79" spans="11:24" ht="12.75" x14ac:dyDescent="0.2">
      <c r="K79" s="2" t="s">
        <v>5</v>
      </c>
      <c r="L79" s="2"/>
      <c r="M79" s="7">
        <f>M10-M44</f>
        <v>0</v>
      </c>
      <c r="N79" s="7">
        <f>N10-N44</f>
        <v>0</v>
      </c>
      <c r="O79" s="7">
        <f>O10-O44</f>
        <v>0</v>
      </c>
      <c r="P79" s="7">
        <f>P10-P44</f>
        <v>0</v>
      </c>
      <c r="Q79" s="7">
        <f>Q10-Q44</f>
        <v>0</v>
      </c>
    </row>
    <row r="80" spans="11:24" ht="12.75" x14ac:dyDescent="0.2">
      <c r="K80" s="2" t="s">
        <v>6</v>
      </c>
      <c r="L80" s="2"/>
      <c r="M80" s="7">
        <f>M11-M45</f>
        <v>0</v>
      </c>
      <c r="N80" s="7">
        <f>N11-N45</f>
        <v>0</v>
      </c>
      <c r="O80" s="7">
        <f>O11-O45</f>
        <v>0</v>
      </c>
      <c r="P80" s="7">
        <f>P11-P45</f>
        <v>0</v>
      </c>
      <c r="Q80" s="7">
        <f>Q11-Q45</f>
        <v>0</v>
      </c>
    </row>
    <row r="81" spans="11:17" ht="12.75" x14ac:dyDescent="0.2">
      <c r="K81" s="2" t="s">
        <v>7</v>
      </c>
      <c r="L81" s="2"/>
      <c r="M81" s="7">
        <f>M12-M46</f>
        <v>0</v>
      </c>
      <c r="N81" s="7">
        <f>N12-N46</f>
        <v>0</v>
      </c>
      <c r="O81" s="7">
        <f>O12-O46</f>
        <v>0</v>
      </c>
      <c r="P81" s="7">
        <f>P12-P46</f>
        <v>0</v>
      </c>
      <c r="Q81" s="7">
        <f>Q12-Q46</f>
        <v>0</v>
      </c>
    </row>
    <row r="82" spans="11:17" ht="12.75" x14ac:dyDescent="0.2">
      <c r="K82" s="2" t="s">
        <v>8</v>
      </c>
      <c r="L82" s="2"/>
      <c r="M82" s="7">
        <f>M13-M47</f>
        <v>0</v>
      </c>
      <c r="N82" s="7">
        <f>N13-N47</f>
        <v>0</v>
      </c>
      <c r="O82" s="7">
        <f>O13-O47</f>
        <v>0</v>
      </c>
      <c r="P82" s="7">
        <f>P13-P47</f>
        <v>0</v>
      </c>
      <c r="Q82" s="7">
        <f>Q13-Q47</f>
        <v>0</v>
      </c>
    </row>
    <row r="83" spans="11:17" ht="12.75" x14ac:dyDescent="0.2">
      <c r="K83" s="4"/>
      <c r="L83" s="4" t="s">
        <v>9</v>
      </c>
      <c r="M83" s="15">
        <f>M14-M48</f>
        <v>0</v>
      </c>
      <c r="N83" s="15">
        <f>N14-N48</f>
        <v>0</v>
      </c>
      <c r="O83" s="15">
        <f>O14-O48</f>
        <v>0</v>
      </c>
      <c r="P83" s="15">
        <f>P14-P48</f>
        <v>0</v>
      </c>
      <c r="Q83" s="15">
        <f>Q14-Q48</f>
        <v>0</v>
      </c>
    </row>
    <row r="84" spans="11:17" ht="12.75" x14ac:dyDescent="0.2">
      <c r="K84" s="2" t="s">
        <v>10</v>
      </c>
      <c r="L84" s="2"/>
      <c r="M84" s="7">
        <f>M15-M49</f>
        <v>0</v>
      </c>
      <c r="N84" s="7">
        <f>N15-N49</f>
        <v>0</v>
      </c>
      <c r="O84" s="7">
        <f>O15-O49</f>
        <v>0</v>
      </c>
      <c r="P84" s="7">
        <f>P15-P49</f>
        <v>0</v>
      </c>
      <c r="Q84" s="7">
        <f>Q15-Q49</f>
        <v>0</v>
      </c>
    </row>
    <row r="85" spans="11:17" ht="12.75" x14ac:dyDescent="0.2">
      <c r="K85" s="4"/>
      <c r="L85" s="4" t="s">
        <v>9</v>
      </c>
      <c r="M85" s="15">
        <f>M16-M50</f>
        <v>0</v>
      </c>
      <c r="N85" s="15">
        <f>N16-N50</f>
        <v>0</v>
      </c>
      <c r="O85" s="15">
        <f>O16-O50</f>
        <v>0</v>
      </c>
      <c r="P85" s="15">
        <f>P16-P50</f>
        <v>0</v>
      </c>
      <c r="Q85" s="15">
        <f>Q16-Q50</f>
        <v>0</v>
      </c>
    </row>
    <row r="86" spans="11:17" ht="12.75" x14ac:dyDescent="0.2">
      <c r="K86" s="2" t="s">
        <v>11</v>
      </c>
      <c r="L86" s="2"/>
      <c r="M86" s="7">
        <f>M17-M51</f>
        <v>0</v>
      </c>
      <c r="N86" s="7">
        <f>N17-N51</f>
        <v>0</v>
      </c>
      <c r="O86" s="7">
        <f>O17-O51</f>
        <v>0</v>
      </c>
      <c r="P86" s="7">
        <f>P17-P51</f>
        <v>0</v>
      </c>
      <c r="Q86" s="7">
        <f>Q17-Q51</f>
        <v>0</v>
      </c>
    </row>
    <row r="87" spans="11:17" ht="12.75" x14ac:dyDescent="0.2">
      <c r="K87" s="2" t="s">
        <v>12</v>
      </c>
      <c r="L87" s="2"/>
      <c r="M87" s="7">
        <f>M18-M52</f>
        <v>0</v>
      </c>
      <c r="N87" s="7">
        <f>N18-N52</f>
        <v>0</v>
      </c>
      <c r="O87" s="7">
        <f>O18-O52</f>
        <v>0</v>
      </c>
      <c r="P87" s="7">
        <f>P18-P52</f>
        <v>0</v>
      </c>
      <c r="Q87" s="7">
        <f>Q18-Q52</f>
        <v>0</v>
      </c>
    </row>
    <row r="88" spans="11:17" ht="12.75" x14ac:dyDescent="0.2">
      <c r="K88" s="2" t="s">
        <v>13</v>
      </c>
      <c r="L88" s="2"/>
      <c r="M88" s="7">
        <f>M19-M53</f>
        <v>0</v>
      </c>
      <c r="N88" s="7">
        <f>N19-N53</f>
        <v>0</v>
      </c>
      <c r="O88" s="7">
        <f>O19-O53</f>
        <v>0</v>
      </c>
      <c r="P88" s="7">
        <f>P19-P53</f>
        <v>0</v>
      </c>
      <c r="Q88" s="7">
        <f>Q19-Q53</f>
        <v>0</v>
      </c>
    </row>
    <row r="89" spans="11:17" ht="12.75" x14ac:dyDescent="0.2">
      <c r="K89" s="2" t="s">
        <v>14</v>
      </c>
      <c r="L89" s="2"/>
      <c r="M89" s="7">
        <f>M20-M54</f>
        <v>0</v>
      </c>
      <c r="N89" s="7">
        <f>N20-N54</f>
        <v>0</v>
      </c>
      <c r="O89" s="7">
        <f>O20-O54</f>
        <v>0</v>
      </c>
      <c r="P89" s="7">
        <f>P20-P54</f>
        <v>0</v>
      </c>
      <c r="Q89" s="7">
        <f>Q20-Q54</f>
        <v>0</v>
      </c>
    </row>
    <row r="90" spans="11:17" ht="12.75" x14ac:dyDescent="0.2">
      <c r="K90" s="2" t="s">
        <v>15</v>
      </c>
      <c r="L90" s="2"/>
      <c r="M90" s="7">
        <f>M21-M55</f>
        <v>0</v>
      </c>
      <c r="N90" s="7">
        <f>N21-N55</f>
        <v>0</v>
      </c>
      <c r="O90" s="7">
        <f>O21-O55</f>
        <v>0</v>
      </c>
      <c r="P90" s="7">
        <f>P21-P55</f>
        <v>0</v>
      </c>
      <c r="Q90" s="7">
        <f>Q21-Q55</f>
        <v>0</v>
      </c>
    </row>
    <row r="91" spans="11:17" ht="12.75" x14ac:dyDescent="0.2">
      <c r="K91" s="2" t="s">
        <v>16</v>
      </c>
      <c r="L91" s="2"/>
      <c r="M91" s="7">
        <f>M22-M56</f>
        <v>0</v>
      </c>
      <c r="N91" s="7">
        <f>N22-N56</f>
        <v>0</v>
      </c>
      <c r="O91" s="7">
        <f>O22-O56</f>
        <v>0</v>
      </c>
      <c r="P91" s="7">
        <f>P22-P56</f>
        <v>0</v>
      </c>
      <c r="Q91" s="7">
        <f>Q22-Q56</f>
        <v>0</v>
      </c>
    </row>
    <row r="92" spans="11:17" ht="12.75" x14ac:dyDescent="0.2">
      <c r="K92" s="3"/>
      <c r="L92" s="4" t="s">
        <v>17</v>
      </c>
      <c r="M92" s="16">
        <f>M23-M57</f>
        <v>0</v>
      </c>
      <c r="N92" s="16">
        <f>N23-N57</f>
        <v>0</v>
      </c>
      <c r="O92" s="16">
        <f>O23-O57</f>
        <v>0</v>
      </c>
      <c r="P92" s="16">
        <f>P23-P57</f>
        <v>0</v>
      </c>
      <c r="Q92" s="16">
        <f>Q23-Q57</f>
        <v>0</v>
      </c>
    </row>
    <row r="93" spans="11:17" ht="12.75" x14ac:dyDescent="0.2">
      <c r="K93" s="2" t="s">
        <v>18</v>
      </c>
      <c r="L93" s="2"/>
      <c r="M93" s="12"/>
      <c r="N93" s="12"/>
      <c r="O93" s="12"/>
      <c r="P93" s="12"/>
      <c r="Q93" s="12"/>
    </row>
    <row r="94" spans="11:17" ht="12.75" x14ac:dyDescent="0.2">
      <c r="K94" s="3"/>
      <c r="L94" s="4" t="s">
        <v>19</v>
      </c>
      <c r="M94" s="16">
        <f>M25-M59</f>
        <v>0</v>
      </c>
      <c r="N94" s="16">
        <f>N25-N59</f>
        <v>0</v>
      </c>
      <c r="O94" s="16">
        <f>O25-O59</f>
        <v>0</v>
      </c>
      <c r="P94" s="16">
        <f>P25-P59</f>
        <v>0</v>
      </c>
      <c r="Q94" s="16">
        <f>Q25-Q59</f>
        <v>0</v>
      </c>
    </row>
    <row r="95" spans="11:17" ht="12.75" x14ac:dyDescent="0.2">
      <c r="K95" s="2"/>
      <c r="L95" s="23"/>
      <c r="M95" s="29"/>
      <c r="N95" s="29"/>
      <c r="O95" s="29"/>
      <c r="P95" s="29"/>
      <c r="Q95" s="29"/>
    </row>
    <row r="96" spans="11:17" ht="12.75" x14ac:dyDescent="0.2">
      <c r="K96" s="2" t="s">
        <v>22</v>
      </c>
      <c r="L96" s="23"/>
      <c r="M96" s="7">
        <f>M27-M61</f>
        <v>0</v>
      </c>
      <c r="N96" s="7">
        <f>N27-N61</f>
        <v>0</v>
      </c>
      <c r="O96" s="7">
        <f>O27-O61</f>
        <v>0</v>
      </c>
      <c r="P96" s="7">
        <f>P27-P61</f>
        <v>0</v>
      </c>
      <c r="Q96" s="7">
        <f>Q27-Q61</f>
        <v>0</v>
      </c>
    </row>
    <row r="97" spans="11:17" ht="12.75" x14ac:dyDescent="0.2">
      <c r="K97" s="2" t="s">
        <v>23</v>
      </c>
      <c r="L97" s="23"/>
      <c r="M97" s="7">
        <f>M28-M62</f>
        <v>0</v>
      </c>
      <c r="N97" s="7">
        <f>N28-N62</f>
        <v>0</v>
      </c>
      <c r="O97" s="7">
        <f>O28-O62</f>
        <v>0</v>
      </c>
      <c r="P97" s="7">
        <f>P28-P62</f>
        <v>0</v>
      </c>
      <c r="Q97" s="7">
        <f>Q28-Q62</f>
        <v>0</v>
      </c>
    </row>
    <row r="98" spans="11:17" ht="12.75" x14ac:dyDescent="0.2">
      <c r="K98" s="2" t="s">
        <v>24</v>
      </c>
      <c r="L98" s="23"/>
      <c r="M98" s="7">
        <f>M29-M64</f>
        <v>-3919400</v>
      </c>
      <c r="N98" s="7">
        <f>N29-N64</f>
        <v>-4877000</v>
      </c>
      <c r="O98" s="7">
        <f>O29-O64</f>
        <v>-4868700</v>
      </c>
      <c r="P98" s="7">
        <f>P29-P64</f>
        <v>-5360400</v>
      </c>
      <c r="Q98" s="7">
        <f>Q29-Q64</f>
        <v>-2401300</v>
      </c>
    </row>
    <row r="99" spans="11:17" ht="12.75" x14ac:dyDescent="0.2">
      <c r="K99" s="2"/>
      <c r="L99" s="23"/>
      <c r="M99" s="7"/>
      <c r="N99" s="7"/>
      <c r="O99" s="7"/>
      <c r="P99" s="7"/>
      <c r="Q99" s="7"/>
    </row>
    <row r="100" spans="11:17" ht="12.75" x14ac:dyDescent="0.2">
      <c r="K100" s="2" t="s">
        <v>25</v>
      </c>
      <c r="L100" s="23"/>
      <c r="M100" s="7">
        <f>M31-M66</f>
        <v>6677990.9559851838</v>
      </c>
      <c r="N100" s="7">
        <f>N31-N66</f>
        <v>7635914.9086551536</v>
      </c>
      <c r="O100" s="7">
        <f>O31-O66</f>
        <v>7594269.961832908</v>
      </c>
      <c r="P100" s="7">
        <f>P31-P66</f>
        <v>8066766.5904734805</v>
      </c>
      <c r="Q100" s="7">
        <f>Q31-Q66</f>
        <v>4992898.1997721465</v>
      </c>
    </row>
    <row r="101" spans="11:17" ht="12.75" x14ac:dyDescent="0.2">
      <c r="K101" s="23" t="s">
        <v>26</v>
      </c>
      <c r="L101" s="23"/>
      <c r="M101" s="7">
        <f>M32-M67</f>
        <v>-6677990.9559851838</v>
      </c>
      <c r="N101" s="7">
        <f>N32-N67</f>
        <v>-7480427.5486551523</v>
      </c>
      <c r="O101" s="7">
        <f>O32-O67</f>
        <v>-7401046.6998329088</v>
      </c>
      <c r="P101" s="7">
        <f>P32-P67</f>
        <v>-7873882.8834734801</v>
      </c>
      <c r="Q101" s="7">
        <f>Q32-Q67</f>
        <v>-4780645.6557721458</v>
      </c>
    </row>
    <row r="102" spans="11:17" ht="12.75" x14ac:dyDescent="0.2">
      <c r="K102" s="2"/>
      <c r="L102" s="23"/>
      <c r="M102" s="24"/>
      <c r="N102" s="24"/>
      <c r="O102" s="24"/>
      <c r="P102" s="24"/>
      <c r="Q102" s="24"/>
    </row>
    <row r="103" spans="11:17" ht="12.75" x14ac:dyDescent="0.2">
      <c r="K103" s="23" t="s">
        <v>27</v>
      </c>
      <c r="L103" s="23"/>
      <c r="M103" s="7">
        <f>M34-M69</f>
        <v>1221684.1600249677</v>
      </c>
      <c r="N103" s="7">
        <f>N34-N69</f>
        <v>1790623.512892653</v>
      </c>
      <c r="O103" s="7">
        <f>O34-O69</f>
        <v>2155158.5065847142</v>
      </c>
      <c r="P103" s="7">
        <f>P34-P69</f>
        <v>2193196.4695628751</v>
      </c>
      <c r="Q103" s="7">
        <f>Q34-Q69</f>
        <v>1700703.499659573</v>
      </c>
    </row>
    <row r="104" spans="11:17" ht="12.75" x14ac:dyDescent="0.2">
      <c r="K104" s="2" t="s">
        <v>28</v>
      </c>
      <c r="M104" s="27">
        <f>M35-M70</f>
        <v>1.2175451332504061</v>
      </c>
      <c r="N104" s="27">
        <f>N35-N70</f>
        <v>1.2494872577217397</v>
      </c>
      <c r="O104" s="27">
        <f>O35-O70</f>
        <v>1.2949874484495567</v>
      </c>
      <c r="P104" s="27">
        <f>P35-P70</f>
        <v>1.2842409796556804</v>
      </c>
      <c r="Q104" s="27">
        <f>Q35-Q70</f>
        <v>1.3378894708334013</v>
      </c>
    </row>
    <row r="105" spans="11:17" ht="12.75" x14ac:dyDescent="0.2">
      <c r="K105" s="2"/>
    </row>
    <row r="106" spans="11:17" x14ac:dyDescent="0.2">
      <c r="K106" s="13" t="s">
        <v>29</v>
      </c>
    </row>
    <row r="107" spans="11:17" ht="15" x14ac:dyDescent="0.25">
      <c r="K107" s="1" t="s">
        <v>0</v>
      </c>
      <c r="L107" s="2"/>
      <c r="M107" s="14">
        <v>45169</v>
      </c>
      <c r="N107" s="14">
        <v>45199</v>
      </c>
      <c r="O107" s="14">
        <v>45230</v>
      </c>
      <c r="P107" s="14">
        <v>45260</v>
      </c>
      <c r="Q107" s="14">
        <v>45291</v>
      </c>
    </row>
    <row r="108" spans="11:17" ht="12.75" x14ac:dyDescent="0.2">
      <c r="K108" s="2"/>
      <c r="L108" s="2" t="s">
        <v>1</v>
      </c>
      <c r="M108" s="17">
        <f>IFERROR(M74/M39,0)</f>
        <v>0</v>
      </c>
      <c r="N108" s="17">
        <f>IFERROR(N74/N39,0)</f>
        <v>0</v>
      </c>
      <c r="O108" s="17">
        <f>IFERROR(O74/O39,0)</f>
        <v>0</v>
      </c>
      <c r="P108" s="17">
        <f>IFERROR(P74/P39,0)</f>
        <v>0</v>
      </c>
      <c r="Q108" s="17">
        <f>IFERROR(Q74/Q39,0)</f>
        <v>0</v>
      </c>
    </row>
    <row r="109" spans="11:17" ht="12.75" x14ac:dyDescent="0.2">
      <c r="K109" s="2"/>
      <c r="L109" s="2" t="s">
        <v>2</v>
      </c>
      <c r="M109" s="17">
        <f>IFERROR(M75/M40,0)</f>
        <v>0</v>
      </c>
      <c r="N109" s="17">
        <f>IFERROR(N75/N40,0)</f>
        <v>0</v>
      </c>
      <c r="O109" s="17">
        <f>IFERROR(O75/O40,0)</f>
        <v>0</v>
      </c>
      <c r="P109" s="17">
        <f>IFERROR(P75/P40,0)</f>
        <v>0</v>
      </c>
      <c r="Q109" s="17">
        <f>IFERROR(Q75/Q40,0)</f>
        <v>0</v>
      </c>
    </row>
    <row r="110" spans="11:17" ht="12.75" x14ac:dyDescent="0.2">
      <c r="K110" s="2"/>
      <c r="L110" s="2" t="s">
        <v>3</v>
      </c>
      <c r="M110" s="17">
        <f>IFERROR(M76/M41,0)</f>
        <v>0</v>
      </c>
      <c r="N110" s="17">
        <f>IFERROR(N76/N41,0)</f>
        <v>0</v>
      </c>
      <c r="O110" s="17">
        <f>IFERROR(O76/O41,0)</f>
        <v>0</v>
      </c>
      <c r="P110" s="17">
        <f>IFERROR(P76/P41,0)</f>
        <v>0</v>
      </c>
      <c r="Q110" s="17">
        <f>IFERROR(Q76/Q41,0)</f>
        <v>0</v>
      </c>
    </row>
    <row r="111" spans="11:17" ht="12.75" x14ac:dyDescent="0.2">
      <c r="K111" s="3" t="s">
        <v>4</v>
      </c>
      <c r="L111" s="3"/>
      <c r="M111" s="18">
        <f>IFERROR(M77/M42,0)</f>
        <v>0</v>
      </c>
      <c r="N111" s="18">
        <f>IFERROR(N77/N42,0)</f>
        <v>0</v>
      </c>
      <c r="O111" s="18">
        <f>IFERROR(O77/O42,0)</f>
        <v>0</v>
      </c>
      <c r="P111" s="18">
        <f>IFERROR(P77/P42,0)</f>
        <v>0</v>
      </c>
      <c r="Q111" s="18">
        <f>IFERROR(Q77/Q42,0)</f>
        <v>0</v>
      </c>
    </row>
    <row r="112" spans="11:17" ht="12.75" x14ac:dyDescent="0.2">
      <c r="K112" s="2"/>
      <c r="L112" s="2"/>
      <c r="M112" s="19"/>
      <c r="N112" s="19"/>
      <c r="O112" s="19"/>
      <c r="P112" s="19"/>
      <c r="Q112" s="19"/>
    </row>
    <row r="113" spans="11:17" ht="12.75" x14ac:dyDescent="0.2">
      <c r="K113" s="2" t="s">
        <v>5</v>
      </c>
      <c r="L113" s="2"/>
      <c r="M113" s="17">
        <f>IFERROR(M79/M44,0)</f>
        <v>0</v>
      </c>
      <c r="N113" s="17">
        <f>IFERROR(N79/N44,0)</f>
        <v>0</v>
      </c>
      <c r="O113" s="17">
        <f>IFERROR(O79/O44,0)</f>
        <v>0</v>
      </c>
      <c r="P113" s="17">
        <f>IFERROR(P79/P44,0)</f>
        <v>0</v>
      </c>
      <c r="Q113" s="17">
        <f>IFERROR(Q79/Q44,0)</f>
        <v>0</v>
      </c>
    </row>
    <row r="114" spans="11:17" ht="12.75" x14ac:dyDescent="0.2">
      <c r="K114" s="2" t="s">
        <v>6</v>
      </c>
      <c r="L114" s="2"/>
      <c r="M114" s="17">
        <f>IFERROR(M80/M45,0)</f>
        <v>0</v>
      </c>
      <c r="N114" s="17">
        <f>IFERROR(N80/N45,0)</f>
        <v>0</v>
      </c>
      <c r="O114" s="17">
        <f>IFERROR(O80/O45,0)</f>
        <v>0</v>
      </c>
      <c r="P114" s="17">
        <f>IFERROR(P80/P45,0)</f>
        <v>0</v>
      </c>
      <c r="Q114" s="17">
        <f>IFERROR(Q80/Q45,0)</f>
        <v>0</v>
      </c>
    </row>
    <row r="115" spans="11:17" ht="12.75" x14ac:dyDescent="0.2">
      <c r="K115" s="2" t="s">
        <v>7</v>
      </c>
      <c r="L115" s="2"/>
      <c r="M115" s="17">
        <f>IFERROR(M81/M46,0)</f>
        <v>0</v>
      </c>
      <c r="N115" s="17">
        <f>IFERROR(N81/N46,0)</f>
        <v>0</v>
      </c>
      <c r="O115" s="17">
        <f>IFERROR(O81/O46,0)</f>
        <v>0</v>
      </c>
      <c r="P115" s="17">
        <f>IFERROR(P81/P46,0)</f>
        <v>0</v>
      </c>
      <c r="Q115" s="17">
        <f>IFERROR(Q81/Q46,0)</f>
        <v>0</v>
      </c>
    </row>
    <row r="116" spans="11:17" ht="12.75" x14ac:dyDescent="0.2">
      <c r="K116" s="2" t="s">
        <v>8</v>
      </c>
      <c r="L116" s="2"/>
      <c r="M116" s="17">
        <f>IFERROR(M82/M47,0)</f>
        <v>0</v>
      </c>
      <c r="N116" s="17">
        <f>IFERROR(N82/N47,0)</f>
        <v>0</v>
      </c>
      <c r="O116" s="17">
        <f>IFERROR(O82/O47,0)</f>
        <v>0</v>
      </c>
      <c r="P116" s="17">
        <f>IFERROR(P82/P47,0)</f>
        <v>0</v>
      </c>
      <c r="Q116" s="17">
        <f>IFERROR(Q82/Q47,0)</f>
        <v>0</v>
      </c>
    </row>
    <row r="117" spans="11:17" ht="12.75" x14ac:dyDescent="0.2">
      <c r="K117" s="4"/>
      <c r="L117" s="4" t="s">
        <v>9</v>
      </c>
      <c r="M117" s="20">
        <f>IFERROR(M83/M48,0)</f>
        <v>0</v>
      </c>
      <c r="N117" s="20">
        <f>IFERROR(N83/N48,0)</f>
        <v>0</v>
      </c>
      <c r="O117" s="20">
        <f>IFERROR(O83/O48,0)</f>
        <v>0</v>
      </c>
      <c r="P117" s="20">
        <f>IFERROR(P83/P48,0)</f>
        <v>0</v>
      </c>
      <c r="Q117" s="20">
        <f>IFERROR(Q83/Q48,0)</f>
        <v>0</v>
      </c>
    </row>
    <row r="118" spans="11:17" ht="12.75" x14ac:dyDescent="0.2">
      <c r="K118" s="2" t="s">
        <v>10</v>
      </c>
      <c r="L118" s="2"/>
      <c r="M118" s="17">
        <f>IFERROR(M84/M49,0)</f>
        <v>0</v>
      </c>
      <c r="N118" s="17">
        <f>IFERROR(N84/N49,0)</f>
        <v>0</v>
      </c>
      <c r="O118" s="17">
        <f>IFERROR(O84/O49,0)</f>
        <v>0</v>
      </c>
      <c r="P118" s="17">
        <f>IFERROR(P84/P49,0)</f>
        <v>0</v>
      </c>
      <c r="Q118" s="17">
        <f>IFERROR(Q84/Q49,0)</f>
        <v>0</v>
      </c>
    </row>
    <row r="119" spans="11:17" ht="12.75" x14ac:dyDescent="0.2">
      <c r="K119" s="4"/>
      <c r="L119" s="4" t="s">
        <v>9</v>
      </c>
      <c r="M119" s="20">
        <f>IFERROR(M85/M50,0)</f>
        <v>0</v>
      </c>
      <c r="N119" s="20">
        <f>IFERROR(N85/N50,0)</f>
        <v>0</v>
      </c>
      <c r="O119" s="20">
        <f>IFERROR(O85/O50,0)</f>
        <v>0</v>
      </c>
      <c r="P119" s="20">
        <f>IFERROR(P85/P50,0)</f>
        <v>0</v>
      </c>
      <c r="Q119" s="20">
        <f>IFERROR(Q85/Q50,0)</f>
        <v>0</v>
      </c>
    </row>
    <row r="120" spans="11:17" ht="12.75" x14ac:dyDescent="0.2">
      <c r="K120" s="2" t="s">
        <v>11</v>
      </c>
      <c r="L120" s="2"/>
      <c r="M120" s="17">
        <f>IFERROR(M86/M51,0)</f>
        <v>0</v>
      </c>
      <c r="N120" s="17">
        <f>IFERROR(N86/N51,0)</f>
        <v>0</v>
      </c>
      <c r="O120" s="17">
        <f>IFERROR(O86/O51,0)</f>
        <v>0</v>
      </c>
      <c r="P120" s="17">
        <f>IFERROR(P86/P51,0)</f>
        <v>0</v>
      </c>
      <c r="Q120" s="17">
        <f>IFERROR(Q86/Q51,0)</f>
        <v>0</v>
      </c>
    </row>
    <row r="121" spans="11:17" ht="12.75" x14ac:dyDescent="0.2">
      <c r="K121" s="2" t="s">
        <v>12</v>
      </c>
      <c r="L121" s="2"/>
      <c r="M121" s="17">
        <f>IFERROR(M87/M52,0)</f>
        <v>0</v>
      </c>
      <c r="N121" s="17">
        <f>IFERROR(N87/N52,0)</f>
        <v>0</v>
      </c>
      <c r="O121" s="17">
        <f>IFERROR(O87/O52,0)</f>
        <v>0</v>
      </c>
      <c r="P121" s="17">
        <f>IFERROR(P87/P52,0)</f>
        <v>0</v>
      </c>
      <c r="Q121" s="17">
        <f>IFERROR(Q87/Q52,0)</f>
        <v>0</v>
      </c>
    </row>
    <row r="122" spans="11:17" ht="12.75" x14ac:dyDescent="0.2">
      <c r="K122" s="2" t="s">
        <v>13</v>
      </c>
      <c r="L122" s="2"/>
      <c r="M122" s="17">
        <f>IFERROR(M88/M53,0)</f>
        <v>0</v>
      </c>
      <c r="N122" s="17">
        <f>IFERROR(N88/N53,0)</f>
        <v>0</v>
      </c>
      <c r="O122" s="17">
        <f>IFERROR(O88/O53,0)</f>
        <v>0</v>
      </c>
      <c r="P122" s="17">
        <f>IFERROR(P88/P53,0)</f>
        <v>0</v>
      </c>
      <c r="Q122" s="17">
        <f>IFERROR(Q88/Q53,0)</f>
        <v>0</v>
      </c>
    </row>
    <row r="123" spans="11:17" ht="12.75" x14ac:dyDescent="0.2">
      <c r="K123" s="2" t="s">
        <v>14</v>
      </c>
      <c r="L123" s="2"/>
      <c r="M123" s="17">
        <f>IFERROR(M89/M54,0)</f>
        <v>0</v>
      </c>
      <c r="N123" s="17">
        <f>IFERROR(N89/N54,0)</f>
        <v>0</v>
      </c>
      <c r="O123" s="17">
        <f>IFERROR(O89/O54,0)</f>
        <v>0</v>
      </c>
      <c r="P123" s="17">
        <f>IFERROR(P89/P54,0)</f>
        <v>0</v>
      </c>
      <c r="Q123" s="17">
        <f>IFERROR(Q89/Q54,0)</f>
        <v>0</v>
      </c>
    </row>
    <row r="124" spans="11:17" ht="12.75" x14ac:dyDescent="0.2">
      <c r="K124" s="2" t="s">
        <v>15</v>
      </c>
      <c r="L124" s="2"/>
      <c r="M124" s="17">
        <f>IFERROR(M90/M55,0)</f>
        <v>0</v>
      </c>
      <c r="N124" s="17">
        <f>IFERROR(N90/N55,0)</f>
        <v>0</v>
      </c>
      <c r="O124" s="17">
        <f>IFERROR(O90/O55,0)</f>
        <v>0</v>
      </c>
      <c r="P124" s="17">
        <f>IFERROR(P90/P55,0)</f>
        <v>0</v>
      </c>
      <c r="Q124" s="17">
        <f>IFERROR(Q90/Q55,0)</f>
        <v>0</v>
      </c>
    </row>
    <row r="125" spans="11:17" ht="12.75" x14ac:dyDescent="0.2">
      <c r="K125" s="2" t="s">
        <v>16</v>
      </c>
      <c r="L125" s="2"/>
      <c r="M125" s="17">
        <f>IFERROR(M91/M56,0)</f>
        <v>0</v>
      </c>
      <c r="N125" s="17">
        <f>IFERROR(N91/N56,0)</f>
        <v>0</v>
      </c>
      <c r="O125" s="17">
        <f>IFERROR(O91/O56,0)</f>
        <v>0</v>
      </c>
      <c r="P125" s="17">
        <f>IFERROR(P91/P56,0)</f>
        <v>0</v>
      </c>
      <c r="Q125" s="17">
        <f>IFERROR(Q91/Q56,0)</f>
        <v>0</v>
      </c>
    </row>
    <row r="126" spans="11:17" ht="12.75" x14ac:dyDescent="0.2">
      <c r="K126" s="3"/>
      <c r="L126" s="4" t="s">
        <v>17</v>
      </c>
      <c r="M126" s="20">
        <f>IFERROR(M92/M57,0)</f>
        <v>0</v>
      </c>
      <c r="N126" s="20">
        <f>IFERROR(N92/N57,0)</f>
        <v>0</v>
      </c>
      <c r="O126" s="20">
        <f>IFERROR(O92/O57,0)</f>
        <v>0</v>
      </c>
      <c r="P126" s="20">
        <f>IFERROR(P92/P57,0)</f>
        <v>0</v>
      </c>
      <c r="Q126" s="20">
        <f>IFERROR(Q92/Q57,0)</f>
        <v>0</v>
      </c>
    </row>
    <row r="127" spans="11:17" ht="12.75" x14ac:dyDescent="0.2">
      <c r="K127" s="2" t="s">
        <v>18</v>
      </c>
      <c r="L127" s="2"/>
      <c r="M127" s="12"/>
      <c r="N127" s="12"/>
      <c r="O127" s="12"/>
      <c r="P127" s="12"/>
      <c r="Q127" s="12"/>
    </row>
    <row r="128" spans="11:17" ht="12.75" x14ac:dyDescent="0.2">
      <c r="K128" s="3"/>
      <c r="L128" s="4" t="s">
        <v>19</v>
      </c>
      <c r="M128" s="20">
        <f>IFERROR(M94/M59,0)</f>
        <v>0</v>
      </c>
      <c r="N128" s="20">
        <f>IFERROR(N94/N59,0)</f>
        <v>0</v>
      </c>
      <c r="O128" s="20">
        <f>IFERROR(O94/O59,0)</f>
        <v>0</v>
      </c>
      <c r="P128" s="20">
        <f>IFERROR(P94/P59,0)</f>
        <v>0</v>
      </c>
      <c r="Q128" s="20">
        <f>IFERROR(Q94/Q59,0)</f>
        <v>0</v>
      </c>
    </row>
    <row r="130" spans="11:17" ht="12.75" x14ac:dyDescent="0.2">
      <c r="K130" s="2" t="s">
        <v>22</v>
      </c>
      <c r="L130" s="23"/>
      <c r="M130" s="17">
        <f>IFERROR(M96/M61,0)</f>
        <v>0</v>
      </c>
      <c r="N130" s="17">
        <f>IFERROR(N96/N61,0)</f>
        <v>0</v>
      </c>
      <c r="O130" s="17">
        <f>IFERROR(O96/O61,0)</f>
        <v>0</v>
      </c>
      <c r="P130" s="17">
        <f>IFERROR(P96/P61,0)</f>
        <v>0</v>
      </c>
      <c r="Q130" s="17">
        <f>IFERROR(Q96/Q61,0)</f>
        <v>0</v>
      </c>
    </row>
    <row r="131" spans="11:17" ht="12.75" x14ac:dyDescent="0.2">
      <c r="K131" s="2" t="s">
        <v>23</v>
      </c>
      <c r="L131" s="23"/>
      <c r="M131" s="17">
        <f>IFERROR(M97/M62,0)</f>
        <v>0</v>
      </c>
      <c r="N131" s="17">
        <f>IFERROR(N97/N62,0)</f>
        <v>0</v>
      </c>
      <c r="O131" s="17">
        <f>IFERROR(O97/O62,0)</f>
        <v>0</v>
      </c>
      <c r="P131" s="17">
        <f>IFERROR(P97/P62,0)</f>
        <v>0</v>
      </c>
      <c r="Q131" s="17">
        <f>IFERROR(Q97/Q62,0)</f>
        <v>0</v>
      </c>
    </row>
    <row r="132" spans="11:17" ht="12.75" x14ac:dyDescent="0.2">
      <c r="K132" s="2" t="s">
        <v>24</v>
      </c>
      <c r="L132" s="23"/>
      <c r="M132" s="17">
        <f>IFERROR(M98/M64,0)</f>
        <v>0</v>
      </c>
      <c r="N132" s="17">
        <f>IFERROR(N98/N64,0)</f>
        <v>0</v>
      </c>
      <c r="O132" s="17">
        <f>IFERROR(O98/O64,0)</f>
        <v>0</v>
      </c>
      <c r="P132" s="17">
        <f>IFERROR(P98/P64,0)</f>
        <v>0</v>
      </c>
      <c r="Q132" s="17">
        <f>IFERROR(Q98/Q64,0)</f>
        <v>0</v>
      </c>
    </row>
    <row r="133" spans="11:17" ht="12.75" x14ac:dyDescent="0.2">
      <c r="K133" s="2"/>
      <c r="L133" s="23"/>
      <c r="M133" s="17"/>
      <c r="N133" s="17"/>
      <c r="O133" s="17"/>
      <c r="P133" s="17"/>
      <c r="Q133" s="17"/>
    </row>
    <row r="134" spans="11:17" ht="12.75" x14ac:dyDescent="0.2">
      <c r="K134" s="2" t="s">
        <v>25</v>
      </c>
      <c r="L134" s="23"/>
      <c r="M134" s="17">
        <f>IFERROR(M100/M66,0)</f>
        <v>-1</v>
      </c>
      <c r="N134" s="17">
        <f>IFERROR(N100/N66,0)</f>
        <v>-1.020785892114944</v>
      </c>
      <c r="O134" s="17">
        <f>IFERROR(O100/O66,0)</f>
        <v>-1.0261075588138582</v>
      </c>
      <c r="P134" s="17">
        <f>IFERROR(P100/P66,0)</f>
        <v>-1.0244966441404462</v>
      </c>
      <c r="Q134" s="17">
        <f>IFERROR(Q100/Q66,0)</f>
        <v>-1.0443983008328022</v>
      </c>
    </row>
    <row r="135" spans="11:17" ht="12.75" x14ac:dyDescent="0.2">
      <c r="K135" s="23" t="s">
        <v>26</v>
      </c>
      <c r="L135" s="23"/>
      <c r="M135" s="17">
        <f>IFERROR(M101/M67,0)</f>
        <v>0</v>
      </c>
      <c r="N135" s="17">
        <f>IFERROR(N101/N67,0)</f>
        <v>0</v>
      </c>
      <c r="O135" s="17">
        <f>IFERROR(O101/O67,0)</f>
        <v>0</v>
      </c>
      <c r="P135" s="17">
        <f>IFERROR(P101/P67,0)</f>
        <v>0</v>
      </c>
      <c r="Q135" s="17">
        <f>IFERROR(Q101/Q67,0)</f>
        <v>0</v>
      </c>
    </row>
    <row r="136" spans="11:17" ht="12.75" x14ac:dyDescent="0.2">
      <c r="K136" s="2"/>
      <c r="L136" s="23"/>
      <c r="M136" s="28"/>
      <c r="N136" s="28"/>
      <c r="O136" s="28"/>
      <c r="P136" s="28"/>
      <c r="Q136" s="28"/>
    </row>
    <row r="137" spans="11:17" ht="12.75" x14ac:dyDescent="0.2">
      <c r="K137" s="23" t="s">
        <v>27</v>
      </c>
      <c r="L137" s="23"/>
      <c r="M137" s="17">
        <f>IFERROR(M103/M69,0)</f>
        <v>1003399.4852934214</v>
      </c>
      <c r="N137" s="17">
        <f>IFERROR(N103/N69,0)</f>
        <v>1433086.6536066942</v>
      </c>
      <c r="O137" s="17">
        <f>IFERROR(O103/O69,0)</f>
        <v>1664231.1932559735</v>
      </c>
      <c r="P137" s="17">
        <f>IFERROR(P103/P69,0)</f>
        <v>1707776.4253799906</v>
      </c>
      <c r="Q137" s="17">
        <f>IFERROR(Q103/Q69,0)</f>
        <v>1271183.858409594</v>
      </c>
    </row>
    <row r="138" spans="11:17" ht="12.75" x14ac:dyDescent="0.2">
      <c r="K138" s="2" t="s">
        <v>28</v>
      </c>
      <c r="M138" s="17">
        <f>IFERROR(M104/M70,0)</f>
        <v>0</v>
      </c>
      <c r="N138" s="17">
        <f>IFERROR(N104/N70,0)</f>
        <v>0</v>
      </c>
      <c r="O138" s="17">
        <f>IFERROR(O104/O70,0)</f>
        <v>0</v>
      </c>
      <c r="P138" s="17">
        <f>IFERROR(P104/P70,0)</f>
        <v>0</v>
      </c>
      <c r="Q138" s="17">
        <f>IFERROR(Q104/Q70,0)</f>
        <v>0</v>
      </c>
    </row>
  </sheetData>
  <pageMargins left="0.7" right="0.7" top="0.75" bottom="0.75" header="0.3" footer="0.3"/>
  <pageSetup scale="74" orientation="portrait" r:id="rId1"/>
  <rowBreaks count="1" manualBreakCount="1">
    <brk id="71" min="9" max="1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Fair</dc:creator>
  <cp:lastModifiedBy>Dave Mochulski</cp:lastModifiedBy>
  <cp:lastPrinted>2023-08-10T21:00:04Z</cp:lastPrinted>
  <dcterms:created xsi:type="dcterms:W3CDTF">2023-08-10T17:49:02Z</dcterms:created>
  <dcterms:modified xsi:type="dcterms:W3CDTF">2023-08-28T19:30:09Z</dcterms:modified>
</cp:coreProperties>
</file>