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Repositories\rocket2020\simulations\monteCarlo\"/>
    </mc:Choice>
  </mc:AlternateContent>
  <xr:revisionPtr revIDLastSave="0" documentId="13_ncr:1_{69DA75AC-ECFF-40FC-99DF-F4F8910E4236}" xr6:coauthVersionLast="45" xr6:coauthVersionMax="45" xr10:uidLastSave="{00000000-0000-0000-0000-000000000000}"/>
  <bookViews>
    <workbookView xWindow="4110" yWindow="2715" windowWidth="21600" windowHeight="11385" tabRatio="894" firstSheet="1" activeTab="8" xr2:uid="{00000000-000D-0000-FFFF-FFFF00000000}"/>
  </bookViews>
  <sheets>
    <sheet name="general" sheetId="1" r:id="rId1"/>
    <sheet name="constantParams" sheetId="19" r:id="rId2"/>
    <sheet name="initialConditions" sheetId="18" r:id="rId3"/>
    <sheet name="rocketProps" sheetId="20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20" l="1"/>
  <c r="E30" i="20"/>
  <c r="E29" i="20"/>
  <c r="E5" i="18"/>
  <c r="E21" i="20" l="1"/>
  <c r="E20" i="20"/>
  <c r="B21" i="20"/>
  <c r="B20" i="20"/>
  <c r="E9" i="20"/>
  <c r="E4" i="18"/>
  <c r="E3" i="18"/>
  <c r="E2" i="18"/>
  <c r="E10" i="11"/>
  <c r="E23" i="20"/>
  <c r="E24" i="20"/>
  <c r="E25" i="20"/>
  <c r="E26" i="20"/>
  <c r="E27" i="20"/>
  <c r="E28" i="20"/>
  <c r="E32" i="20"/>
  <c r="E33" i="20"/>
  <c r="E34" i="20"/>
  <c r="E35" i="20"/>
  <c r="E36" i="20"/>
  <c r="E38" i="20"/>
  <c r="E39" i="20"/>
  <c r="B37" i="20"/>
  <c r="E37" i="20" s="1"/>
  <c r="E19" i="20"/>
  <c r="B14" i="20" s="1"/>
  <c r="E13" i="20"/>
  <c r="B3" i="20"/>
  <c r="E3" i="20" s="1"/>
  <c r="B2" i="20"/>
  <c r="E2" i="20" s="1"/>
  <c r="E18" i="20"/>
  <c r="E4" i="20"/>
  <c r="E5" i="20"/>
  <c r="E6" i="20"/>
  <c r="E7" i="20"/>
  <c r="E8" i="20"/>
  <c r="E10" i="20"/>
  <c r="E11" i="20"/>
  <c r="E12" i="20"/>
  <c r="E15" i="20"/>
  <c r="E16" i="20"/>
  <c r="E22" i="20"/>
  <c r="E6" i="19"/>
  <c r="E5" i="19"/>
  <c r="E4" i="19"/>
  <c r="E3" i="19"/>
  <c r="E2" i="19"/>
  <c r="B17" i="20" l="1"/>
  <c r="E17" i="20" s="1"/>
  <c r="E14" i="20"/>
  <c r="B40" i="20"/>
  <c r="E40" i="20" s="1"/>
  <c r="B12" i="11" l="1"/>
  <c r="B11" i="11"/>
  <c r="B16" i="6" l="1"/>
  <c r="B15" i="6"/>
  <c r="B14" i="6"/>
  <c r="B19" i="6"/>
  <c r="B18" i="6"/>
  <c r="B17" i="6"/>
  <c r="E8" i="6"/>
  <c r="E10" i="6"/>
  <c r="E9" i="6"/>
  <c r="J19" i="6"/>
  <c r="J18" i="6"/>
  <c r="J17" i="6"/>
  <c r="J16" i="6"/>
  <c r="J15" i="6"/>
  <c r="J14" i="6"/>
  <c r="J7" i="6"/>
  <c r="J6" i="6"/>
  <c r="J5" i="6"/>
  <c r="D5" i="13" l="1"/>
  <c r="C5" i="13"/>
  <c r="B5" i="13"/>
  <c r="A5" i="13"/>
  <c r="E5" i="11"/>
  <c r="E5" i="13" s="1"/>
  <c r="B2" i="13"/>
  <c r="C2" i="13"/>
  <c r="D2" i="13"/>
  <c r="A2" i="13"/>
  <c r="E2" i="11"/>
  <c r="E2" i="13" s="1"/>
  <c r="E10" i="13"/>
  <c r="A3" i="13" l="1"/>
  <c r="D4" i="13"/>
  <c r="D6" i="13"/>
  <c r="D7" i="13"/>
  <c r="D8" i="13"/>
  <c r="D9" i="13"/>
  <c r="D10" i="13"/>
  <c r="D11" i="13"/>
  <c r="D12" i="13"/>
  <c r="C4" i="13"/>
  <c r="C6" i="13"/>
  <c r="C7" i="13"/>
  <c r="C8" i="13"/>
  <c r="C9" i="13"/>
  <c r="C10" i="13"/>
  <c r="C11" i="13"/>
  <c r="C12" i="13"/>
  <c r="B4" i="13"/>
  <c r="B6" i="13"/>
  <c r="B7" i="13"/>
  <c r="B8" i="13"/>
  <c r="B9" i="13"/>
  <c r="B10" i="13"/>
  <c r="B11" i="13"/>
  <c r="B12" i="13"/>
  <c r="A4" i="13"/>
  <c r="A6" i="13"/>
  <c r="A7" i="13"/>
  <c r="A8" i="13"/>
  <c r="A9" i="13"/>
  <c r="A10" i="13"/>
  <c r="A11" i="13"/>
  <c r="A12" i="13"/>
  <c r="D3" i="13"/>
  <c r="C3" i="13"/>
  <c r="B3" i="13"/>
  <c r="E9" i="11"/>
  <c r="E9" i="13" s="1"/>
  <c r="E8" i="11"/>
  <c r="E8" i="13" s="1"/>
  <c r="E16" i="1" l="1"/>
  <c r="E3" i="1" l="1"/>
  <c r="E4" i="1"/>
  <c r="E6" i="18"/>
  <c r="E7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C3" i="14"/>
  <c r="C4" i="14"/>
  <c r="C5" i="14"/>
  <c r="C6" i="14"/>
  <c r="C7" i="14"/>
  <c r="C8" i="14"/>
  <c r="C9" i="14"/>
  <c r="C10" i="14"/>
  <c r="C11" i="14"/>
  <c r="C12" i="14"/>
  <c r="C13" i="14"/>
  <c r="C17" i="14"/>
  <c r="C18" i="14"/>
  <c r="B3" i="14"/>
  <c r="B4" i="14"/>
  <c r="B5" i="14"/>
  <c r="B6" i="14"/>
  <c r="B7" i="14"/>
  <c r="B8" i="14"/>
  <c r="B9" i="14"/>
  <c r="B10" i="14"/>
  <c r="B11" i="14"/>
  <c r="B12" i="14"/>
  <c r="B13" i="14"/>
  <c r="B17" i="14"/>
  <c r="B1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E18" i="6"/>
  <c r="E18" i="14" s="1"/>
  <c r="E17" i="6"/>
  <c r="E17" i="14" s="1"/>
  <c r="E13" i="6"/>
  <c r="E13" i="14" s="1"/>
  <c r="E12" i="6"/>
  <c r="E12" i="14" s="1"/>
  <c r="E11" i="6"/>
  <c r="E11" i="14" s="1"/>
  <c r="E11" i="1"/>
  <c r="E12" i="1"/>
  <c r="E13" i="1"/>
  <c r="E18" i="17"/>
  <c r="E17" i="17" l="1"/>
  <c r="E13" i="17"/>
  <c r="E12" i="17"/>
  <c r="E11" i="17"/>
  <c r="E15" i="1" l="1"/>
  <c r="E10" i="17" l="1"/>
  <c r="E9" i="17"/>
  <c r="E8" i="17"/>
  <c r="E7" i="17"/>
  <c r="E6" i="17"/>
  <c r="E5" i="17"/>
  <c r="E4" i="17"/>
  <c r="E3" i="17"/>
  <c r="E2" i="17"/>
  <c r="C16" i="17"/>
  <c r="C15" i="17"/>
  <c r="C14" i="17"/>
  <c r="E14" i="1"/>
  <c r="E9" i="1" l="1"/>
  <c r="C16" i="6" l="1"/>
  <c r="C16" i="14" s="1"/>
  <c r="C15" i="6"/>
  <c r="C15" i="14" s="1"/>
  <c r="C14" i="6"/>
  <c r="C14" i="14" s="1"/>
  <c r="C19" i="6" l="1"/>
  <c r="C19" i="14" s="1"/>
  <c r="E12" i="11" l="1"/>
  <c r="E12" i="13" s="1"/>
  <c r="E11" i="11"/>
  <c r="E11" i="13" s="1"/>
  <c r="E10" i="1"/>
  <c r="D2" i="14" l="1"/>
  <c r="A2" i="14"/>
  <c r="C2" i="14"/>
  <c r="E3" i="11" l="1"/>
  <c r="E3" i="13" s="1"/>
  <c r="B3" i="16"/>
  <c r="E14" i="17" l="1"/>
  <c r="E6" i="11"/>
  <c r="E6" i="13" s="1"/>
  <c r="E7" i="11"/>
  <c r="E7" i="13" s="1"/>
  <c r="E16" i="17"/>
  <c r="E15" i="17"/>
  <c r="E4" i="11"/>
  <c r="E4" i="13" s="1"/>
  <c r="B2" i="14"/>
  <c r="E19" i="6" l="1"/>
  <c r="E19" i="14" s="1"/>
  <c r="B19" i="14"/>
  <c r="E15" i="6"/>
  <c r="E15" i="14" s="1"/>
  <c r="B15" i="14"/>
  <c r="E16" i="6"/>
  <c r="E16" i="14" s="1"/>
  <c r="B16" i="14"/>
  <c r="E14" i="6"/>
  <c r="E14" i="14" s="1"/>
  <c r="B14" i="14"/>
  <c r="E8" i="1" l="1"/>
  <c r="E7" i="1" l="1"/>
  <c r="E10" i="14" l="1"/>
  <c r="E9" i="14"/>
  <c r="E8" i="14"/>
  <c r="E7" i="6"/>
  <c r="E7" i="14" s="1"/>
  <c r="E6" i="6"/>
  <c r="E6" i="14" s="1"/>
  <c r="E5" i="6"/>
  <c r="E5" i="14" s="1"/>
  <c r="E4" i="6"/>
  <c r="E4" i="14" s="1"/>
  <c r="E3" i="6"/>
  <c r="E3" i="14" s="1"/>
  <c r="E2" i="6"/>
  <c r="E2" i="14" s="1"/>
  <c r="E6" i="1" l="1"/>
  <c r="E5" i="1"/>
  <c r="E2" i="1" l="1"/>
</calcChain>
</file>

<file path=xl/sharedStrings.xml><?xml version="1.0" encoding="utf-8"?>
<sst xmlns="http://schemas.openxmlformats.org/spreadsheetml/2006/main" count="351" uniqueCount="218">
  <si>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</si>
  <si>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</si>
  <si>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</si>
  <si>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</si>
  <si>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</si>
  <si>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</si>
  <si>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</si>
  <si>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</si>
  <si>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</si>
  <si>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</si>
  <si>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deg/hr</t>
  </si>
  <si>
    <t>3-sigma steady-state gyro bias</t>
  </si>
  <si>
    <t>3-sigma initial gyro bias uncertainty</t>
  </si>
  <si>
    <t>m/sec</t>
  </si>
  <si>
    <t>deg/sqrt(hr)</t>
  </si>
  <si>
    <t>3-sigma angular random walk</t>
  </si>
  <si>
    <t>tau_gyro</t>
  </si>
  <si>
    <t>n_inertialMeas</t>
  </si>
  <si>
    <t>N_MonteCarloRuns</t>
  </si>
  <si>
    <t>number of Monte Carlo runs</t>
  </si>
  <si>
    <t>g</t>
  </si>
  <si>
    <t>number of navigation states</t>
  </si>
  <si>
    <t>number of truth states</t>
  </si>
  <si>
    <t>n_nav</t>
  </si>
  <si>
    <t>number of "model replacement" measurements</t>
  </si>
  <si>
    <t>sig_accel_ss</t>
  </si>
  <si>
    <t>tau_accel</t>
  </si>
  <si>
    <t>sig_gyro_ss</t>
  </si>
  <si>
    <t>vrw</t>
  </si>
  <si>
    <t>arw</t>
  </si>
  <si>
    <t>sig_thx</t>
  </si>
  <si>
    <t>sig_thy</t>
  </si>
  <si>
    <t>sig_thz</t>
  </si>
  <si>
    <t>sig_gyrox</t>
  </si>
  <si>
    <t>sig_gyroy</t>
  </si>
  <si>
    <t>sig_gyroz</t>
  </si>
  <si>
    <t>3-sigma steady-state accel bias</t>
  </si>
  <si>
    <t>Accel bias ECRV time constant</t>
  </si>
  <si>
    <t>3-sigma velocity random walk</t>
  </si>
  <si>
    <t>Gyro bias ECRV time constant</t>
  </si>
  <si>
    <t>hrs2min</t>
  </si>
  <si>
    <t>min2sec</t>
  </si>
  <si>
    <t>hrs2sec</t>
  </si>
  <si>
    <t>g2mps2</t>
  </si>
  <si>
    <t>n_truth</t>
  </si>
  <si>
    <t>m/s/sqrt(hr)</t>
  </si>
  <si>
    <t>injectErrorEnable</t>
  </si>
  <si>
    <t>flag to enable error injection</t>
  </si>
  <si>
    <t>del_gyrox</t>
  </si>
  <si>
    <t>del_gyroy</t>
  </si>
  <si>
    <t>del_gyroz</t>
  </si>
  <si>
    <t>Injected position error</t>
  </si>
  <si>
    <t>Injected velocity error</t>
  </si>
  <si>
    <t>Injected orientation error</t>
  </si>
  <si>
    <t>Injected gyro bias error</t>
  </si>
  <si>
    <t>errorPropTestEnable</t>
  </si>
  <si>
    <t>flag to enable error propagation test</t>
  </si>
  <si>
    <t>del_thsx</t>
  </si>
  <si>
    <t>del_thsy</t>
  </si>
  <si>
    <t>del_thsz</t>
  </si>
  <si>
    <t>Beacon range bias ECRV time constant</t>
  </si>
  <si>
    <t>Beacon dopler (range rate) bias ECRV time constant</t>
  </si>
  <si>
    <t>Gravity bias ECRV time constant</t>
  </si>
  <si>
    <t>MU</t>
  </si>
  <si>
    <t>J2</t>
  </si>
  <si>
    <t>R_EQ</t>
  </si>
  <si>
    <t>m^3/s^2</t>
  </si>
  <si>
    <t>degrees</t>
  </si>
  <si>
    <t>dt</t>
  </si>
  <si>
    <t>tsim</t>
  </si>
  <si>
    <t>Simulation timestep</t>
  </si>
  <si>
    <t>Simulation time</t>
  </si>
  <si>
    <t>measPertCheckEnable</t>
  </si>
  <si>
    <t>flag to enable measurement perturbation check</t>
  </si>
  <si>
    <t>3-sigma range measurement uncertainty</t>
  </si>
  <si>
    <t>3-sigma doppler measurement uncertainty</t>
  </si>
  <si>
    <t>m/s</t>
  </si>
  <si>
    <t>Q_a</t>
  </si>
  <si>
    <t>m^2/s^3</t>
  </si>
  <si>
    <t>Process noise strength</t>
  </si>
  <si>
    <t>Q_w</t>
  </si>
  <si>
    <t>arcsec</t>
  </si>
  <si>
    <t>Low</t>
  </si>
  <si>
    <t>Med</t>
  </si>
  <si>
    <t>High</t>
  </si>
  <si>
    <t>del_rx</t>
  </si>
  <si>
    <t>del_ry</t>
  </si>
  <si>
    <t>del_rz</t>
  </si>
  <si>
    <t>del_vx</t>
  </si>
  <si>
    <t>del_vy</t>
  </si>
  <si>
    <t>del_vz</t>
  </si>
  <si>
    <t>del_accelx</t>
  </si>
  <si>
    <t>del_accely</t>
  </si>
  <si>
    <t>del_accelz</t>
  </si>
  <si>
    <t>m/s^2</t>
  </si>
  <si>
    <t>kg</t>
  </si>
  <si>
    <t>del_alt</t>
  </si>
  <si>
    <t>del_air</t>
  </si>
  <si>
    <t>Injected accel bias error</t>
  </si>
  <si>
    <t>Injected altimeter bias error</t>
  </si>
  <si>
    <t>Injected airspeed bias error</t>
  </si>
  <si>
    <t>tau_alt</t>
  </si>
  <si>
    <t>tau_air</t>
  </si>
  <si>
    <t>tau_wind</t>
  </si>
  <si>
    <t>R_E</t>
  </si>
  <si>
    <t>g_0</t>
  </si>
  <si>
    <t>Earth's J2 parameter</t>
  </si>
  <si>
    <t>Earth's mean radius</t>
  </si>
  <si>
    <t>Earth's gravitational parameter</t>
  </si>
  <si>
    <t>Earth's equatorial radius</t>
  </si>
  <si>
    <t>Scale factor</t>
  </si>
  <si>
    <t>A_ref</t>
  </si>
  <si>
    <t>c_ref</t>
  </si>
  <si>
    <t>x_cp</t>
  </si>
  <si>
    <t>x_cg_i</t>
  </si>
  <si>
    <t>x_cg_b</t>
  </si>
  <si>
    <t>F_thrust</t>
  </si>
  <si>
    <t>I_sp</t>
  </si>
  <si>
    <t>l_ref</t>
  </si>
  <si>
    <t>A_e</t>
  </si>
  <si>
    <t>N</t>
  </si>
  <si>
    <t>m^2</t>
  </si>
  <si>
    <t>Rocket reference area</t>
  </si>
  <si>
    <t>Rocket diameter</t>
  </si>
  <si>
    <t>Rocket length</t>
  </si>
  <si>
    <t>Distance to cg from nose at launch</t>
  </si>
  <si>
    <t>Distance to cp from nose</t>
  </si>
  <si>
    <t>Distance to cg from nose at burnout</t>
  </si>
  <si>
    <t>Constant thrust value</t>
  </si>
  <si>
    <t>Specific impulse</t>
  </si>
  <si>
    <t>nozzle exit area</t>
  </si>
  <si>
    <t>fin surface area</t>
  </si>
  <si>
    <t>fin width</t>
  </si>
  <si>
    <t>fin thickness</t>
  </si>
  <si>
    <t>fin aspect ratio</t>
  </si>
  <si>
    <t>number of fins</t>
  </si>
  <si>
    <t>Matlab_Values</t>
  </si>
  <si>
    <t>fin_A_surf</t>
  </si>
  <si>
    <t>fin_W</t>
  </si>
  <si>
    <t>fin_t</t>
  </si>
  <si>
    <t>fin_AR</t>
  </si>
  <si>
    <t>fin_theta_LE</t>
  </si>
  <si>
    <t>N_fins</t>
  </si>
  <si>
    <t>deg</t>
  </si>
  <si>
    <t>A_wet</t>
  </si>
  <si>
    <t>Rocket "wetted" area</t>
  </si>
  <si>
    <t>fin_c_root</t>
  </si>
  <si>
    <t>fin root chord length</t>
  </si>
  <si>
    <t>fin_theta_TE</t>
  </si>
  <si>
    <t>fin leading edge sweep angle</t>
  </si>
  <si>
    <t>fin trailing edge sweep angle</t>
  </si>
  <si>
    <t>I_xx</t>
  </si>
  <si>
    <t>I_yy</t>
  </si>
  <si>
    <t>I_zz</t>
  </si>
  <si>
    <t>I_xy</t>
  </si>
  <si>
    <t>I_xz</t>
  </si>
  <si>
    <t>I_yz</t>
  </si>
  <si>
    <t>Mass moment of inertia about x</t>
  </si>
  <si>
    <t>Mass moment of inertia about y</t>
  </si>
  <si>
    <t>Mass moment of inertia about z</t>
  </si>
  <si>
    <t>Mass moment of inertia about xy</t>
  </si>
  <si>
    <t>Mass moment of inertia about xz</t>
  </si>
  <si>
    <t>Mass moment of inertia about yz</t>
  </si>
  <si>
    <t>C_D</t>
  </si>
  <si>
    <t>C_m</t>
  </si>
  <si>
    <t>C_f</t>
  </si>
  <si>
    <t>m_prop</t>
  </si>
  <si>
    <t>m_motor</t>
  </si>
  <si>
    <t>m_frame</t>
  </si>
  <si>
    <t>m_chutes</t>
  </si>
  <si>
    <t>m_avionics</t>
  </si>
  <si>
    <t>m_total</t>
  </si>
  <si>
    <t>sig_alt_ss</t>
  </si>
  <si>
    <t>sig_air_ss</t>
  </si>
  <si>
    <t>sig_meas_alt</t>
  </si>
  <si>
    <t>sig_meas_air</t>
  </si>
  <si>
    <t>sig_wind_ss</t>
  </si>
  <si>
    <t>sig_rx</t>
  </si>
  <si>
    <t>sig_ry</t>
  </si>
  <si>
    <t>sig_rz</t>
  </si>
  <si>
    <t>sig_vx</t>
  </si>
  <si>
    <t>sig_vy</t>
  </si>
  <si>
    <t>sig_vz</t>
  </si>
  <si>
    <t>sig_accelx</t>
  </si>
  <si>
    <t>sig_accely</t>
  </si>
  <si>
    <t>sig_accelz</t>
  </si>
  <si>
    <t>sig_alt</t>
  </si>
  <si>
    <t>sig_air</t>
  </si>
  <si>
    <t>sig_wind</t>
  </si>
  <si>
    <t>3-sigma initial accelerometer bias uncertainty</t>
  </si>
  <si>
    <t>3-sigma steady-state altimeter bias</t>
  </si>
  <si>
    <t>3-sigma steady-state airspeed bias</t>
  </si>
  <si>
    <t>3-sigma steady-state windspeed</t>
  </si>
  <si>
    <t>3-sigma initial position uncertainty</t>
  </si>
  <si>
    <t>3-sigma initial velocity uncertainty</t>
  </si>
  <si>
    <t>3-sigma initial attitude uncertainty</t>
  </si>
  <si>
    <t>3-sigma initial altimeter bias uncertainty</t>
  </si>
  <si>
    <t>3-sigma initial airspeed bias uncertainty</t>
  </si>
  <si>
    <t>3-sigma initial windspeed uncertainty</t>
  </si>
  <si>
    <t>lat</t>
  </si>
  <si>
    <t>lon</t>
  </si>
  <si>
    <t>alt</t>
  </si>
  <si>
    <t>elevation</t>
  </si>
  <si>
    <t>Initial latitude</t>
  </si>
  <si>
    <t>Initial longitude</t>
  </si>
  <si>
    <t>Initial altitude</t>
  </si>
  <si>
    <t>azimuth</t>
  </si>
  <si>
    <t>k</t>
  </si>
  <si>
    <t>tail_d</t>
  </si>
  <si>
    <t>tail_D</t>
  </si>
  <si>
    <t>Launch rail azimuth</t>
  </si>
  <si>
    <t>Launch rail elevation</t>
  </si>
  <si>
    <t>l_rail</t>
  </si>
  <si>
    <t>Launch rail length</t>
  </si>
  <si>
    <t>C_L_alpha</t>
  </si>
  <si>
    <t>C_L_0</t>
  </si>
  <si>
    <t>C_L_beta</t>
  </si>
  <si>
    <t>deg^-1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</si>
</sst>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E+00"/>
    <numFmt numFmtId="169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7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7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166" fontId="0" fillId="0" borderId="0" xfId="0" applyNumberFormat="1" applyBorder="1"/>
    <xf numFmtId="168" fontId="0" fillId="0" borderId="0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5" xfId="0" applyNumberFormat="1" applyBorder="1"/>
    <xf numFmtId="11" fontId="0" fillId="0" borderId="0" xfId="0" applyNumberFormat="1"/>
    <xf numFmtId="11" fontId="0" fillId="0" borderId="0" xfId="0" applyNumberFormat="1" applyBorder="1"/>
    <xf numFmtId="165" fontId="0" fillId="0" borderId="0" xfId="0" applyNumberFormat="1" applyBorder="1"/>
    <xf numFmtId="169" fontId="0" fillId="0" borderId="0" xfId="0" applyNumberFormat="1"/>
    <xf numFmtId="168" fontId="0" fillId="0" borderId="7" xfId="0" applyNumberFormat="1" applyBorder="1"/>
    <xf numFmtId="1" fontId="0" fillId="0" borderId="7" xfId="0" applyNumberFormat="1" applyBorder="1"/>
    <xf numFmtId="164" fontId="0" fillId="0" borderId="0" xfId="0" applyNumberFormat="1" applyFill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B16" sqref="B16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4" t="s">
        <v>6</v>
      </c>
      <c r="B2" s="39">
        <v>0.1</v>
      </c>
      <c r="C2" s="5" t="s">
        <v>5</v>
      </c>
      <c r="D2" s="5" t="s">
        <v>7</v>
      </c>
      <c r="E2" s="18">
        <f t="shared" ref="E2:E8" si="0">B2</f>
        <v>0.1</v>
      </c>
    </row>
    <row r="3" spans="1:5" x14ac:dyDescent="0.25">
      <c r="A3" s="6" t="s">
        <v>68</v>
      </c>
      <c r="B3" s="12">
        <v>0.01</v>
      </c>
      <c r="C3" s="7" t="s">
        <v>5</v>
      </c>
      <c r="D3" s="7" t="s">
        <v>70</v>
      </c>
      <c r="E3" s="19">
        <f t="shared" si="0"/>
        <v>0.01</v>
      </c>
    </row>
    <row r="4" spans="1:5" x14ac:dyDescent="0.25">
      <c r="A4" s="6" t="s">
        <v>69</v>
      </c>
      <c r="B4" s="12">
        <v>20</v>
      </c>
      <c r="C4" s="7" t="s">
        <v>5</v>
      </c>
      <c r="D4" s="7" t="s">
        <v>71</v>
      </c>
      <c r="E4" s="19">
        <f t="shared" si="0"/>
        <v>20</v>
      </c>
    </row>
    <row r="5" spans="1:5" x14ac:dyDescent="0.25">
      <c r="A5" s="6" t="s">
        <v>44</v>
      </c>
      <c r="B5" s="26">
        <v>25</v>
      </c>
      <c r="C5" s="7" t="s">
        <v>4</v>
      </c>
      <c r="D5" s="7" t="s">
        <v>22</v>
      </c>
      <c r="E5" s="19">
        <f t="shared" si="0"/>
        <v>25</v>
      </c>
    </row>
    <row r="6" spans="1:5" x14ac:dyDescent="0.25">
      <c r="A6" s="6" t="s">
        <v>23</v>
      </c>
      <c r="B6" s="26">
        <v>18</v>
      </c>
      <c r="C6" s="7" t="s">
        <v>4</v>
      </c>
      <c r="D6" s="7" t="s">
        <v>21</v>
      </c>
      <c r="E6" s="19">
        <f t="shared" si="0"/>
        <v>18</v>
      </c>
    </row>
    <row r="7" spans="1:5" x14ac:dyDescent="0.25">
      <c r="A7" s="6" t="s">
        <v>17</v>
      </c>
      <c r="B7" s="26">
        <v>6</v>
      </c>
      <c r="C7" s="7" t="s">
        <v>4</v>
      </c>
      <c r="D7" s="7" t="s">
        <v>24</v>
      </c>
      <c r="E7" s="19">
        <f>B7</f>
        <v>6</v>
      </c>
    </row>
    <row r="8" spans="1:5" x14ac:dyDescent="0.25">
      <c r="A8" s="6" t="s">
        <v>18</v>
      </c>
      <c r="B8" s="26">
        <v>50</v>
      </c>
      <c r="C8" s="7" t="s">
        <v>4</v>
      </c>
      <c r="D8" s="7" t="s">
        <v>19</v>
      </c>
      <c r="E8" s="19">
        <f t="shared" si="0"/>
        <v>50</v>
      </c>
    </row>
    <row r="9" spans="1:5" x14ac:dyDescent="0.25">
      <c r="A9" s="6" t="s">
        <v>26</v>
      </c>
      <c r="B9" s="15">
        <v>3500</v>
      </c>
      <c r="C9" s="11" t="s">
        <v>5</v>
      </c>
      <c r="D9" s="7" t="s">
        <v>37</v>
      </c>
      <c r="E9" s="19">
        <f t="shared" ref="E9:E13" si="1">B9</f>
        <v>3500</v>
      </c>
    </row>
    <row r="10" spans="1:5" x14ac:dyDescent="0.25">
      <c r="A10" s="6" t="s">
        <v>16</v>
      </c>
      <c r="B10" s="15">
        <v>3500</v>
      </c>
      <c r="C10" s="11" t="s">
        <v>5</v>
      </c>
      <c r="D10" s="7" t="s">
        <v>39</v>
      </c>
      <c r="E10" s="19">
        <f t="shared" si="1"/>
        <v>3500</v>
      </c>
    </row>
    <row r="11" spans="1:5" x14ac:dyDescent="0.25">
      <c r="A11" s="6" t="s">
        <v>101</v>
      </c>
      <c r="B11" s="15">
        <v>3500</v>
      </c>
      <c r="C11" s="11" t="s">
        <v>5</v>
      </c>
      <c r="D11" s="28" t="s">
        <v>60</v>
      </c>
      <c r="E11" s="19">
        <f t="shared" si="1"/>
        <v>3500</v>
      </c>
    </row>
    <row r="12" spans="1:5" x14ac:dyDescent="0.25">
      <c r="A12" s="6" t="s">
        <v>102</v>
      </c>
      <c r="B12" s="15">
        <v>3500</v>
      </c>
      <c r="C12" s="11" t="s">
        <v>5</v>
      </c>
      <c r="D12" s="28" t="s">
        <v>61</v>
      </c>
      <c r="E12" s="19">
        <f t="shared" si="1"/>
        <v>3500</v>
      </c>
    </row>
    <row r="13" spans="1:5" x14ac:dyDescent="0.25">
      <c r="A13" s="6" t="s">
        <v>103</v>
      </c>
      <c r="B13" s="15">
        <v>2000</v>
      </c>
      <c r="C13" s="11" t="s">
        <v>5</v>
      </c>
      <c r="D13" s="28" t="s">
        <v>62</v>
      </c>
      <c r="E13" s="19">
        <f t="shared" si="1"/>
        <v>2000</v>
      </c>
    </row>
    <row r="14" spans="1:5" x14ac:dyDescent="0.25">
      <c r="A14" s="30" t="s">
        <v>46</v>
      </c>
      <c r="B14" s="12">
        <v>0</v>
      </c>
      <c r="C14" s="28" t="s">
        <v>4</v>
      </c>
      <c r="D14" s="28" t="s">
        <v>47</v>
      </c>
      <c r="E14" s="19">
        <f>B14</f>
        <v>0</v>
      </c>
    </row>
    <row r="15" spans="1:5" x14ac:dyDescent="0.25">
      <c r="A15" s="30" t="s">
        <v>55</v>
      </c>
      <c r="B15" s="12">
        <v>1</v>
      </c>
      <c r="C15" s="28" t="s">
        <v>4</v>
      </c>
      <c r="D15" s="28" t="s">
        <v>56</v>
      </c>
      <c r="E15" s="19">
        <f>B15</f>
        <v>1</v>
      </c>
    </row>
    <row r="16" spans="1:5" x14ac:dyDescent="0.25">
      <c r="A16" s="33" t="s">
        <v>72</v>
      </c>
      <c r="B16" s="27">
        <v>0</v>
      </c>
      <c r="C16" s="9" t="s">
        <v>4</v>
      </c>
      <c r="D16" s="9" t="s">
        <v>73</v>
      </c>
      <c r="E16" s="21">
        <f>B16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40</v>
      </c>
      <c r="B1">
        <v>60</v>
      </c>
    </row>
    <row r="2" spans="1:2" x14ac:dyDescent="0.25">
      <c r="A2" t="s">
        <v>41</v>
      </c>
      <c r="B2">
        <v>60</v>
      </c>
    </row>
    <row r="3" spans="1:2" x14ac:dyDescent="0.25">
      <c r="A3" t="s">
        <v>42</v>
      </c>
      <c r="B3">
        <f>hr2min*min2sec</f>
        <v>3600</v>
      </c>
    </row>
    <row r="4" spans="1:2" x14ac:dyDescent="0.25">
      <c r="A4" t="s">
        <v>43</v>
      </c>
      <c r="B4">
        <v>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7C40-9D76-4DB5-B49B-1AA3301406B6}">
  <dimension ref="A1:E6"/>
  <sheetViews>
    <sheetView workbookViewId="0">
      <selection activeCell="E6" sqref="E6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.42578125" bestFit="1" customWidth="1"/>
    <col min="4" max="4" width="47.42578125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6" t="s">
        <v>63</v>
      </c>
      <c r="B2" s="43">
        <v>399000000000000</v>
      </c>
      <c r="C2" s="7" t="s">
        <v>66</v>
      </c>
      <c r="D2" s="7" t="s">
        <v>108</v>
      </c>
      <c r="E2" s="19">
        <f t="shared" ref="E2:E5" si="0">B2</f>
        <v>399000000000000</v>
      </c>
    </row>
    <row r="3" spans="1:5" x14ac:dyDescent="0.25">
      <c r="A3" s="6" t="s">
        <v>64</v>
      </c>
      <c r="B3" s="44">
        <v>1.1000000000000001E-3</v>
      </c>
      <c r="C3" s="7"/>
      <c r="D3" s="28" t="s">
        <v>106</v>
      </c>
      <c r="E3" s="19">
        <f t="shared" si="0"/>
        <v>1.1000000000000001E-3</v>
      </c>
    </row>
    <row r="4" spans="1:5" x14ac:dyDescent="0.25">
      <c r="A4" s="6" t="s">
        <v>104</v>
      </c>
      <c r="B4" s="44">
        <v>6371000</v>
      </c>
      <c r="C4" s="28" t="s">
        <v>8</v>
      </c>
      <c r="D4" s="28" t="s">
        <v>107</v>
      </c>
      <c r="E4" s="19">
        <f t="shared" si="0"/>
        <v>6371000</v>
      </c>
    </row>
    <row r="5" spans="1:5" x14ac:dyDescent="0.25">
      <c r="A5" s="6" t="s">
        <v>65</v>
      </c>
      <c r="B5" s="44">
        <v>6378137</v>
      </c>
      <c r="C5" s="28" t="s">
        <v>8</v>
      </c>
      <c r="D5" s="28" t="s">
        <v>109</v>
      </c>
      <c r="E5" s="19">
        <f t="shared" si="0"/>
        <v>6378137</v>
      </c>
    </row>
    <row r="6" spans="1:5" x14ac:dyDescent="0.25">
      <c r="A6" s="6" t="s">
        <v>105</v>
      </c>
      <c r="B6" s="44">
        <v>9.81</v>
      </c>
      <c r="C6" s="28" t="s">
        <v>94</v>
      </c>
      <c r="D6" s="7" t="s">
        <v>110</v>
      </c>
      <c r="E6" s="19">
        <f>B6</f>
        <v>9.81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875C-EDA0-4EF7-BA1F-DC0B7E7A3584}">
  <dimension ref="A1:F7"/>
  <sheetViews>
    <sheetView zoomScaleNormal="100" workbookViewId="0">
      <selection activeCell="B6" sqref="B6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6" x14ac:dyDescent="0.25">
      <c r="A2" s="4" t="s">
        <v>199</v>
      </c>
      <c r="B2" s="39">
        <v>41.666200000000003</v>
      </c>
      <c r="C2" s="5" t="s">
        <v>67</v>
      </c>
      <c r="D2" s="5" t="s">
        <v>203</v>
      </c>
      <c r="E2" s="18">
        <f>RADIANS(B2)</f>
        <v>0.72721237679446138</v>
      </c>
      <c r="F2" s="39">
        <v>1767400</v>
      </c>
    </row>
    <row r="3" spans="1:6" x14ac:dyDescent="0.25">
      <c r="A3" s="6" t="s">
        <v>200</v>
      </c>
      <c r="B3" s="44">
        <v>-111.4632</v>
      </c>
      <c r="C3" s="7" t="s">
        <v>67</v>
      </c>
      <c r="D3" s="7" t="s">
        <v>204</v>
      </c>
      <c r="E3" s="18">
        <f>RADIANS(B3)</f>
        <v>-1.9453998348089436</v>
      </c>
      <c r="F3" s="26">
        <v>0</v>
      </c>
    </row>
    <row r="4" spans="1:6" x14ac:dyDescent="0.25">
      <c r="A4" s="6" t="s">
        <v>201</v>
      </c>
      <c r="B4" s="12">
        <v>1380</v>
      </c>
      <c r="C4" s="7" t="s">
        <v>8</v>
      </c>
      <c r="D4" s="7" t="s">
        <v>205</v>
      </c>
      <c r="E4" s="19">
        <f>B4</f>
        <v>1380</v>
      </c>
      <c r="F4" s="12">
        <v>95</v>
      </c>
    </row>
    <row r="5" spans="1:6" x14ac:dyDescent="0.25">
      <c r="A5" s="6" t="s">
        <v>212</v>
      </c>
      <c r="B5" s="44">
        <v>3</v>
      </c>
      <c r="C5" s="28" t="s">
        <v>8</v>
      </c>
      <c r="D5" s="28" t="s">
        <v>213</v>
      </c>
      <c r="E5" s="19">
        <f>B5</f>
        <v>3</v>
      </c>
      <c r="F5" s="44"/>
    </row>
    <row r="6" spans="1:6" x14ac:dyDescent="0.25">
      <c r="A6" s="6" t="s">
        <v>206</v>
      </c>
      <c r="B6" s="26">
        <v>90</v>
      </c>
      <c r="C6" s="7" t="s">
        <v>67</v>
      </c>
      <c r="D6" s="28" t="s">
        <v>210</v>
      </c>
      <c r="E6" s="19">
        <f>RADIANS(B6)</f>
        <v>1.5707963267948966</v>
      </c>
      <c r="F6" s="26">
        <v>0</v>
      </c>
    </row>
    <row r="7" spans="1:6" x14ac:dyDescent="0.25">
      <c r="A7" s="8" t="s">
        <v>202</v>
      </c>
      <c r="B7" s="47">
        <v>85</v>
      </c>
      <c r="C7" s="9" t="s">
        <v>67</v>
      </c>
      <c r="D7" s="29" t="s">
        <v>211</v>
      </c>
      <c r="E7" s="21">
        <f>RADIANS(B7)</f>
        <v>1.4835298641951802</v>
      </c>
      <c r="F7" s="26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D10-E8C4-4315-87FD-BE14F62A3085}">
  <dimension ref="A1:F41"/>
  <sheetViews>
    <sheetView topLeftCell="A22" workbookViewId="0">
      <selection activeCell="B32" sqref="B32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8.42578125" bestFit="1" customWidth="1"/>
    <col min="4" max="4" width="33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6" t="s">
        <v>111</v>
      </c>
      <c r="B2" s="43">
        <f>PI()*(B4/2)^2</f>
        <v>2.8352873698647883E-2</v>
      </c>
      <c r="C2" s="7" t="s">
        <v>121</v>
      </c>
      <c r="D2" s="7" t="s">
        <v>122</v>
      </c>
      <c r="E2" s="19">
        <f t="shared" ref="E2:E40" si="0">B2</f>
        <v>2.8352873698647883E-2</v>
      </c>
    </row>
    <row r="3" spans="1:5" x14ac:dyDescent="0.25">
      <c r="A3" s="6" t="s">
        <v>144</v>
      </c>
      <c r="B3" s="43">
        <f>PI()*B4*B5</f>
        <v>1.1341149479459152</v>
      </c>
      <c r="C3" s="7" t="s">
        <v>121</v>
      </c>
      <c r="D3" s="7" t="s">
        <v>145</v>
      </c>
      <c r="E3" s="19">
        <f>B3</f>
        <v>1.1341149479459152</v>
      </c>
    </row>
    <row r="4" spans="1:5" x14ac:dyDescent="0.25">
      <c r="A4" s="6" t="s">
        <v>112</v>
      </c>
      <c r="B4" s="44">
        <v>0.19</v>
      </c>
      <c r="C4" s="7" t="s">
        <v>8</v>
      </c>
      <c r="D4" s="28" t="s">
        <v>123</v>
      </c>
      <c r="E4" s="19">
        <f t="shared" si="0"/>
        <v>0.19</v>
      </c>
    </row>
    <row r="5" spans="1:5" x14ac:dyDescent="0.25">
      <c r="A5" s="6" t="s">
        <v>118</v>
      </c>
      <c r="B5" s="44">
        <v>1.9</v>
      </c>
      <c r="C5" s="7" t="s">
        <v>8</v>
      </c>
      <c r="D5" s="28" t="s">
        <v>124</v>
      </c>
      <c r="E5" s="19">
        <f t="shared" si="0"/>
        <v>1.9</v>
      </c>
    </row>
    <row r="6" spans="1:5" x14ac:dyDescent="0.25">
      <c r="A6" s="6" t="s">
        <v>113</v>
      </c>
      <c r="B6" s="44">
        <v>1.98</v>
      </c>
      <c r="C6" s="28" t="s">
        <v>8</v>
      </c>
      <c r="D6" s="28" t="s">
        <v>126</v>
      </c>
      <c r="E6" s="19">
        <f t="shared" si="0"/>
        <v>1.98</v>
      </c>
    </row>
    <row r="7" spans="1:5" x14ac:dyDescent="0.25">
      <c r="A7" s="6" t="s">
        <v>114</v>
      </c>
      <c r="B7" s="44">
        <v>1.66</v>
      </c>
      <c r="C7" s="28" t="s">
        <v>8</v>
      </c>
      <c r="D7" s="28" t="s">
        <v>125</v>
      </c>
      <c r="E7" s="19">
        <f t="shared" si="0"/>
        <v>1.66</v>
      </c>
    </row>
    <row r="8" spans="1:5" x14ac:dyDescent="0.25">
      <c r="A8" s="6" t="s">
        <v>115</v>
      </c>
      <c r="B8" s="44">
        <v>1.5</v>
      </c>
      <c r="C8" s="28" t="s">
        <v>8</v>
      </c>
      <c r="D8" s="7" t="s">
        <v>127</v>
      </c>
      <c r="E8" s="19">
        <f t="shared" si="0"/>
        <v>1.5</v>
      </c>
    </row>
    <row r="9" spans="1:5" x14ac:dyDescent="0.25">
      <c r="A9" s="6" t="s">
        <v>207</v>
      </c>
      <c r="B9" s="44">
        <v>0.2</v>
      </c>
      <c r="C9" s="28"/>
      <c r="D9" s="7"/>
      <c r="E9" s="19">
        <f t="shared" si="0"/>
        <v>0.2</v>
      </c>
    </row>
    <row r="10" spans="1:5" x14ac:dyDescent="0.25">
      <c r="A10" s="30" t="s">
        <v>116</v>
      </c>
      <c r="B10" s="40">
        <v>2100</v>
      </c>
      <c r="C10" s="28" t="s">
        <v>120</v>
      </c>
      <c r="D10" s="28" t="s">
        <v>128</v>
      </c>
      <c r="E10" s="19">
        <f t="shared" si="0"/>
        <v>2100</v>
      </c>
    </row>
    <row r="11" spans="1:5" x14ac:dyDescent="0.25">
      <c r="A11" s="30" t="s">
        <v>117</v>
      </c>
      <c r="B11" s="40">
        <v>199</v>
      </c>
      <c r="C11" s="28" t="s">
        <v>5</v>
      </c>
      <c r="D11" s="28" t="s">
        <v>129</v>
      </c>
      <c r="E11" s="19">
        <f t="shared" si="0"/>
        <v>199</v>
      </c>
    </row>
    <row r="12" spans="1:5" x14ac:dyDescent="0.25">
      <c r="A12" s="30" t="s">
        <v>119</v>
      </c>
      <c r="B12" s="40">
        <v>6.1359000000000001E-4</v>
      </c>
      <c r="C12" t="s">
        <v>121</v>
      </c>
      <c r="D12" s="28" t="s">
        <v>130</v>
      </c>
      <c r="E12" s="19">
        <f t="shared" si="0"/>
        <v>6.1359000000000001E-4</v>
      </c>
    </row>
    <row r="13" spans="1:5" x14ac:dyDescent="0.25">
      <c r="A13" s="30" t="s">
        <v>146</v>
      </c>
      <c r="B13" s="40">
        <v>0.25</v>
      </c>
      <c r="C13" t="s">
        <v>8</v>
      </c>
      <c r="D13" s="28" t="s">
        <v>147</v>
      </c>
      <c r="E13" s="19">
        <f>B13</f>
        <v>0.25</v>
      </c>
    </row>
    <row r="14" spans="1:5" x14ac:dyDescent="0.25">
      <c r="A14" s="30" t="s">
        <v>137</v>
      </c>
      <c r="B14" s="45">
        <f>B13*B15 - 0.5*B15^2*(TAN(E18) + TAN(E19))</f>
        <v>6.7469582591336119E-2</v>
      </c>
      <c r="C14" t="s">
        <v>121</v>
      </c>
      <c r="D14" s="28" t="s">
        <v>131</v>
      </c>
      <c r="E14" s="19">
        <f t="shared" si="0"/>
        <v>6.7469582591336119E-2</v>
      </c>
    </row>
    <row r="15" spans="1:5" x14ac:dyDescent="0.25">
      <c r="A15" s="30" t="s">
        <v>138</v>
      </c>
      <c r="B15" s="40">
        <v>0.3</v>
      </c>
      <c r="C15" t="s">
        <v>8</v>
      </c>
      <c r="D15" s="28" t="s">
        <v>132</v>
      </c>
      <c r="E15" s="19">
        <f t="shared" si="0"/>
        <v>0.3</v>
      </c>
    </row>
    <row r="16" spans="1:5" x14ac:dyDescent="0.25">
      <c r="A16" s="30" t="s">
        <v>139</v>
      </c>
      <c r="B16" s="40">
        <v>0.01</v>
      </c>
      <c r="C16" t="s">
        <v>8</v>
      </c>
      <c r="D16" s="28" t="s">
        <v>133</v>
      </c>
      <c r="E16" s="19">
        <f t="shared" si="0"/>
        <v>0.01</v>
      </c>
    </row>
    <row r="17" spans="1:5" x14ac:dyDescent="0.25">
      <c r="A17" s="30" t="s">
        <v>140</v>
      </c>
      <c r="B17" s="2">
        <f>B15^2/B14</f>
        <v>1.3339344419118586</v>
      </c>
      <c r="D17" s="28" t="s">
        <v>134</v>
      </c>
      <c r="E17" s="19">
        <f t="shared" si="0"/>
        <v>1.3339344419118586</v>
      </c>
    </row>
    <row r="18" spans="1:5" x14ac:dyDescent="0.25">
      <c r="A18" s="30" t="s">
        <v>141</v>
      </c>
      <c r="B18" s="40">
        <v>9.5</v>
      </c>
      <c r="C18" t="s">
        <v>143</v>
      </c>
      <c r="D18" s="28" t="s">
        <v>149</v>
      </c>
      <c r="E18" s="19">
        <f>RADIANS(B18)</f>
        <v>0.16580627893946132</v>
      </c>
    </row>
    <row r="19" spans="1:5" x14ac:dyDescent="0.25">
      <c r="A19" s="30" t="s">
        <v>148</v>
      </c>
      <c r="B19" s="40">
        <v>0</v>
      </c>
      <c r="C19" t="s">
        <v>143</v>
      </c>
      <c r="D19" s="28" t="s">
        <v>150</v>
      </c>
      <c r="E19" s="19">
        <f>RADIANS(B19)</f>
        <v>0</v>
      </c>
    </row>
    <row r="20" spans="1:5" x14ac:dyDescent="0.25">
      <c r="A20" s="30" t="s">
        <v>208</v>
      </c>
      <c r="B20" s="40">
        <f>B4</f>
        <v>0.19</v>
      </c>
      <c r="C20" t="s">
        <v>8</v>
      </c>
      <c r="D20" s="28"/>
      <c r="E20" s="19">
        <f>B20</f>
        <v>0.19</v>
      </c>
    </row>
    <row r="21" spans="1:5" x14ac:dyDescent="0.25">
      <c r="A21" s="30" t="s">
        <v>209</v>
      </c>
      <c r="B21" s="40">
        <f>B4</f>
        <v>0.19</v>
      </c>
      <c r="C21" t="s">
        <v>8</v>
      </c>
      <c r="D21" s="28"/>
      <c r="E21" s="19">
        <f>B21</f>
        <v>0.19</v>
      </c>
    </row>
    <row r="22" spans="1:5" x14ac:dyDescent="0.25">
      <c r="A22" s="30" t="s">
        <v>142</v>
      </c>
      <c r="B22" s="40">
        <v>4</v>
      </c>
      <c r="D22" s="28" t="s">
        <v>135</v>
      </c>
      <c r="E22" s="19">
        <f t="shared" si="0"/>
        <v>4</v>
      </c>
    </row>
    <row r="23" spans="1:5" x14ac:dyDescent="0.25">
      <c r="A23" s="30" t="s">
        <v>151</v>
      </c>
      <c r="B23" s="40">
        <v>20</v>
      </c>
      <c r="D23" s="28" t="s">
        <v>157</v>
      </c>
      <c r="E23" s="19">
        <f t="shared" si="0"/>
        <v>20</v>
      </c>
    </row>
    <row r="24" spans="1:5" x14ac:dyDescent="0.25">
      <c r="A24" s="30" t="s">
        <v>152</v>
      </c>
      <c r="B24" s="40">
        <v>506</v>
      </c>
      <c r="D24" s="28" t="s">
        <v>158</v>
      </c>
      <c r="E24" s="19">
        <f t="shared" si="0"/>
        <v>506</v>
      </c>
    </row>
    <row r="25" spans="1:5" x14ac:dyDescent="0.25">
      <c r="A25" s="30" t="s">
        <v>153</v>
      </c>
      <c r="B25" s="40">
        <v>506</v>
      </c>
      <c r="D25" s="28" t="s">
        <v>159</v>
      </c>
      <c r="E25" s="19">
        <f t="shared" si="0"/>
        <v>506</v>
      </c>
    </row>
    <row r="26" spans="1:5" x14ac:dyDescent="0.25">
      <c r="A26" s="30" t="s">
        <v>154</v>
      </c>
      <c r="B26" s="40">
        <v>0</v>
      </c>
      <c r="D26" s="28" t="s">
        <v>160</v>
      </c>
      <c r="E26" s="19">
        <f t="shared" si="0"/>
        <v>0</v>
      </c>
    </row>
    <row r="27" spans="1:5" x14ac:dyDescent="0.25">
      <c r="A27" s="30" t="s">
        <v>155</v>
      </c>
      <c r="B27" s="40">
        <v>15</v>
      </c>
      <c r="D27" s="28" t="s">
        <v>161</v>
      </c>
      <c r="E27" s="19">
        <f t="shared" si="0"/>
        <v>15</v>
      </c>
    </row>
    <row r="28" spans="1:5" x14ac:dyDescent="0.25">
      <c r="A28" s="30" t="s">
        <v>156</v>
      </c>
      <c r="B28" s="40">
        <v>0</v>
      </c>
      <c r="D28" s="28" t="s">
        <v>162</v>
      </c>
      <c r="E28" s="19">
        <f t="shared" si="0"/>
        <v>0</v>
      </c>
    </row>
    <row r="29" spans="1:5" x14ac:dyDescent="0.25">
      <c r="A29" s="30" t="s">
        <v>215</v>
      </c>
      <c r="B29" s="40">
        <v>0</v>
      </c>
      <c r="D29" s="28"/>
      <c r="E29" s="19">
        <f t="shared" si="0"/>
        <v>0</v>
      </c>
    </row>
    <row r="30" spans="1:5" x14ac:dyDescent="0.25">
      <c r="A30" s="30" t="s">
        <v>214</v>
      </c>
      <c r="B30" s="2">
        <v>1E-3</v>
      </c>
      <c r="C30" t="s">
        <v>217</v>
      </c>
      <c r="E30" s="19">
        <f>1/RADIANS(1/B30)</f>
        <v>5.7295779513082318E-2</v>
      </c>
    </row>
    <row r="31" spans="1:5" x14ac:dyDescent="0.25">
      <c r="A31" s="30" t="s">
        <v>216</v>
      </c>
      <c r="B31" s="2">
        <v>1E-3</v>
      </c>
      <c r="C31" t="s">
        <v>217</v>
      </c>
      <c r="E31" s="19">
        <f>1/RADIANS(1/B31)</f>
        <v>5.7295779513082318E-2</v>
      </c>
    </row>
    <row r="32" spans="1:5" x14ac:dyDescent="0.25">
      <c r="A32" s="30" t="s">
        <v>163</v>
      </c>
      <c r="B32" s="2">
        <v>2E-3</v>
      </c>
      <c r="E32" s="19">
        <f t="shared" si="0"/>
        <v>2E-3</v>
      </c>
    </row>
    <row r="33" spans="1:6" x14ac:dyDescent="0.25">
      <c r="A33" s="30" t="s">
        <v>164</v>
      </c>
      <c r="B33" s="2">
        <v>0.3</v>
      </c>
      <c r="E33" s="19">
        <f t="shared" si="0"/>
        <v>0.3</v>
      </c>
    </row>
    <row r="34" spans="1:6" x14ac:dyDescent="0.25">
      <c r="A34" s="30" t="s">
        <v>165</v>
      </c>
      <c r="B34" s="2">
        <v>0.4</v>
      </c>
      <c r="E34" s="19">
        <f t="shared" si="0"/>
        <v>0.4</v>
      </c>
    </row>
    <row r="35" spans="1:6" x14ac:dyDescent="0.25">
      <c r="A35" s="30" t="s">
        <v>166</v>
      </c>
      <c r="B35" s="2">
        <v>3.835</v>
      </c>
      <c r="C35" t="s">
        <v>95</v>
      </c>
      <c r="E35" s="19">
        <f t="shared" si="0"/>
        <v>3.835</v>
      </c>
    </row>
    <row r="36" spans="1:6" x14ac:dyDescent="0.25">
      <c r="A36" s="30" t="s">
        <v>167</v>
      </c>
      <c r="B36" s="2">
        <v>2.4889999999999999</v>
      </c>
      <c r="C36" t="s">
        <v>95</v>
      </c>
      <c r="E36" s="19">
        <f t="shared" si="0"/>
        <v>2.4889999999999999</v>
      </c>
    </row>
    <row r="37" spans="1:6" x14ac:dyDescent="0.25">
      <c r="A37" s="30" t="s">
        <v>168</v>
      </c>
      <c r="B37" s="2">
        <f>1.012+0.984+0.0642</f>
        <v>2.0602</v>
      </c>
      <c r="C37" t="s">
        <v>95</v>
      </c>
      <c r="E37" s="19">
        <f t="shared" si="0"/>
        <v>2.0602</v>
      </c>
    </row>
    <row r="38" spans="1:6" x14ac:dyDescent="0.25">
      <c r="A38" s="30" t="s">
        <v>169</v>
      </c>
      <c r="B38" s="2">
        <v>5.6000000000000001E-2</v>
      </c>
      <c r="C38" t="s">
        <v>95</v>
      </c>
      <c r="E38" s="19">
        <f t="shared" si="0"/>
        <v>5.6000000000000001E-2</v>
      </c>
    </row>
    <row r="39" spans="1:6" x14ac:dyDescent="0.25">
      <c r="A39" s="30" t="s">
        <v>170</v>
      </c>
      <c r="B39" s="2">
        <v>0.2</v>
      </c>
      <c r="C39" t="s">
        <v>95</v>
      </c>
      <c r="E39" s="19">
        <f t="shared" si="0"/>
        <v>0.2</v>
      </c>
    </row>
    <row r="40" spans="1:6" x14ac:dyDescent="0.25">
      <c r="A40" s="30" t="s">
        <v>171</v>
      </c>
      <c r="B40" s="2">
        <f>SUM(B30:B39)</f>
        <v>9.344199999999999</v>
      </c>
      <c r="C40" t="s">
        <v>95</v>
      </c>
      <c r="E40" s="19">
        <f t="shared" si="0"/>
        <v>9.344199999999999</v>
      </c>
    </row>
    <row r="41" spans="1:6" x14ac:dyDescent="0.25">
      <c r="B41" s="2"/>
      <c r="E41" s="48"/>
      <c r="F4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zoomScaleNormal="100" workbookViewId="0">
      <selection activeCell="G11" sqref="G11"/>
    </sheetView>
  </sheetViews>
  <sheetFormatPr defaultRowHeight="15" x14ac:dyDescent="0.25"/>
  <cols>
    <col min="1" max="1" width="21.85546875" bestFit="1" customWidth="1"/>
    <col min="2" max="2" width="15" style="14" bestFit="1" customWidth="1"/>
    <col min="3" max="3" width="16.5703125" bestFit="1" customWidth="1"/>
    <col min="4" max="4" width="46.7109375" customWidth="1"/>
    <col min="5" max="5" width="14.7109375" style="1" bestFit="1" customWidth="1"/>
  </cols>
  <sheetData>
    <row r="1" spans="1:9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136</v>
      </c>
      <c r="F1" s="3" t="s">
        <v>82</v>
      </c>
      <c r="G1" s="3" t="s">
        <v>83</v>
      </c>
      <c r="H1" s="3" t="s">
        <v>84</v>
      </c>
    </row>
    <row r="2" spans="1:9" x14ac:dyDescent="0.25">
      <c r="A2" s="5" t="s">
        <v>77</v>
      </c>
      <c r="B2" s="10">
        <v>1E-10</v>
      </c>
      <c r="C2" s="5" t="s">
        <v>78</v>
      </c>
      <c r="D2" s="5" t="s">
        <v>79</v>
      </c>
      <c r="E2" s="18">
        <f>B2</f>
        <v>1E-10</v>
      </c>
    </row>
    <row r="3" spans="1:9" x14ac:dyDescent="0.25">
      <c r="A3" s="6" t="s">
        <v>25</v>
      </c>
      <c r="B3" s="15">
        <v>0.01</v>
      </c>
      <c r="C3" s="11" t="s">
        <v>20</v>
      </c>
      <c r="D3" s="7" t="s">
        <v>36</v>
      </c>
      <c r="E3" s="19">
        <f>B3*g2mps2/3</f>
        <v>3.27E-2</v>
      </c>
      <c r="F3">
        <v>0.01</v>
      </c>
      <c r="G3">
        <v>1E-3</v>
      </c>
    </row>
    <row r="4" spans="1:9" x14ac:dyDescent="0.25">
      <c r="A4" s="8" t="s">
        <v>28</v>
      </c>
      <c r="B4" s="20">
        <v>0.6</v>
      </c>
      <c r="C4" s="9" t="s">
        <v>45</v>
      </c>
      <c r="D4" s="9" t="s">
        <v>38</v>
      </c>
      <c r="E4" s="21">
        <f>B4/SQRT(hr2sec)/3</f>
        <v>3.3333333333333335E-3</v>
      </c>
      <c r="F4">
        <v>0.6</v>
      </c>
      <c r="G4">
        <v>0.06</v>
      </c>
    </row>
    <row r="5" spans="1:9" x14ac:dyDescent="0.25">
      <c r="A5" s="6" t="s">
        <v>80</v>
      </c>
      <c r="B5" s="11">
        <v>9.9999999999999995E-7</v>
      </c>
      <c r="C5" s="7"/>
      <c r="D5" s="28" t="s">
        <v>79</v>
      </c>
      <c r="E5" s="19">
        <f>B5</f>
        <v>9.9999999999999995E-7</v>
      </c>
    </row>
    <row r="6" spans="1:9" x14ac:dyDescent="0.25">
      <c r="A6" s="6" t="s">
        <v>27</v>
      </c>
      <c r="B6" s="15">
        <v>1</v>
      </c>
      <c r="C6" s="11" t="s">
        <v>10</v>
      </c>
      <c r="D6" s="7" t="s">
        <v>11</v>
      </c>
      <c r="E6" s="19">
        <f>RADIANS(B6)/hr2sec/3</f>
        <v>1.6160456036984532E-6</v>
      </c>
      <c r="F6">
        <v>10</v>
      </c>
      <c r="G6">
        <v>1</v>
      </c>
      <c r="H6">
        <v>0.1</v>
      </c>
    </row>
    <row r="7" spans="1:9" x14ac:dyDescent="0.25">
      <c r="A7" s="8" t="s">
        <v>29</v>
      </c>
      <c r="B7" s="20">
        <v>7.0000000000000007E-2</v>
      </c>
      <c r="C7" s="9" t="s">
        <v>14</v>
      </c>
      <c r="D7" s="9" t="s">
        <v>15</v>
      </c>
      <c r="E7" s="21">
        <f>RADIANS(B7)/SQRT(hr2sec)/3</f>
        <v>6.7873915355335045E-6</v>
      </c>
      <c r="F7">
        <v>0.7</v>
      </c>
      <c r="G7">
        <v>7.0000000000000007E-2</v>
      </c>
      <c r="H7">
        <v>7.0000000000000001E-3</v>
      </c>
    </row>
    <row r="8" spans="1:9" x14ac:dyDescent="0.25">
      <c r="A8" s="6" t="s">
        <v>172</v>
      </c>
      <c r="B8" s="15">
        <v>31.5</v>
      </c>
      <c r="C8" s="7" t="s">
        <v>8</v>
      </c>
      <c r="D8" s="28" t="s">
        <v>190</v>
      </c>
      <c r="E8" s="19">
        <f t="shared" ref="E8:E12" si="0">B8/3</f>
        <v>10.5</v>
      </c>
    </row>
    <row r="9" spans="1:9" x14ac:dyDescent="0.25">
      <c r="A9" s="6" t="s">
        <v>173</v>
      </c>
      <c r="B9" s="15">
        <v>3</v>
      </c>
      <c r="C9" s="28" t="s">
        <v>76</v>
      </c>
      <c r="D9" s="28" t="s">
        <v>191</v>
      </c>
      <c r="E9" s="19">
        <f t="shared" si="0"/>
        <v>1</v>
      </c>
    </row>
    <row r="10" spans="1:9" x14ac:dyDescent="0.25">
      <c r="A10" s="6" t="s">
        <v>176</v>
      </c>
      <c r="B10" s="11">
        <v>5</v>
      </c>
      <c r="C10" s="28" t="s">
        <v>76</v>
      </c>
      <c r="D10" s="28" t="s">
        <v>192</v>
      </c>
      <c r="E10" s="19">
        <f>B10/3</f>
        <v>1.6666666666666667</v>
      </c>
      <c r="I10" s="42"/>
    </row>
    <row r="11" spans="1:9" x14ac:dyDescent="0.25">
      <c r="A11" s="31" t="s">
        <v>174</v>
      </c>
      <c r="B11" s="17">
        <f>B8</f>
        <v>31.5</v>
      </c>
      <c r="C11" s="5" t="s">
        <v>8</v>
      </c>
      <c r="D11" s="32" t="s">
        <v>74</v>
      </c>
      <c r="E11" s="18">
        <f t="shared" si="0"/>
        <v>10.5</v>
      </c>
    </row>
    <row r="12" spans="1:9" x14ac:dyDescent="0.25">
      <c r="A12" s="33" t="s">
        <v>175</v>
      </c>
      <c r="B12" s="20">
        <f>B9</f>
        <v>3</v>
      </c>
      <c r="C12" s="9" t="s">
        <v>76</v>
      </c>
      <c r="D12" s="29" t="s">
        <v>75</v>
      </c>
      <c r="E12" s="21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Normal="100" workbookViewId="0">
      <selection activeCell="D20" sqref="D20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6" width="17.42578125" style="7" bestFit="1" customWidth="1"/>
    <col min="7" max="16384" width="9.140625" style="7"/>
  </cols>
  <sheetData>
    <row r="1" spans="1:11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11" ht="15" customHeight="1" x14ac:dyDescent="0.25">
      <c r="A2" s="4" t="s">
        <v>177</v>
      </c>
      <c r="B2" s="5">
        <v>500</v>
      </c>
      <c r="C2" s="5" t="s">
        <v>8</v>
      </c>
      <c r="D2" s="5" t="s">
        <v>193</v>
      </c>
      <c r="E2" s="18">
        <f t="shared" ref="E2:E13" si="0">B2/3</f>
        <v>166.66666666666666</v>
      </c>
      <c r="J2" s="5">
        <v>4500</v>
      </c>
    </row>
    <row r="3" spans="1:11" x14ac:dyDescent="0.25">
      <c r="A3" s="6" t="s">
        <v>178</v>
      </c>
      <c r="B3" s="7">
        <v>500</v>
      </c>
      <c r="C3" s="7" t="s">
        <v>8</v>
      </c>
      <c r="D3" s="7" t="s">
        <v>193</v>
      </c>
      <c r="E3" s="19">
        <f t="shared" si="0"/>
        <v>166.66666666666666</v>
      </c>
      <c r="J3" s="7">
        <v>600</v>
      </c>
    </row>
    <row r="4" spans="1:11" x14ac:dyDescent="0.25">
      <c r="A4" s="6" t="s">
        <v>179</v>
      </c>
      <c r="B4" s="7">
        <v>500</v>
      </c>
      <c r="C4" s="7" t="s">
        <v>8</v>
      </c>
      <c r="D4" s="7" t="s">
        <v>193</v>
      </c>
      <c r="E4" s="19">
        <f t="shared" si="0"/>
        <v>166.66666666666666</v>
      </c>
      <c r="J4" s="7">
        <v>150</v>
      </c>
    </row>
    <row r="5" spans="1:11" x14ac:dyDescent="0.25">
      <c r="A5" s="6" t="s">
        <v>180</v>
      </c>
      <c r="B5" s="7">
        <v>0.2</v>
      </c>
      <c r="C5" s="7" t="s">
        <v>13</v>
      </c>
      <c r="D5" s="7" t="s">
        <v>194</v>
      </c>
      <c r="E5" s="19">
        <f t="shared" si="0"/>
        <v>6.6666666666666666E-2</v>
      </c>
      <c r="F5" s="28"/>
      <c r="G5" s="28"/>
      <c r="H5" s="28"/>
      <c r="J5" s="7">
        <f>O5*3</f>
        <v>0</v>
      </c>
    </row>
    <row r="6" spans="1:11" x14ac:dyDescent="0.25">
      <c r="A6" s="6" t="s">
        <v>181</v>
      </c>
      <c r="B6" s="7">
        <v>0.2</v>
      </c>
      <c r="C6" s="7" t="s">
        <v>13</v>
      </c>
      <c r="D6" s="7" t="s">
        <v>194</v>
      </c>
      <c r="E6" s="19">
        <f t="shared" si="0"/>
        <v>6.6666666666666666E-2</v>
      </c>
      <c r="F6" s="28"/>
      <c r="G6" s="28"/>
      <c r="H6" s="28"/>
      <c r="J6" s="7">
        <f t="shared" ref="J6:J7" si="1">O6*3</f>
        <v>0</v>
      </c>
    </row>
    <row r="7" spans="1:11" x14ac:dyDescent="0.25">
      <c r="A7" s="6" t="s">
        <v>182</v>
      </c>
      <c r="B7" s="7">
        <v>0.2</v>
      </c>
      <c r="C7" s="7" t="s">
        <v>13</v>
      </c>
      <c r="D7" s="7" t="s">
        <v>194</v>
      </c>
      <c r="E7" s="19">
        <f t="shared" si="0"/>
        <v>6.6666666666666666E-2</v>
      </c>
      <c r="F7" s="28"/>
      <c r="G7" s="28"/>
      <c r="H7" s="28"/>
      <c r="J7" s="7">
        <f t="shared" si="1"/>
        <v>0</v>
      </c>
    </row>
    <row r="8" spans="1:11" x14ac:dyDescent="0.25">
      <c r="A8" s="6" t="s">
        <v>30</v>
      </c>
      <c r="B8" s="12">
        <v>30</v>
      </c>
      <c r="C8" s="7" t="s">
        <v>81</v>
      </c>
      <c r="D8" s="7" t="s">
        <v>195</v>
      </c>
      <c r="E8" s="19">
        <f>RADIANS(B8)/3600/3</f>
        <v>4.8481368110953597E-5</v>
      </c>
      <c r="J8" s="12">
        <v>5.0000000000000001E-4</v>
      </c>
      <c r="K8" s="7" t="s">
        <v>9</v>
      </c>
    </row>
    <row r="9" spans="1:11" x14ac:dyDescent="0.25">
      <c r="A9" s="6" t="s">
        <v>31</v>
      </c>
      <c r="B9" s="12">
        <v>30</v>
      </c>
      <c r="C9" s="7" t="s">
        <v>81</v>
      </c>
      <c r="D9" s="7" t="s">
        <v>195</v>
      </c>
      <c r="E9" s="19">
        <f>RADIANS(B9)/3600/3</f>
        <v>4.8481368110953597E-5</v>
      </c>
      <c r="J9" s="12">
        <v>5.0000000000000001E-4</v>
      </c>
      <c r="K9" s="7" t="s">
        <v>9</v>
      </c>
    </row>
    <row r="10" spans="1:11" x14ac:dyDescent="0.25">
      <c r="A10" s="6" t="s">
        <v>32</v>
      </c>
      <c r="B10" s="12">
        <v>30</v>
      </c>
      <c r="C10" s="7" t="s">
        <v>81</v>
      </c>
      <c r="D10" s="7" t="s">
        <v>195</v>
      </c>
      <c r="E10" s="19">
        <f>RADIANS(B10)/3600/3</f>
        <v>4.8481368110953597E-5</v>
      </c>
      <c r="J10" s="12">
        <v>5.0000000000000001E-4</v>
      </c>
      <c r="K10" s="7" t="s">
        <v>9</v>
      </c>
    </row>
    <row r="11" spans="1:11" x14ac:dyDescent="0.25">
      <c r="A11" s="6" t="s">
        <v>183</v>
      </c>
      <c r="B11" s="12">
        <v>5</v>
      </c>
      <c r="C11" s="28" t="s">
        <v>8</v>
      </c>
      <c r="D11" s="28" t="s">
        <v>189</v>
      </c>
      <c r="E11" s="19">
        <f t="shared" si="0"/>
        <v>1.6666666666666667</v>
      </c>
      <c r="J11" s="12">
        <v>5</v>
      </c>
    </row>
    <row r="12" spans="1:11" x14ac:dyDescent="0.25">
      <c r="A12" s="6" t="s">
        <v>184</v>
      </c>
      <c r="B12" s="12">
        <v>5</v>
      </c>
      <c r="C12" s="28" t="s">
        <v>8</v>
      </c>
      <c r="D12" s="28" t="s">
        <v>189</v>
      </c>
      <c r="E12" s="19">
        <f t="shared" si="0"/>
        <v>1.6666666666666667</v>
      </c>
      <c r="J12" s="12">
        <v>5</v>
      </c>
    </row>
    <row r="13" spans="1:11" x14ac:dyDescent="0.25">
      <c r="A13" s="6" t="s">
        <v>185</v>
      </c>
      <c r="B13" s="12">
        <v>10</v>
      </c>
      <c r="C13" s="28" t="s">
        <v>8</v>
      </c>
      <c r="D13" s="28" t="s">
        <v>189</v>
      </c>
      <c r="E13" s="19">
        <f t="shared" si="0"/>
        <v>3.3333333333333335</v>
      </c>
      <c r="J13" s="12">
        <v>10</v>
      </c>
    </row>
    <row r="14" spans="1:11" x14ac:dyDescent="0.25">
      <c r="A14" s="6" t="s">
        <v>33</v>
      </c>
      <c r="B14" s="12">
        <f>truthStateParams!B6</f>
        <v>1</v>
      </c>
      <c r="C14" s="11" t="str">
        <f>truthStateParams!$C$6</f>
        <v>deg/hr</v>
      </c>
      <c r="D14" s="7" t="s">
        <v>12</v>
      </c>
      <c r="E14" s="19">
        <f>RADIANS(B14)/hr2sec/3</f>
        <v>1.6160456036984532E-6</v>
      </c>
      <c r="J14" s="12">
        <f>truthStateParams!$B$6</f>
        <v>1</v>
      </c>
    </row>
    <row r="15" spans="1:11" x14ac:dyDescent="0.25">
      <c r="A15" s="6" t="s">
        <v>34</v>
      </c>
      <c r="B15" s="44">
        <f>truthStateParams!B6</f>
        <v>1</v>
      </c>
      <c r="C15" s="11" t="str">
        <f>truthStateParams!$C$6</f>
        <v>deg/hr</v>
      </c>
      <c r="D15" s="7" t="s">
        <v>12</v>
      </c>
      <c r="E15" s="19">
        <f>RADIANS(B15)/hr2sec/3</f>
        <v>1.6160456036984532E-6</v>
      </c>
      <c r="J15" s="12">
        <f>truthStateParams!$B$6</f>
        <v>1</v>
      </c>
    </row>
    <row r="16" spans="1:11" x14ac:dyDescent="0.25">
      <c r="A16" s="6" t="s">
        <v>35</v>
      </c>
      <c r="B16" s="44">
        <f>truthStateParams!B6</f>
        <v>1</v>
      </c>
      <c r="C16" s="11" t="str">
        <f>truthStateParams!$C$6</f>
        <v>deg/hr</v>
      </c>
      <c r="D16" s="7" t="s">
        <v>12</v>
      </c>
      <c r="E16" s="19">
        <f>RADIANS(B16)/hr2sec/3</f>
        <v>1.6160456036984532E-6</v>
      </c>
      <c r="J16" s="12">
        <f>truthStateParams!$B$6</f>
        <v>1</v>
      </c>
    </row>
    <row r="17" spans="1:10" x14ac:dyDescent="0.25">
      <c r="A17" s="6" t="s">
        <v>186</v>
      </c>
      <c r="B17" s="12">
        <f>truthStateParams!B8</f>
        <v>31.5</v>
      </c>
      <c r="C17" s="7" t="s">
        <v>8</v>
      </c>
      <c r="D17" s="28" t="s">
        <v>196</v>
      </c>
      <c r="E17" s="19">
        <f>B17/3</f>
        <v>10.5</v>
      </c>
      <c r="J17" s="12">
        <f>truthStateParams!J8</f>
        <v>0</v>
      </c>
    </row>
    <row r="18" spans="1:10" x14ac:dyDescent="0.25">
      <c r="A18" s="6" t="s">
        <v>187</v>
      </c>
      <c r="B18" s="12">
        <f>truthStateParams!B9</f>
        <v>3</v>
      </c>
      <c r="C18" s="7" t="s">
        <v>13</v>
      </c>
      <c r="D18" s="28" t="s">
        <v>197</v>
      </c>
      <c r="E18" s="19">
        <f>B18/3</f>
        <v>1</v>
      </c>
      <c r="J18" s="12">
        <f>truthStateParams!J9</f>
        <v>0</v>
      </c>
    </row>
    <row r="19" spans="1:10" x14ac:dyDescent="0.25">
      <c r="A19" s="8" t="s">
        <v>188</v>
      </c>
      <c r="B19" s="38">
        <f>truthStateParams!B10</f>
        <v>5</v>
      </c>
      <c r="C19" s="46" t="str">
        <f>truthStateParams!$C$3</f>
        <v>g</v>
      </c>
      <c r="D19" s="9" t="s">
        <v>198</v>
      </c>
      <c r="E19" s="21">
        <f>B19*g2mps2/3</f>
        <v>16.350000000000001</v>
      </c>
      <c r="J19" s="11">
        <f>truthStateParams!J10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zoomScaleNormal="100" workbookViewId="0">
      <selection activeCell="A12" sqref="A12:E12"/>
    </sheetView>
  </sheetViews>
  <sheetFormatPr defaultRowHeight="15" x14ac:dyDescent="0.25"/>
  <cols>
    <col min="1" max="1" width="21.85546875" style="7" bestFit="1" customWidth="1"/>
    <col min="2" max="2" width="15" style="24" bestFit="1" customWidth="1"/>
    <col min="3" max="3" width="16.5703125" style="7" bestFit="1" customWidth="1"/>
    <col min="4" max="4" width="46.7109375" style="7" customWidth="1"/>
    <col min="5" max="5" width="14.7109375" style="16" bestFit="1" customWidth="1"/>
    <col min="6" max="6" width="25" style="7" bestFit="1" customWidth="1"/>
    <col min="7" max="16384" width="9.140625" style="7"/>
  </cols>
  <sheetData>
    <row r="1" spans="1:6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136</v>
      </c>
    </row>
    <row r="2" spans="1:6" x14ac:dyDescent="0.25">
      <c r="A2" s="5" t="str">
        <f>truthStateParams!A2</f>
        <v>Q_a</v>
      </c>
      <c r="B2" s="10">
        <f>truthStateParams!B2</f>
        <v>1E-10</v>
      </c>
      <c r="C2" s="5" t="str">
        <f>truthStateParams!C2</f>
        <v>m^2/s^3</v>
      </c>
      <c r="D2" s="5" t="str">
        <f>truthStateParams!D2</f>
        <v>Process noise strength</v>
      </c>
      <c r="E2" s="18">
        <f>truthStateParams!E2</f>
        <v>1E-10</v>
      </c>
    </row>
    <row r="3" spans="1:6" x14ac:dyDescent="0.25">
      <c r="A3" s="7" t="str">
        <f>truthStateParams!A3</f>
        <v>sig_accel_ss</v>
      </c>
      <c r="B3" s="15">
        <f>truthStateParams!B3</f>
        <v>0.01</v>
      </c>
      <c r="C3" s="11" t="str">
        <f>truthStateParams!C3</f>
        <v>g</v>
      </c>
      <c r="D3" s="7" t="str">
        <f>truthStateParams!D3</f>
        <v>3-sigma steady-state accel bias</v>
      </c>
      <c r="E3" s="19">
        <f>truthStateParams!E3</f>
        <v>3.27E-2</v>
      </c>
      <c r="F3" s="16"/>
    </row>
    <row r="4" spans="1:6" x14ac:dyDescent="0.25">
      <c r="A4" s="6" t="str">
        <f>truthStateParams!A4</f>
        <v>vrw</v>
      </c>
      <c r="B4" s="15">
        <f>truthStateParams!B4</f>
        <v>0.6</v>
      </c>
      <c r="C4" s="11" t="str">
        <f>truthStateParams!C4</f>
        <v>m/s/sqrt(hr)</v>
      </c>
      <c r="D4" s="7" t="str">
        <f>truthStateParams!D4</f>
        <v>3-sigma velocity random walk</v>
      </c>
      <c r="E4" s="19">
        <f>truthStateParams!E4</f>
        <v>3.3333333333333335E-3</v>
      </c>
      <c r="F4" s="16"/>
    </row>
    <row r="5" spans="1:6" x14ac:dyDescent="0.25">
      <c r="A5" s="4" t="str">
        <f>truthStateParams!A5</f>
        <v>Q_w</v>
      </c>
      <c r="B5" s="10">
        <f>truthStateParams!B5</f>
        <v>9.9999999999999995E-7</v>
      </c>
      <c r="C5" s="5">
        <f>truthStateParams!C5</f>
        <v>0</v>
      </c>
      <c r="D5" s="5" t="str">
        <f>truthStateParams!D5</f>
        <v>Process noise strength</v>
      </c>
      <c r="E5" s="18">
        <f>truthStateParams!E5</f>
        <v>9.9999999999999995E-7</v>
      </c>
      <c r="F5" s="16"/>
    </row>
    <row r="6" spans="1:6" x14ac:dyDescent="0.25">
      <c r="A6" s="6" t="str">
        <f>truthStateParams!A6</f>
        <v>sig_gyro_ss</v>
      </c>
      <c r="B6" s="15">
        <f>truthStateParams!B6</f>
        <v>1</v>
      </c>
      <c r="C6" s="11" t="str">
        <f>truthStateParams!C6</f>
        <v>deg/hr</v>
      </c>
      <c r="D6" s="7" t="str">
        <f>truthStateParams!D6</f>
        <v>3-sigma steady-state gyro bias</v>
      </c>
      <c r="E6" s="19">
        <f>truthStateParams!E6</f>
        <v>1.6160456036984532E-6</v>
      </c>
      <c r="F6" s="16"/>
    </row>
    <row r="7" spans="1:6" x14ac:dyDescent="0.25">
      <c r="A7" s="8" t="str">
        <f>truthStateParams!A7</f>
        <v>arw</v>
      </c>
      <c r="B7" s="20">
        <f>truthStateParams!B7</f>
        <v>7.0000000000000007E-2</v>
      </c>
      <c r="C7" s="38" t="str">
        <f>truthStateParams!C7</f>
        <v>deg/sqrt(hr)</v>
      </c>
      <c r="D7" s="9" t="str">
        <f>truthStateParams!D7</f>
        <v>3-sigma angular random walk</v>
      </c>
      <c r="E7" s="21">
        <f>truthStateParams!E7</f>
        <v>6.7873915355335045E-6</v>
      </c>
      <c r="F7" s="16"/>
    </row>
    <row r="8" spans="1:6" x14ac:dyDescent="0.25">
      <c r="A8" s="4" t="str">
        <f>truthStateParams!A8</f>
        <v>sig_alt_ss</v>
      </c>
      <c r="B8" s="17">
        <f>truthStateParams!B8</f>
        <v>31.5</v>
      </c>
      <c r="C8" s="10" t="str">
        <f>truthStateParams!C8</f>
        <v>m</v>
      </c>
      <c r="D8" s="5" t="str">
        <f>truthStateParams!D8</f>
        <v>3-sigma steady-state altimeter bias</v>
      </c>
      <c r="E8" s="18">
        <f>truthStateParams!E8</f>
        <v>10.5</v>
      </c>
    </row>
    <row r="9" spans="1:6" x14ac:dyDescent="0.25">
      <c r="A9" s="6" t="str">
        <f>truthStateParams!A9</f>
        <v>sig_air_ss</v>
      </c>
      <c r="B9" s="15">
        <f>truthStateParams!B9</f>
        <v>3</v>
      </c>
      <c r="C9" s="11" t="str">
        <f>truthStateParams!C9</f>
        <v>m/s</v>
      </c>
      <c r="D9" s="7" t="str">
        <f>truthStateParams!D9</f>
        <v>3-sigma steady-state airspeed bias</v>
      </c>
      <c r="E9" s="19">
        <f>truthStateParams!E9</f>
        <v>1</v>
      </c>
    </row>
    <row r="10" spans="1:6" x14ac:dyDescent="0.25">
      <c r="A10" s="6" t="str">
        <f>truthStateParams!A10</f>
        <v>sig_wind_ss</v>
      </c>
      <c r="B10" s="43">
        <f>truthStateParams!B10</f>
        <v>5</v>
      </c>
      <c r="C10" s="11" t="str">
        <f>truthStateParams!C10</f>
        <v>m/s</v>
      </c>
      <c r="D10" s="7" t="str">
        <f>truthStateParams!D10</f>
        <v>3-sigma steady-state windspeed</v>
      </c>
      <c r="E10" s="19">
        <f>truthStateParams!E10</f>
        <v>1.6666666666666667</v>
      </c>
    </row>
    <row r="11" spans="1:6" x14ac:dyDescent="0.25">
      <c r="A11" s="4" t="str">
        <f>truthStateParams!A11</f>
        <v>sig_meas_alt</v>
      </c>
      <c r="B11" s="17">
        <f>truthStateParams!B11</f>
        <v>31.5</v>
      </c>
      <c r="C11" s="10" t="str">
        <f>truthStateParams!C11</f>
        <v>m</v>
      </c>
      <c r="D11" s="5" t="str">
        <f>truthStateParams!D11</f>
        <v>3-sigma range measurement uncertainty</v>
      </c>
      <c r="E11" s="18">
        <f>truthStateParams!E11</f>
        <v>10.5</v>
      </c>
    </row>
    <row r="12" spans="1:6" x14ac:dyDescent="0.25">
      <c r="A12" s="8" t="str">
        <f>truthStateParams!A12</f>
        <v>sig_meas_air</v>
      </c>
      <c r="B12" s="20">
        <f>truthStateParams!B12</f>
        <v>3</v>
      </c>
      <c r="C12" s="38" t="str">
        <f>truthStateParams!C12</f>
        <v>m/s</v>
      </c>
      <c r="D12" s="9" t="str">
        <f>truthStateParams!D12</f>
        <v>3-sigma doppler measurement uncertainty</v>
      </c>
      <c r="E12" s="21">
        <f>truthStateParams!E12</f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Normal="100" workbookViewId="0">
      <selection activeCell="B20" sqref="B20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16384" width="9.140625" style="7"/>
  </cols>
  <sheetData>
    <row r="1" spans="1:5" x14ac:dyDescent="0.25">
      <c r="A1" s="22" t="s">
        <v>3</v>
      </c>
      <c r="B1" s="23" t="s">
        <v>0</v>
      </c>
      <c r="C1" s="22" t="s">
        <v>2</v>
      </c>
      <c r="D1" s="22" t="s">
        <v>1</v>
      </c>
      <c r="E1" s="37" t="s">
        <v>136</v>
      </c>
    </row>
    <row r="2" spans="1:5" ht="15" customHeight="1" x14ac:dyDescent="0.25">
      <c r="A2" s="4" t="str">
        <f>truthStateInitialUncertainty!A2</f>
        <v>sig_rx</v>
      </c>
      <c r="B2" s="5">
        <f>truthStateInitialUncertainty!B2</f>
        <v>500</v>
      </c>
      <c r="C2" s="5" t="str">
        <f>truthStateInitialUncertainty!C2</f>
        <v>m</v>
      </c>
      <c r="D2" s="5" t="str">
        <f>truthStateInitialUncertainty!D2</f>
        <v>3-sigma initial position uncertainty</v>
      </c>
      <c r="E2" s="18">
        <f>truthStateInitialUncertainty!E2</f>
        <v>166.66666666666666</v>
      </c>
    </row>
    <row r="3" spans="1:5" x14ac:dyDescent="0.25">
      <c r="A3" s="6" t="str">
        <f>truthStateInitialUncertainty!A3</f>
        <v>sig_ry</v>
      </c>
      <c r="B3" s="7">
        <f>truthStateInitialUncertainty!B3</f>
        <v>500</v>
      </c>
      <c r="C3" s="7" t="str">
        <f>truthStateInitialUncertainty!C3</f>
        <v>m</v>
      </c>
      <c r="D3" s="7" t="str">
        <f>truthStateInitialUncertainty!D3</f>
        <v>3-sigma initial position uncertainty</v>
      </c>
      <c r="E3" s="19">
        <f>truthStateInitialUncertainty!E3</f>
        <v>166.66666666666666</v>
      </c>
    </row>
    <row r="4" spans="1:5" x14ac:dyDescent="0.25">
      <c r="A4" s="6" t="str">
        <f>truthStateInitialUncertainty!A4</f>
        <v>sig_rz</v>
      </c>
      <c r="B4" s="7">
        <f>truthStateInitialUncertainty!B4</f>
        <v>500</v>
      </c>
      <c r="C4" s="7" t="str">
        <f>truthStateInitialUncertainty!C4</f>
        <v>m</v>
      </c>
      <c r="D4" s="7" t="str">
        <f>truthStateInitialUncertainty!D4</f>
        <v>3-sigma initial position uncertainty</v>
      </c>
      <c r="E4" s="19">
        <f>truthStateInitialUncertainty!E4</f>
        <v>166.66666666666666</v>
      </c>
    </row>
    <row r="5" spans="1:5" x14ac:dyDescent="0.25">
      <c r="A5" s="6" t="str">
        <f>truthStateInitialUncertainty!A5</f>
        <v>sig_vx</v>
      </c>
      <c r="B5" s="7">
        <f>truthStateInitialUncertainty!B5</f>
        <v>0.2</v>
      </c>
      <c r="C5" s="7" t="str">
        <f>truthStateInitialUncertainty!C5</f>
        <v>m/sec</v>
      </c>
      <c r="D5" s="7" t="str">
        <f>truthStateInitialUncertainty!D5</f>
        <v>3-sigma initial velocity uncertainty</v>
      </c>
      <c r="E5" s="19">
        <f>truthStateInitialUncertainty!E5</f>
        <v>6.6666666666666666E-2</v>
      </c>
    </row>
    <row r="6" spans="1:5" x14ac:dyDescent="0.25">
      <c r="A6" s="6" t="str">
        <f>truthStateInitialUncertainty!A6</f>
        <v>sig_vy</v>
      </c>
      <c r="B6" s="7">
        <f>truthStateInitialUncertainty!B6</f>
        <v>0.2</v>
      </c>
      <c r="C6" s="7" t="str">
        <f>truthStateInitialUncertainty!C6</f>
        <v>m/sec</v>
      </c>
      <c r="D6" s="7" t="str">
        <f>truthStateInitialUncertainty!D6</f>
        <v>3-sigma initial velocity uncertainty</v>
      </c>
      <c r="E6" s="19">
        <f>truthStateInitialUncertainty!E6</f>
        <v>6.6666666666666666E-2</v>
      </c>
    </row>
    <row r="7" spans="1:5" x14ac:dyDescent="0.25">
      <c r="A7" s="6" t="str">
        <f>truthStateInitialUncertainty!A7</f>
        <v>sig_vz</v>
      </c>
      <c r="B7" s="7">
        <f>truthStateInitialUncertainty!B7</f>
        <v>0.2</v>
      </c>
      <c r="C7" s="7" t="str">
        <f>truthStateInitialUncertainty!C7</f>
        <v>m/sec</v>
      </c>
      <c r="D7" s="7" t="str">
        <f>truthStateInitialUncertainty!D7</f>
        <v>3-sigma initial velocity uncertainty</v>
      </c>
      <c r="E7" s="19">
        <f>truthStateInitialUncertainty!E7</f>
        <v>6.6666666666666666E-2</v>
      </c>
    </row>
    <row r="8" spans="1:5" x14ac:dyDescent="0.25">
      <c r="A8" s="6" t="str">
        <f>truthStateInitialUncertainty!A8</f>
        <v>sig_thx</v>
      </c>
      <c r="B8" s="44">
        <f>truthStateInitialUncertainty!B8</f>
        <v>30</v>
      </c>
      <c r="C8" s="7" t="str">
        <f>truthStateInitialUncertainty!C8</f>
        <v>arcsec</v>
      </c>
      <c r="D8" s="7" t="str">
        <f>truthStateInitialUncertainty!D8</f>
        <v>3-sigma initial attitude uncertainty</v>
      </c>
      <c r="E8" s="19">
        <f>truthStateInitialUncertainty!E8</f>
        <v>4.8481368110953597E-5</v>
      </c>
    </row>
    <row r="9" spans="1:5" x14ac:dyDescent="0.25">
      <c r="A9" s="6" t="str">
        <f>truthStateInitialUncertainty!A9</f>
        <v>sig_thy</v>
      </c>
      <c r="B9" s="44">
        <f>truthStateInitialUncertainty!B9</f>
        <v>30</v>
      </c>
      <c r="C9" s="7" t="str">
        <f>truthStateInitialUncertainty!C9</f>
        <v>arcsec</v>
      </c>
      <c r="D9" s="7" t="str">
        <f>truthStateInitialUncertainty!D9</f>
        <v>3-sigma initial attitude uncertainty</v>
      </c>
      <c r="E9" s="19">
        <f>truthStateInitialUncertainty!E9</f>
        <v>4.8481368110953597E-5</v>
      </c>
    </row>
    <row r="10" spans="1:5" x14ac:dyDescent="0.25">
      <c r="A10" s="6" t="str">
        <f>truthStateInitialUncertainty!A10</f>
        <v>sig_thz</v>
      </c>
      <c r="B10" s="44">
        <f>truthStateInitialUncertainty!B10</f>
        <v>30</v>
      </c>
      <c r="C10" s="7" t="str">
        <f>truthStateInitialUncertainty!C10</f>
        <v>arcsec</v>
      </c>
      <c r="D10" s="7" t="str">
        <f>truthStateInitialUncertainty!D10</f>
        <v>3-sigma initial attitude uncertainty</v>
      </c>
      <c r="E10" s="19">
        <f>truthStateInitialUncertainty!E10</f>
        <v>4.8481368110953597E-5</v>
      </c>
    </row>
    <row r="11" spans="1:5" x14ac:dyDescent="0.25">
      <c r="A11" s="6" t="str">
        <f>truthStateInitialUncertainty!A11</f>
        <v>sig_accelx</v>
      </c>
      <c r="B11" s="44">
        <f>truthStateInitialUncertainty!B11</f>
        <v>5</v>
      </c>
      <c r="C11" s="7" t="str">
        <f>truthStateInitialUncertainty!C11</f>
        <v>m</v>
      </c>
      <c r="D11" s="7" t="str">
        <f>truthStateInitialUncertainty!D11</f>
        <v>3-sigma initial accelerometer bias uncertainty</v>
      </c>
      <c r="E11" s="19">
        <f>truthStateInitialUncertainty!E11</f>
        <v>1.6666666666666667</v>
      </c>
    </row>
    <row r="12" spans="1:5" x14ac:dyDescent="0.25">
      <c r="A12" s="6" t="str">
        <f>truthStateInitialUncertainty!A12</f>
        <v>sig_accely</v>
      </c>
      <c r="B12" s="44">
        <f>truthStateInitialUncertainty!B12</f>
        <v>5</v>
      </c>
      <c r="C12" s="7" t="str">
        <f>truthStateInitialUncertainty!C12</f>
        <v>m</v>
      </c>
      <c r="D12" s="7" t="str">
        <f>truthStateInitialUncertainty!D12</f>
        <v>3-sigma initial accelerometer bias uncertainty</v>
      </c>
      <c r="E12" s="19">
        <f>truthStateInitialUncertainty!E12</f>
        <v>1.6666666666666667</v>
      </c>
    </row>
    <row r="13" spans="1:5" x14ac:dyDescent="0.25">
      <c r="A13" s="6" t="str">
        <f>truthStateInitialUncertainty!A13</f>
        <v>sig_accelz</v>
      </c>
      <c r="B13" s="44">
        <f>truthStateInitialUncertainty!B13</f>
        <v>10</v>
      </c>
      <c r="C13" s="7" t="str">
        <f>truthStateInitialUncertainty!C13</f>
        <v>m</v>
      </c>
      <c r="D13" s="7" t="str">
        <f>truthStateInitialUncertainty!D13</f>
        <v>3-sigma initial accelerometer bias uncertainty</v>
      </c>
      <c r="E13" s="19">
        <f>truthStateInitialUncertainty!E13</f>
        <v>3.3333333333333335</v>
      </c>
    </row>
    <row r="14" spans="1:5" x14ac:dyDescent="0.25">
      <c r="A14" s="6" t="str">
        <f>truthStateInitialUncertainty!A14</f>
        <v>sig_gyrox</v>
      </c>
      <c r="B14" s="44">
        <f>truthStateInitialUncertainty!B14</f>
        <v>1</v>
      </c>
      <c r="C14" s="7" t="str">
        <f>truthStateInitialUncertainty!C14</f>
        <v>deg/hr</v>
      </c>
      <c r="D14" s="7" t="str">
        <f>truthStateInitialUncertainty!D14</f>
        <v>3-sigma initial gyro bias uncertainty</v>
      </c>
      <c r="E14" s="19">
        <f>truthStateInitialUncertainty!E14</f>
        <v>1.6160456036984532E-6</v>
      </c>
    </row>
    <row r="15" spans="1:5" x14ac:dyDescent="0.25">
      <c r="A15" s="6" t="str">
        <f>truthStateInitialUncertainty!A15</f>
        <v>sig_gyroy</v>
      </c>
      <c r="B15" s="44">
        <f>truthStateInitialUncertainty!B15</f>
        <v>1</v>
      </c>
      <c r="C15" s="7" t="str">
        <f>truthStateInitialUncertainty!C15</f>
        <v>deg/hr</v>
      </c>
      <c r="D15" s="7" t="str">
        <f>truthStateInitialUncertainty!D15</f>
        <v>3-sigma initial gyro bias uncertainty</v>
      </c>
      <c r="E15" s="19">
        <f>truthStateInitialUncertainty!E15</f>
        <v>1.6160456036984532E-6</v>
      </c>
    </row>
    <row r="16" spans="1:5" x14ac:dyDescent="0.25">
      <c r="A16" s="6" t="str">
        <f>truthStateInitialUncertainty!A16</f>
        <v>sig_gyroz</v>
      </c>
      <c r="B16" s="44">
        <f>truthStateInitialUncertainty!B16</f>
        <v>1</v>
      </c>
      <c r="C16" s="7" t="str">
        <f>truthStateInitialUncertainty!C16</f>
        <v>deg/hr</v>
      </c>
      <c r="D16" s="7" t="str">
        <f>truthStateInitialUncertainty!D16</f>
        <v>3-sigma initial gyro bias uncertainty</v>
      </c>
      <c r="E16" s="19">
        <f>truthStateInitialUncertainty!E16</f>
        <v>1.6160456036984532E-6</v>
      </c>
    </row>
    <row r="17" spans="1:5" x14ac:dyDescent="0.25">
      <c r="A17" s="6" t="str">
        <f>truthStateInitialUncertainty!A17</f>
        <v>sig_alt</v>
      </c>
      <c r="B17" s="44">
        <f>truthStateInitialUncertainty!B17</f>
        <v>31.5</v>
      </c>
      <c r="C17" s="7" t="str">
        <f>truthStateInitialUncertainty!C17</f>
        <v>m</v>
      </c>
      <c r="D17" s="7" t="str">
        <f>truthStateInitialUncertainty!D17</f>
        <v>3-sigma initial altimeter bias uncertainty</v>
      </c>
      <c r="E17" s="19">
        <f>truthStateInitialUncertainty!E17</f>
        <v>10.5</v>
      </c>
    </row>
    <row r="18" spans="1:5" x14ac:dyDescent="0.25">
      <c r="A18" s="6" t="str">
        <f>truthStateInitialUncertainty!A18</f>
        <v>sig_air</v>
      </c>
      <c r="B18" s="44">
        <f>truthStateInitialUncertainty!B18</f>
        <v>3</v>
      </c>
      <c r="C18" s="7" t="str">
        <f>truthStateInitialUncertainty!C18</f>
        <v>m/sec</v>
      </c>
      <c r="D18" s="7" t="str">
        <f>truthStateInitialUncertainty!D18</f>
        <v>3-sigma initial airspeed bias uncertainty</v>
      </c>
      <c r="E18" s="19">
        <f>truthStateInitialUncertainty!E18</f>
        <v>1</v>
      </c>
    </row>
    <row r="19" spans="1:5" x14ac:dyDescent="0.25">
      <c r="A19" s="8" t="str">
        <f>truthStateInitialUncertainty!A19</f>
        <v>sig_wind</v>
      </c>
      <c r="B19" s="38">
        <f>truthStateInitialUncertainty!B19</f>
        <v>5</v>
      </c>
      <c r="C19" s="9" t="str">
        <f>truthStateInitialUncertainty!C19</f>
        <v>g</v>
      </c>
      <c r="D19" s="9" t="str">
        <f>truthStateInitialUncertainty!D19</f>
        <v>3-sigma initial windspeed uncertainty</v>
      </c>
      <c r="E19" s="21">
        <f>truthStateInitialUncertainty!E19</f>
        <v>16.350000000000001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tabSelected="1" topLeftCell="C1" zoomScaleNormal="100" workbookViewId="0">
      <selection activeCell="H12" sqref="H12"/>
    </sheetView>
  </sheetViews>
  <sheetFormatPr defaultRowHeight="15" x14ac:dyDescent="0.25"/>
  <cols>
    <col min="1" max="1" width="12.42578125" customWidth="1"/>
    <col min="2" max="2" width="6.5703125" bestFit="1" customWidth="1"/>
    <col min="4" max="4" width="24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136</v>
      </c>
    </row>
    <row r="2" spans="1:5" x14ac:dyDescent="0.25">
      <c r="A2" s="4" t="s">
        <v>85</v>
      </c>
      <c r="B2" s="5">
        <v>5</v>
      </c>
      <c r="C2" s="5" t="s">
        <v>8</v>
      </c>
      <c r="D2" s="5" t="s">
        <v>51</v>
      </c>
      <c r="E2" s="18">
        <f t="shared" ref="E2:E10" si="0">B2</f>
        <v>5</v>
      </c>
    </row>
    <row r="3" spans="1:5" x14ac:dyDescent="0.25">
      <c r="A3" s="6" t="s">
        <v>86</v>
      </c>
      <c r="B3" s="7">
        <v>6</v>
      </c>
      <c r="C3" s="7" t="s">
        <v>8</v>
      </c>
      <c r="D3" s="7" t="s">
        <v>51</v>
      </c>
      <c r="E3" s="19">
        <f t="shared" si="0"/>
        <v>6</v>
      </c>
    </row>
    <row r="4" spans="1:5" x14ac:dyDescent="0.25">
      <c r="A4" s="6" t="s">
        <v>87</v>
      </c>
      <c r="B4" s="7">
        <v>7</v>
      </c>
      <c r="C4" s="7" t="s">
        <v>8</v>
      </c>
      <c r="D4" s="7" t="s">
        <v>51</v>
      </c>
      <c r="E4" s="19">
        <f t="shared" si="0"/>
        <v>7</v>
      </c>
    </row>
    <row r="5" spans="1:5" x14ac:dyDescent="0.25">
      <c r="A5" s="6" t="s">
        <v>88</v>
      </c>
      <c r="B5" s="7">
        <v>0.1</v>
      </c>
      <c r="C5" s="7" t="s">
        <v>13</v>
      </c>
      <c r="D5" s="7" t="s">
        <v>52</v>
      </c>
      <c r="E5" s="19">
        <f t="shared" si="0"/>
        <v>0.1</v>
      </c>
    </row>
    <row r="6" spans="1:5" x14ac:dyDescent="0.25">
      <c r="A6" s="6" t="s">
        <v>89</v>
      </c>
      <c r="B6" s="7">
        <v>0.2</v>
      </c>
      <c r="C6" s="7" t="s">
        <v>13</v>
      </c>
      <c r="D6" s="7" t="s">
        <v>52</v>
      </c>
      <c r="E6" s="19">
        <f t="shared" si="0"/>
        <v>0.2</v>
      </c>
    </row>
    <row r="7" spans="1:5" x14ac:dyDescent="0.25">
      <c r="A7" s="6" t="s">
        <v>90</v>
      </c>
      <c r="B7" s="7">
        <v>0.3</v>
      </c>
      <c r="C7" s="7" t="s">
        <v>13</v>
      </c>
      <c r="D7" s="7" t="s">
        <v>52</v>
      </c>
      <c r="E7" s="19">
        <f t="shared" si="0"/>
        <v>0.3</v>
      </c>
    </row>
    <row r="8" spans="1:5" x14ac:dyDescent="0.25">
      <c r="A8" s="6" t="s">
        <v>57</v>
      </c>
      <c r="B8" s="12">
        <v>0.01</v>
      </c>
      <c r="C8" s="7" t="s">
        <v>9</v>
      </c>
      <c r="D8" s="7" t="s">
        <v>53</v>
      </c>
      <c r="E8" s="19">
        <f t="shared" si="0"/>
        <v>0.01</v>
      </c>
    </row>
    <row r="9" spans="1:5" x14ac:dyDescent="0.25">
      <c r="A9" s="6" t="s">
        <v>58</v>
      </c>
      <c r="B9" s="12">
        <v>0.02</v>
      </c>
      <c r="C9" s="7" t="s">
        <v>9</v>
      </c>
      <c r="D9" s="7" t="s">
        <v>53</v>
      </c>
      <c r="E9" s="19">
        <f t="shared" si="0"/>
        <v>0.02</v>
      </c>
    </row>
    <row r="10" spans="1:5" x14ac:dyDescent="0.25">
      <c r="A10" s="6" t="s">
        <v>59</v>
      </c>
      <c r="B10" s="12">
        <v>0.03</v>
      </c>
      <c r="C10" s="7" t="s">
        <v>9</v>
      </c>
      <c r="D10" s="7" t="s">
        <v>53</v>
      </c>
      <c r="E10" s="19">
        <f t="shared" si="0"/>
        <v>0.03</v>
      </c>
    </row>
    <row r="11" spans="1:5" x14ac:dyDescent="0.25">
      <c r="A11" s="6" t="s">
        <v>91</v>
      </c>
      <c r="B11" s="12">
        <v>0.2</v>
      </c>
      <c r="C11" s="25" t="s">
        <v>94</v>
      </c>
      <c r="D11" s="7" t="s">
        <v>98</v>
      </c>
      <c r="E11" s="19">
        <f>B11</f>
        <v>0.2</v>
      </c>
    </row>
    <row r="12" spans="1:5" x14ac:dyDescent="0.25">
      <c r="A12" s="6" t="s">
        <v>92</v>
      </c>
      <c r="B12" s="12">
        <v>0.3</v>
      </c>
      <c r="C12" s="25" t="s">
        <v>94</v>
      </c>
      <c r="D12" s="7" t="s">
        <v>98</v>
      </c>
      <c r="E12" s="19">
        <f>B12</f>
        <v>0.3</v>
      </c>
    </row>
    <row r="13" spans="1:5" x14ac:dyDescent="0.25">
      <c r="A13" s="6" t="s">
        <v>93</v>
      </c>
      <c r="B13" s="12">
        <v>0.4</v>
      </c>
      <c r="C13" s="25" t="s">
        <v>94</v>
      </c>
      <c r="D13" s="7" t="s">
        <v>98</v>
      </c>
      <c r="E13" s="19">
        <f>B13</f>
        <v>0.4</v>
      </c>
    </row>
    <row r="14" spans="1:5" x14ac:dyDescent="0.25">
      <c r="A14" s="6" t="s">
        <v>48</v>
      </c>
      <c r="B14" s="12">
        <v>1</v>
      </c>
      <c r="C14" s="11" t="str">
        <f>truthStateParams!$C$6</f>
        <v>deg/hr</v>
      </c>
      <c r="D14" s="7" t="s">
        <v>54</v>
      </c>
      <c r="E14" s="19">
        <f>RADIANS(B14)/hr2sec</f>
        <v>4.8481368110953598E-6</v>
      </c>
    </row>
    <row r="15" spans="1:5" x14ac:dyDescent="0.25">
      <c r="A15" s="6" t="s">
        <v>49</v>
      </c>
      <c r="B15" s="12">
        <v>2</v>
      </c>
      <c r="C15" s="11" t="str">
        <f>truthStateParams!$C$6</f>
        <v>deg/hr</v>
      </c>
      <c r="D15" s="7" t="s">
        <v>54</v>
      </c>
      <c r="E15" s="19">
        <f>RADIANS(B15)/hr2sec</f>
        <v>9.6962736221907197E-6</v>
      </c>
    </row>
    <row r="16" spans="1:5" x14ac:dyDescent="0.25">
      <c r="A16" s="6" t="s">
        <v>50</v>
      </c>
      <c r="B16" s="12">
        <v>3</v>
      </c>
      <c r="C16" s="11" t="str">
        <f>truthStateParams!$C$6</f>
        <v>deg/hr</v>
      </c>
      <c r="D16" s="7" t="s">
        <v>54</v>
      </c>
      <c r="E16" s="19">
        <f>RADIANS(B16)/hr2sec</f>
        <v>1.454441043328608E-5</v>
      </c>
    </row>
    <row r="17" spans="1:5" x14ac:dyDescent="0.25">
      <c r="A17" s="30" t="s">
        <v>96</v>
      </c>
      <c r="B17" s="40">
        <v>1</v>
      </c>
      <c r="C17" s="7" t="s">
        <v>8</v>
      </c>
      <c r="D17" s="28" t="s">
        <v>99</v>
      </c>
      <c r="E17" s="41">
        <f>B17</f>
        <v>1</v>
      </c>
    </row>
    <row r="18" spans="1:5" x14ac:dyDescent="0.25">
      <c r="A18" s="30" t="s">
        <v>97</v>
      </c>
      <c r="B18" s="40">
        <v>0.5</v>
      </c>
      <c r="C18" s="9" t="s">
        <v>13</v>
      </c>
      <c r="D18" s="29" t="s">
        <v>100</v>
      </c>
      <c r="E18" s="49">
        <f>B18</f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general</vt:lpstr>
      <vt:lpstr>constantParams</vt:lpstr>
      <vt:lpstr>initialConditions</vt:lpstr>
      <vt:lpstr>rocketProps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Tyler Gardner</cp:lastModifiedBy>
  <dcterms:created xsi:type="dcterms:W3CDTF">2010-12-01T20:08:29Z</dcterms:created>
  <dcterms:modified xsi:type="dcterms:W3CDTF">2020-04-20T19:21:28Z</dcterms:modified>
</cp:coreProperties>
</file>