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\Repositories\rocket2020\simulations\monteCarlo\"/>
    </mc:Choice>
  </mc:AlternateContent>
  <xr:revisionPtr revIDLastSave="0" documentId="13_ncr:1_{BFAC7483-67E4-4F18-AFAA-2CF7218FBF0E}" xr6:coauthVersionLast="45" xr6:coauthVersionMax="45" xr10:uidLastSave="{00000000-0000-0000-0000-000000000000}"/>
  <bookViews>
    <workbookView xWindow="14310" yWindow="2595" windowWidth="21600" windowHeight="11385" tabRatio="894" firstSheet="1" activeTab="3" xr2:uid="{00000000-000D-0000-FFFF-FFFF00000000}"/>
  </bookViews>
  <sheets>
    <sheet name="general" sheetId="1" r:id="rId1"/>
    <sheet name="constantParams" sheetId="19" r:id="rId2"/>
    <sheet name="initialConditions" sheetId="18" r:id="rId3"/>
    <sheet name="rocketProps" sheetId="20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20" l="1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B36" i="20"/>
  <c r="B33" i="20"/>
  <c r="B14" i="20"/>
  <c r="B17" i="20" s="1"/>
  <c r="E17" i="20" s="1"/>
  <c r="E19" i="20"/>
  <c r="E13" i="20"/>
  <c r="E3" i="20"/>
  <c r="B3" i="20"/>
  <c r="B2" i="20"/>
  <c r="E2" i="20" s="1"/>
  <c r="E18" i="20"/>
  <c r="E4" i="20"/>
  <c r="E5" i="20"/>
  <c r="E6" i="20"/>
  <c r="E7" i="20"/>
  <c r="E8" i="20"/>
  <c r="E9" i="20"/>
  <c r="E10" i="20"/>
  <c r="E11" i="20"/>
  <c r="E12" i="20"/>
  <c r="E14" i="20"/>
  <c r="E15" i="20"/>
  <c r="E16" i="20"/>
  <c r="E20" i="20"/>
  <c r="E6" i="19"/>
  <c r="B4" i="1"/>
  <c r="E5" i="19"/>
  <c r="E4" i="19"/>
  <c r="E3" i="19"/>
  <c r="E2" i="19"/>
  <c r="E11" i="17" l="1"/>
  <c r="B14" i="11" l="1"/>
  <c r="B13" i="11"/>
  <c r="B27" i="6" l="1"/>
  <c r="B26" i="6"/>
  <c r="B24" i="6"/>
  <c r="B23" i="6"/>
  <c r="B16" i="6"/>
  <c r="B15" i="6"/>
  <c r="B14" i="6"/>
  <c r="B25" i="6"/>
  <c r="B22" i="6"/>
  <c r="B21" i="6"/>
  <c r="B20" i="6"/>
  <c r="B19" i="6"/>
  <c r="B18" i="6"/>
  <c r="B17" i="6"/>
  <c r="E8" i="6"/>
  <c r="E10" i="6"/>
  <c r="E9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7" i="6"/>
  <c r="J6" i="6"/>
  <c r="J5" i="6"/>
  <c r="E27" i="6" l="1"/>
  <c r="E26" i="6"/>
  <c r="E25" i="6"/>
  <c r="B2" i="18" l="1"/>
  <c r="E12" i="11"/>
  <c r="B19" i="11"/>
  <c r="B18" i="11"/>
  <c r="E25" i="14" l="1"/>
  <c r="E26" i="14"/>
  <c r="E27" i="14"/>
  <c r="E12" i="13"/>
  <c r="E23" i="6"/>
  <c r="E23" i="14" s="1"/>
  <c r="E24" i="6"/>
  <c r="E24" i="14" s="1"/>
  <c r="E15" i="11"/>
  <c r="E15" i="13" s="1"/>
  <c r="E22" i="6"/>
  <c r="E22" i="14" s="1"/>
  <c r="E16" i="11"/>
  <c r="E16" i="13" s="1"/>
  <c r="E17" i="11"/>
  <c r="E17" i="13" s="1"/>
  <c r="E11" i="11"/>
  <c r="E11" i="13" s="1"/>
  <c r="D5" i="13"/>
  <c r="C5" i="13"/>
  <c r="B5" i="13"/>
  <c r="A5" i="13"/>
  <c r="E5" i="11"/>
  <c r="E5" i="13" s="1"/>
  <c r="B2" i="13"/>
  <c r="C2" i="13"/>
  <c r="D2" i="13"/>
  <c r="A2" i="13"/>
  <c r="E2" i="11"/>
  <c r="E2" i="13" s="1"/>
  <c r="E10" i="11"/>
  <c r="E10" i="13" s="1"/>
  <c r="A3" i="13" l="1"/>
  <c r="D4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C4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B4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A4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D3" i="13"/>
  <c r="C3" i="13"/>
  <c r="B3" i="13"/>
  <c r="E18" i="11"/>
  <c r="E18" i="13" s="1"/>
  <c r="E9" i="11"/>
  <c r="E9" i="13" s="1"/>
  <c r="E8" i="11"/>
  <c r="E8" i="13" s="1"/>
  <c r="E17" i="1" l="1"/>
  <c r="E3" i="1" l="1"/>
  <c r="E4" i="1"/>
  <c r="E11" i="18"/>
  <c r="E12" i="18"/>
  <c r="E13" i="18"/>
  <c r="E5" i="18"/>
  <c r="E6" i="18"/>
  <c r="E7" i="18"/>
  <c r="E4" i="18"/>
  <c r="E10" i="18"/>
  <c r="E9" i="18"/>
  <c r="E8" i="18"/>
  <c r="E3" i="18"/>
  <c r="E2" i="18"/>
  <c r="D28" i="14"/>
  <c r="D29" i="14"/>
  <c r="D30" i="14"/>
  <c r="C28" i="14"/>
  <c r="C29" i="14"/>
  <c r="C30" i="14"/>
  <c r="B28" i="14"/>
  <c r="B29" i="14"/>
  <c r="B30" i="14"/>
  <c r="A28" i="14"/>
  <c r="A29" i="14"/>
  <c r="A30" i="14"/>
  <c r="E30" i="6"/>
  <c r="E30" i="14" s="1"/>
  <c r="E29" i="6"/>
  <c r="E29" i="14" s="1"/>
  <c r="E28" i="6"/>
  <c r="E28" i="14" s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C3" i="14"/>
  <c r="C4" i="14"/>
  <c r="C5" i="14"/>
  <c r="C6" i="14"/>
  <c r="C7" i="14"/>
  <c r="C8" i="14"/>
  <c r="C9" i="14"/>
  <c r="C10" i="14"/>
  <c r="C11" i="14"/>
  <c r="C12" i="14"/>
  <c r="C13" i="14"/>
  <c r="C17" i="14"/>
  <c r="C18" i="14"/>
  <c r="C22" i="14"/>
  <c r="C23" i="14"/>
  <c r="C24" i="14"/>
  <c r="C25" i="14"/>
  <c r="C26" i="14"/>
  <c r="C27" i="14"/>
  <c r="B3" i="14"/>
  <c r="B4" i="14"/>
  <c r="B5" i="14"/>
  <c r="B6" i="14"/>
  <c r="B7" i="14"/>
  <c r="B8" i="14"/>
  <c r="B9" i="14"/>
  <c r="B10" i="14"/>
  <c r="B11" i="14"/>
  <c r="B12" i="14"/>
  <c r="B13" i="14"/>
  <c r="B17" i="14"/>
  <c r="B18" i="14"/>
  <c r="B22" i="14"/>
  <c r="B23" i="14"/>
  <c r="B24" i="14"/>
  <c r="B25" i="14"/>
  <c r="B26" i="14"/>
  <c r="B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E18" i="6"/>
  <c r="E18" i="14" s="1"/>
  <c r="E17" i="6"/>
  <c r="E17" i="14" s="1"/>
  <c r="E13" i="6"/>
  <c r="E13" i="14" s="1"/>
  <c r="E12" i="6"/>
  <c r="E12" i="14" s="1"/>
  <c r="E11" i="6"/>
  <c r="E11" i="14" s="1"/>
  <c r="E11" i="1"/>
  <c r="E12" i="1"/>
  <c r="E13" i="1"/>
  <c r="E19" i="17"/>
  <c r="E22" i="17" l="1"/>
  <c r="E21" i="17"/>
  <c r="E20" i="17"/>
  <c r="E18" i="17"/>
  <c r="E14" i="17"/>
  <c r="E13" i="17"/>
  <c r="E12" i="17"/>
  <c r="E16" i="1" l="1"/>
  <c r="E10" i="17" l="1"/>
  <c r="E9" i="17"/>
  <c r="E8" i="17"/>
  <c r="E7" i="17"/>
  <c r="E6" i="17"/>
  <c r="E5" i="17"/>
  <c r="E4" i="17"/>
  <c r="E3" i="17"/>
  <c r="E2" i="17"/>
  <c r="C17" i="17"/>
  <c r="C16" i="17"/>
  <c r="C15" i="17"/>
  <c r="E15" i="1"/>
  <c r="E9" i="1" l="1"/>
  <c r="C16" i="6" l="1"/>
  <c r="C16" i="14" s="1"/>
  <c r="C15" i="6"/>
  <c r="C15" i="14" s="1"/>
  <c r="C14" i="6"/>
  <c r="C14" i="14" s="1"/>
  <c r="C19" i="6" l="1"/>
  <c r="C19" i="14" s="1"/>
  <c r="C21" i="6"/>
  <c r="C21" i="14" s="1"/>
  <c r="C20" i="6"/>
  <c r="C20" i="14" s="1"/>
  <c r="E19" i="11" l="1"/>
  <c r="E19" i="13" s="1"/>
  <c r="E14" i="11"/>
  <c r="E14" i="13" s="1"/>
  <c r="E13" i="11"/>
  <c r="E13" i="13" s="1"/>
  <c r="E10" i="1"/>
  <c r="E14" i="1"/>
  <c r="D2" i="14" l="1"/>
  <c r="A2" i="14"/>
  <c r="C2" i="14"/>
  <c r="E3" i="11" l="1"/>
  <c r="E3" i="13" s="1"/>
  <c r="B3" i="16"/>
  <c r="E15" i="17" l="1"/>
  <c r="E6" i="11"/>
  <c r="E6" i="13" s="1"/>
  <c r="E7" i="11"/>
  <c r="E7" i="13" s="1"/>
  <c r="E17" i="17"/>
  <c r="E16" i="17"/>
  <c r="E4" i="11"/>
  <c r="E4" i="13" s="1"/>
  <c r="B2" i="14"/>
  <c r="B21" i="14"/>
  <c r="B20" i="14"/>
  <c r="E19" i="6" l="1"/>
  <c r="E19" i="14" s="1"/>
  <c r="B19" i="14"/>
  <c r="E15" i="6"/>
  <c r="E15" i="14" s="1"/>
  <c r="B15" i="14"/>
  <c r="E16" i="6"/>
  <c r="E16" i="14" s="1"/>
  <c r="B16" i="14"/>
  <c r="E14" i="6"/>
  <c r="E14" i="14" s="1"/>
  <c r="B14" i="14"/>
  <c r="E20" i="6"/>
  <c r="E20" i="14" s="1"/>
  <c r="E21" i="6"/>
  <c r="E21" i="14" s="1"/>
  <c r="E8" i="1" l="1"/>
  <c r="E7" i="1" l="1"/>
  <c r="E10" i="14" l="1"/>
  <c r="E9" i="14"/>
  <c r="E8" i="14"/>
  <c r="E7" i="6"/>
  <c r="E7" i="14" s="1"/>
  <c r="E6" i="6"/>
  <c r="E6" i="14" s="1"/>
  <c r="E5" i="6"/>
  <c r="E5" i="14" s="1"/>
  <c r="E4" i="6"/>
  <c r="E4" i="14" s="1"/>
  <c r="E3" i="6"/>
  <c r="E3" i="14" s="1"/>
  <c r="E2" i="6"/>
  <c r="E2" i="14" s="1"/>
  <c r="E6" i="1" l="1"/>
  <c r="E5" i="1"/>
  <c r="E2" i="1" l="1"/>
</calcChain>
</file>

<file path=xl/sharedStrings.xml><?xml version="1.0" encoding="utf-8"?>
<sst xmlns="http://schemas.openxmlformats.org/spreadsheetml/2006/main" count="435" uniqueCount="259">
  <si>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</si>
  <si>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</si>
  <si>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</si>
  <si>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</si>
  <si>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</si>
  <si>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</si>
  <si>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</si>
  <si>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</si>
  <si>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</si>
  <si>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</si>
  <si>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deg/hr</t>
  </si>
  <si>
    <t>3-sigma steady-state gyro bias</t>
  </si>
  <si>
    <t>3-sigma initial gyro bias uncertainty</t>
  </si>
  <si>
    <t>m/sec</t>
  </si>
  <si>
    <t>deg/sqrt(hr)</t>
  </si>
  <si>
    <t>3-sigma angular random walk</t>
  </si>
  <si>
    <t>tau_gyro</t>
  </si>
  <si>
    <t>n_inertialMeas</t>
  </si>
  <si>
    <t>N_MonteCarloRuns</t>
  </si>
  <si>
    <t>number of Monte Carlo runs</t>
  </si>
  <si>
    <t>g</t>
  </si>
  <si>
    <t>number of navigation states</t>
  </si>
  <si>
    <t>number of truth states</t>
  </si>
  <si>
    <t>n_nav</t>
  </si>
  <si>
    <t>number of "model replacement" measurements</t>
  </si>
  <si>
    <t>sig_accel_ss</t>
  </si>
  <si>
    <t>tau_accel</t>
  </si>
  <si>
    <t>sig_gyro_ss</t>
  </si>
  <si>
    <t>vrw</t>
  </si>
  <si>
    <t>arw</t>
  </si>
  <si>
    <t>sig_thx</t>
  </si>
  <si>
    <t>sig_thy</t>
  </si>
  <si>
    <t>sig_thz</t>
  </si>
  <si>
    <t>sig_gyrox</t>
  </si>
  <si>
    <t>sig_gyroy</t>
  </si>
  <si>
    <t>sig_gyroz</t>
  </si>
  <si>
    <t>flightSimFilename</t>
  </si>
  <si>
    <t>3-sigma steady-state accel bias</t>
  </si>
  <si>
    <t>Accel bias ECRV time constant</t>
  </si>
  <si>
    <t>3-sigma velocity random walk</t>
  </si>
  <si>
    <t>Gyro bias ECRV time constant</t>
  </si>
  <si>
    <t>hrs2min</t>
  </si>
  <si>
    <t>min2sec</t>
  </si>
  <si>
    <t>hrs2sec</t>
  </si>
  <si>
    <t>g2mps2</t>
  </si>
  <si>
    <t>n_truth</t>
  </si>
  <si>
    <t>m/s/sqrt(hr)</t>
  </si>
  <si>
    <t>flightData.txt</t>
  </si>
  <si>
    <t>injectErrorEnable</t>
  </si>
  <si>
    <t>flag to enable error injection</t>
  </si>
  <si>
    <t>del_gyrox</t>
  </si>
  <si>
    <t>del_gyroy</t>
  </si>
  <si>
    <t>del_gyroz</t>
  </si>
  <si>
    <t>Injected position error</t>
  </si>
  <si>
    <t>Injected velocity error</t>
  </si>
  <si>
    <t>Injected orientation error</t>
  </si>
  <si>
    <t>Injected gyro bias error</t>
  </si>
  <si>
    <t>errorPropTestEnable</t>
  </si>
  <si>
    <t>flag to enable error propagation test</t>
  </si>
  <si>
    <t>del_thsx</t>
  </si>
  <si>
    <t>del_thsy</t>
  </si>
  <si>
    <t>del_thsz</t>
  </si>
  <si>
    <t>Beacon range bias ECRV time constant</t>
  </si>
  <si>
    <t>Beacon dopler (range rate) bias ECRV time constant</t>
  </si>
  <si>
    <t>Gravity bias ECRV time constant</t>
  </si>
  <si>
    <t>MU</t>
  </si>
  <si>
    <t>J2</t>
  </si>
  <si>
    <t>R_EQ</t>
  </si>
  <si>
    <t>m^3/s^2</t>
  </si>
  <si>
    <t>sig_rbx</t>
  </si>
  <si>
    <t>sig_rby</t>
  </si>
  <si>
    <t>sig_rbz</t>
  </si>
  <si>
    <t>sig_rsx</t>
  </si>
  <si>
    <t>sig_rsy</t>
  </si>
  <si>
    <t>sig_rsz</t>
  </si>
  <si>
    <t>sig_vsx</t>
  </si>
  <si>
    <t>sig_vsy</t>
  </si>
  <si>
    <t>sig_vsz</t>
  </si>
  <si>
    <t>sig_gravx</t>
  </si>
  <si>
    <t>sig_gravy</t>
  </si>
  <si>
    <t>sig_gravz</t>
  </si>
  <si>
    <t>sig_thscx</t>
  </si>
  <si>
    <t>sig_thscy</t>
  </si>
  <si>
    <t>sig_thscz</t>
  </si>
  <si>
    <t>sig_thtcz</t>
  </si>
  <si>
    <t>sig_thtcy</t>
  </si>
  <si>
    <t>sig_thtcx</t>
  </si>
  <si>
    <t>3-sigma initial beacon position uncertainty</t>
  </si>
  <si>
    <t>3-sigma initial satellite position uncertainty</t>
  </si>
  <si>
    <t>3-sigma initial satellite velocity uncertainty</t>
  </si>
  <si>
    <t>3-sigma initial satellite orientation uncertainty</t>
  </si>
  <si>
    <t>sig_range</t>
  </si>
  <si>
    <t>3-sigma initial range bias uncertainty</t>
  </si>
  <si>
    <t>3-sigma initial dopler bias uncertainty</t>
  </si>
  <si>
    <t>3-sigma initial star camera misalignment uncertainty</t>
  </si>
  <si>
    <t>3-sigma initial terrain camera misalignment uncertainty</t>
  </si>
  <si>
    <t>sig_rfx</t>
  </si>
  <si>
    <t>sig_rfy</t>
  </si>
  <si>
    <t>sig_rfz</t>
  </si>
  <si>
    <t>3-sigma initial feature position uncertainty</t>
  </si>
  <si>
    <t>r_bx</t>
  </si>
  <si>
    <t>r_by</t>
  </si>
  <si>
    <t>r_bz</t>
  </si>
  <si>
    <t>Beacon initial lunar fixed position</t>
  </si>
  <si>
    <t>a_s</t>
  </si>
  <si>
    <t>e_s</t>
  </si>
  <si>
    <t>i_s</t>
  </si>
  <si>
    <t>W_s</t>
  </si>
  <si>
    <t>nu_s</t>
  </si>
  <si>
    <t>w_s</t>
  </si>
  <si>
    <t>Satellite initial orbit semi-major axis</t>
  </si>
  <si>
    <t>Satellite initial orbit eccentricity</t>
  </si>
  <si>
    <t>Satellite initial orbit inclination</t>
  </si>
  <si>
    <t>degrees</t>
  </si>
  <si>
    <t>r_fx</t>
  </si>
  <si>
    <t>r_fy</t>
  </si>
  <si>
    <t>r_fz</t>
  </si>
  <si>
    <t>Feature initial lunar fixed position</t>
  </si>
  <si>
    <t>dt</t>
  </si>
  <si>
    <t>tsim</t>
  </si>
  <si>
    <t>Simulation timestep</t>
  </si>
  <si>
    <t>Simulation time</t>
  </si>
  <si>
    <t>sig_doppler</t>
  </si>
  <si>
    <t>Satellite initial orbit RAAN</t>
  </si>
  <si>
    <t>Satellite initial orbit argument of perigee</t>
  </si>
  <si>
    <t>Satellite initial true anomaly</t>
  </si>
  <si>
    <t>measPertCheckEnable</t>
  </si>
  <si>
    <t>flag to enable measurement perturbation check</t>
  </si>
  <si>
    <t>sig_range_ss</t>
  </si>
  <si>
    <t>3-sigma steady-state range bias</t>
  </si>
  <si>
    <t>sig_doppler_ss</t>
  </si>
  <si>
    <t>3-sigma steady-state doppler bias</t>
  </si>
  <si>
    <t>sig_sc_ss</t>
  </si>
  <si>
    <t>3-sigma steady-state star camera misalignment</t>
  </si>
  <si>
    <t>sig_tc_ss</t>
  </si>
  <si>
    <t>3-sigma steady-state terrain camera misalignment</t>
  </si>
  <si>
    <t>sig_grav_ss</t>
  </si>
  <si>
    <t>3-sigma steady-state gravity bias</t>
  </si>
  <si>
    <t>sig_meas_range</t>
  </si>
  <si>
    <t>sig_meas_doppler</t>
  </si>
  <si>
    <t>sig_meas_scx</t>
  </si>
  <si>
    <t>sig_meas_scy</t>
  </si>
  <si>
    <t>sig_meas_scz</t>
  </si>
  <si>
    <t>sig_meas_tcx</t>
  </si>
  <si>
    <t>sig_meas_tcy</t>
  </si>
  <si>
    <t>3-sigma range measurement uncertainty</t>
  </si>
  <si>
    <t>3-sigma doppler measurement uncertainty</t>
  </si>
  <si>
    <t>m/s</t>
  </si>
  <si>
    <t>3-sigma star camera measurement uncertainty</t>
  </si>
  <si>
    <t>3-sigma terrain camera x measurement uncertainty</t>
  </si>
  <si>
    <t>3-sigma terrain camera y measurement uncertainty</t>
  </si>
  <si>
    <t>Q_a</t>
  </si>
  <si>
    <t>m^2/s^3</t>
  </si>
  <si>
    <t>Process noise strength</t>
  </si>
  <si>
    <t>Q_w</t>
  </si>
  <si>
    <t>arcsec</t>
  </si>
  <si>
    <t>arcsec/axis</t>
  </si>
  <si>
    <t>Low</t>
  </si>
  <si>
    <t>Med</t>
  </si>
  <si>
    <t>High</t>
  </si>
  <si>
    <t>3-sigma initial grav bias uncertainty</t>
  </si>
  <si>
    <t>del_rx</t>
  </si>
  <si>
    <t>del_ry</t>
  </si>
  <si>
    <t>del_rz</t>
  </si>
  <si>
    <t>del_vx</t>
  </si>
  <si>
    <t>del_vy</t>
  </si>
  <si>
    <t>del_vz</t>
  </si>
  <si>
    <t>del_m</t>
  </si>
  <si>
    <t>del_accelx</t>
  </si>
  <si>
    <t>del_accely</t>
  </si>
  <si>
    <t>del_accelz</t>
  </si>
  <si>
    <t>m/s^2</t>
  </si>
  <si>
    <t>kg</t>
  </si>
  <si>
    <t>Injected mass error</t>
  </si>
  <si>
    <t>del_alt</t>
  </si>
  <si>
    <t>del_air</t>
  </si>
  <si>
    <t>del_wx</t>
  </si>
  <si>
    <t>del_wy</t>
  </si>
  <si>
    <t>del_wz</t>
  </si>
  <si>
    <t>Injected accel bias error</t>
  </si>
  <si>
    <t>Injected altimeter bias error</t>
  </si>
  <si>
    <t>Injected airspeed bias error</t>
  </si>
  <si>
    <t>Injected windspeed error</t>
  </si>
  <si>
    <t>tau_alt</t>
  </si>
  <si>
    <t>tau_air</t>
  </si>
  <si>
    <t>tau_wind</t>
  </si>
  <si>
    <t>flight simulation filename (Not used)</t>
  </si>
  <si>
    <t>R_E</t>
  </si>
  <si>
    <t>g_0</t>
  </si>
  <si>
    <t>Earth's J2 parameter</t>
  </si>
  <si>
    <t>Earth's mean radius</t>
  </si>
  <si>
    <t>Earth's gravitational parameter</t>
  </si>
  <si>
    <t>Earth's equatorial radius</t>
  </si>
  <si>
    <t>Scale factor</t>
  </si>
  <si>
    <t>A_ref</t>
  </si>
  <si>
    <t>c_ref</t>
  </si>
  <si>
    <t>x_cp</t>
  </si>
  <si>
    <t>x_cg_i</t>
  </si>
  <si>
    <t>x_cg_b</t>
  </si>
  <si>
    <t>F_thrust</t>
  </si>
  <si>
    <t>I_sp</t>
  </si>
  <si>
    <t>l_ref</t>
  </si>
  <si>
    <t>motor</t>
  </si>
  <si>
    <t>A_e</t>
  </si>
  <si>
    <t>commercial</t>
  </si>
  <si>
    <t>N</t>
  </si>
  <si>
    <t>m^2</t>
  </si>
  <si>
    <t>Rocket reference area</t>
  </si>
  <si>
    <t>Rocket diameter</t>
  </si>
  <si>
    <t>Rocket length</t>
  </si>
  <si>
    <t>Distance to cg from nose at launch</t>
  </si>
  <si>
    <t>Distance to cp from nose</t>
  </si>
  <si>
    <t>Distance to cg from nose at burnout</t>
  </si>
  <si>
    <t>Constant thrust value</t>
  </si>
  <si>
    <t>Specific impulse</t>
  </si>
  <si>
    <t>motor type</t>
  </si>
  <si>
    <t>nozzle exit area</t>
  </si>
  <si>
    <t>fin surface area</t>
  </si>
  <si>
    <t>fin width</t>
  </si>
  <si>
    <t>fin thickness</t>
  </si>
  <si>
    <t>fin aspect ratio</t>
  </si>
  <si>
    <t>number of fins</t>
  </si>
  <si>
    <t>Matlab_Values</t>
  </si>
  <si>
    <t>fin_A_surf</t>
  </si>
  <si>
    <t>fin_W</t>
  </si>
  <si>
    <t>fin_t</t>
  </si>
  <si>
    <t>fin_AR</t>
  </si>
  <si>
    <t>fin_theta_LE</t>
  </si>
  <si>
    <t>N_fins</t>
  </si>
  <si>
    <t>deg</t>
  </si>
  <si>
    <t>A_wet</t>
  </si>
  <si>
    <t>Rocket "wetted" area</t>
  </si>
  <si>
    <t>fin_c_root</t>
  </si>
  <si>
    <t>fin root chord length</t>
  </si>
  <si>
    <t>fin_theta_TE</t>
  </si>
  <si>
    <t>fin leading edge sweep angle</t>
  </si>
  <si>
    <t>fin trailing edge sweep angle</t>
  </si>
  <si>
    <t>I_xx</t>
  </si>
  <si>
    <t>I_yy</t>
  </si>
  <si>
    <t>I_zz</t>
  </si>
  <si>
    <t>I_xy</t>
  </si>
  <si>
    <t>I_xz</t>
  </si>
  <si>
    <t>I_yz</t>
  </si>
  <si>
    <t>Mass moment of inertia about x</t>
  </si>
  <si>
    <t>Mass moment of inertia about y</t>
  </si>
  <si>
    <t>Mass moment of inertia about z</t>
  </si>
  <si>
    <t>Mass moment of inertia about xy</t>
  </si>
  <si>
    <t>Mass moment of inertia about xz</t>
  </si>
  <si>
    <t>Mass moment of inertia about yz</t>
  </si>
  <si>
    <t>C_L</t>
  </si>
  <si>
    <t>C_D</t>
  </si>
  <si>
    <t>C_m</t>
  </si>
  <si>
    <t>C_f</t>
  </si>
  <si>
    <t>m_prop</t>
  </si>
  <si>
    <t>m_motor</t>
  </si>
  <si>
    <t>m_frame</t>
  </si>
  <si>
    <t>m_chutes</t>
  </si>
  <si>
    <t>m_avionics</t>
  </si>
  <si>
    <t>m_total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</si>
</sst>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E+00"/>
    <numFmt numFmtId="165" formatCode="0.0000"/>
    <numFmt numFmtId="166" formatCode="0.0000000"/>
    <numFmt numFmtId="167" formatCode="0.000000"/>
    <numFmt numFmtId="168" formatCode="0.000E+00"/>
    <numFmt numFmtId="179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7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7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/>
    <xf numFmtId="165" fontId="1" fillId="0" borderId="0" xfId="0" applyNumberFormat="1" applyFont="1" applyBorder="1"/>
    <xf numFmtId="166" fontId="0" fillId="0" borderId="0" xfId="0" applyNumberFormat="1" applyBorder="1"/>
    <xf numFmtId="168" fontId="0" fillId="0" borderId="0" xfId="0" applyNumberFormat="1" applyBorder="1"/>
    <xf numFmtId="1" fontId="0" fillId="0" borderId="0" xfId="0" applyNumberFormat="1" applyBorder="1"/>
    <xf numFmtId="165" fontId="0" fillId="0" borderId="7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5" xfId="0" applyNumberFormat="1" applyBorder="1"/>
    <xf numFmtId="165" fontId="0" fillId="0" borderId="7" xfId="0" applyNumberFormat="1" applyFill="1" applyBorder="1"/>
    <xf numFmtId="165" fontId="0" fillId="0" borderId="5" xfId="0" applyNumberFormat="1" applyFill="1" applyBorder="1"/>
    <xf numFmtId="165" fontId="0" fillId="0" borderId="8" xfId="0" applyNumberFormat="1" applyFill="1" applyBorder="1"/>
    <xf numFmtId="11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7" xfId="0" applyNumberFormat="1" applyFill="1" applyBorder="1"/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Normal="100" workbookViewId="0">
      <selection activeCell="E1" sqref="E1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222</v>
      </c>
    </row>
    <row r="2" spans="1:5" x14ac:dyDescent="0.25">
      <c r="A2" s="4" t="s">
        <v>6</v>
      </c>
      <c r="B2" s="39">
        <v>0.1</v>
      </c>
      <c r="C2" s="5" t="s">
        <v>5</v>
      </c>
      <c r="D2" s="5" t="s">
        <v>7</v>
      </c>
      <c r="E2" s="18">
        <f t="shared" ref="E2:E8" si="0">B2</f>
        <v>0.1</v>
      </c>
    </row>
    <row r="3" spans="1:5" x14ac:dyDescent="0.25">
      <c r="A3" s="6" t="s">
        <v>118</v>
      </c>
      <c r="B3" s="12">
        <v>0.1</v>
      </c>
      <c r="C3" s="7" t="s">
        <v>5</v>
      </c>
      <c r="D3" s="7" t="s">
        <v>120</v>
      </c>
      <c r="E3" s="19">
        <f t="shared" si="0"/>
        <v>0.1</v>
      </c>
    </row>
    <row r="4" spans="1:5" x14ac:dyDescent="0.25">
      <c r="A4" s="6" t="s">
        <v>119</v>
      </c>
      <c r="B4" s="12">
        <f>60*2</f>
        <v>120</v>
      </c>
      <c r="C4" s="7" t="s">
        <v>5</v>
      </c>
      <c r="D4" s="7" t="s">
        <v>121</v>
      </c>
      <c r="E4" s="19">
        <f t="shared" si="0"/>
        <v>120</v>
      </c>
    </row>
    <row r="5" spans="1:5" x14ac:dyDescent="0.25">
      <c r="A5" s="6" t="s">
        <v>45</v>
      </c>
      <c r="B5" s="26">
        <v>25</v>
      </c>
      <c r="C5" s="7" t="s">
        <v>4</v>
      </c>
      <c r="D5" s="7" t="s">
        <v>22</v>
      </c>
      <c r="E5" s="19">
        <f t="shared" si="0"/>
        <v>25</v>
      </c>
    </row>
    <row r="6" spans="1:5" x14ac:dyDescent="0.25">
      <c r="A6" s="6" t="s">
        <v>23</v>
      </c>
      <c r="B6" s="26">
        <v>18</v>
      </c>
      <c r="C6" s="7" t="s">
        <v>4</v>
      </c>
      <c r="D6" s="7" t="s">
        <v>21</v>
      </c>
      <c r="E6" s="19">
        <f t="shared" si="0"/>
        <v>18</v>
      </c>
    </row>
    <row r="7" spans="1:5" x14ac:dyDescent="0.25">
      <c r="A7" s="6" t="s">
        <v>17</v>
      </c>
      <c r="B7" s="26">
        <v>6</v>
      </c>
      <c r="C7" s="7" t="s">
        <v>4</v>
      </c>
      <c r="D7" s="7" t="s">
        <v>24</v>
      </c>
      <c r="E7" s="19">
        <f>B7</f>
        <v>6</v>
      </c>
    </row>
    <row r="8" spans="1:5" x14ac:dyDescent="0.25">
      <c r="A8" s="6" t="s">
        <v>18</v>
      </c>
      <c r="B8" s="26">
        <v>50</v>
      </c>
      <c r="C8" s="7" t="s">
        <v>4</v>
      </c>
      <c r="D8" s="7" t="s">
        <v>19</v>
      </c>
      <c r="E8" s="19">
        <f t="shared" si="0"/>
        <v>50</v>
      </c>
    </row>
    <row r="9" spans="1:5" x14ac:dyDescent="0.25">
      <c r="A9" s="6" t="s">
        <v>26</v>
      </c>
      <c r="B9" s="15">
        <v>3500</v>
      </c>
      <c r="C9" s="11" t="s">
        <v>5</v>
      </c>
      <c r="D9" s="7" t="s">
        <v>38</v>
      </c>
      <c r="E9" s="19">
        <f t="shared" ref="E9:E14" si="1">B9</f>
        <v>3500</v>
      </c>
    </row>
    <row r="10" spans="1:5" x14ac:dyDescent="0.25">
      <c r="A10" s="6" t="s">
        <v>16</v>
      </c>
      <c r="B10" s="15">
        <v>3500</v>
      </c>
      <c r="C10" s="11" t="s">
        <v>5</v>
      </c>
      <c r="D10" s="7" t="s">
        <v>40</v>
      </c>
      <c r="E10" s="19">
        <f t="shared" si="1"/>
        <v>3500</v>
      </c>
    </row>
    <row r="11" spans="1:5" x14ac:dyDescent="0.25">
      <c r="A11" s="6" t="s">
        <v>183</v>
      </c>
      <c r="B11" s="15">
        <v>3500</v>
      </c>
      <c r="C11" s="11" t="s">
        <v>5</v>
      </c>
      <c r="D11" s="28" t="s">
        <v>62</v>
      </c>
      <c r="E11" s="19">
        <f t="shared" si="1"/>
        <v>3500</v>
      </c>
    </row>
    <row r="12" spans="1:5" x14ac:dyDescent="0.25">
      <c r="A12" s="6" t="s">
        <v>184</v>
      </c>
      <c r="B12" s="15">
        <v>3500</v>
      </c>
      <c r="C12" s="11" t="s">
        <v>5</v>
      </c>
      <c r="D12" s="28" t="s">
        <v>63</v>
      </c>
      <c r="E12" s="19">
        <f t="shared" si="1"/>
        <v>3500</v>
      </c>
    </row>
    <row r="13" spans="1:5" x14ac:dyDescent="0.25">
      <c r="A13" s="6" t="s">
        <v>185</v>
      </c>
      <c r="B13" s="15">
        <v>2000</v>
      </c>
      <c r="C13" s="11" t="s">
        <v>5</v>
      </c>
      <c r="D13" s="28" t="s">
        <v>64</v>
      </c>
      <c r="E13" s="19">
        <f t="shared" si="1"/>
        <v>2000</v>
      </c>
    </row>
    <row r="14" spans="1:5" x14ac:dyDescent="0.25">
      <c r="A14" s="6" t="s">
        <v>36</v>
      </c>
      <c r="B14" s="12" t="s">
        <v>47</v>
      </c>
      <c r="C14" s="28" t="s">
        <v>4</v>
      </c>
      <c r="D14" s="28" t="s">
        <v>186</v>
      </c>
      <c r="E14" s="19" t="str">
        <f t="shared" si="1"/>
        <v>flightData.txt</v>
      </c>
    </row>
    <row r="15" spans="1:5" x14ac:dyDescent="0.25">
      <c r="A15" s="30" t="s">
        <v>48</v>
      </c>
      <c r="B15" s="12">
        <v>0</v>
      </c>
      <c r="C15" s="28" t="s">
        <v>4</v>
      </c>
      <c r="D15" s="28" t="s">
        <v>49</v>
      </c>
      <c r="E15" s="19">
        <f>B15</f>
        <v>0</v>
      </c>
    </row>
    <row r="16" spans="1:5" x14ac:dyDescent="0.25">
      <c r="A16" s="30" t="s">
        <v>57</v>
      </c>
      <c r="B16" s="12">
        <v>0</v>
      </c>
      <c r="C16" s="28" t="s">
        <v>4</v>
      </c>
      <c r="D16" s="28" t="s">
        <v>58</v>
      </c>
      <c r="E16" s="19">
        <f>B16</f>
        <v>0</v>
      </c>
    </row>
    <row r="17" spans="1:5" x14ac:dyDescent="0.25">
      <c r="A17" s="33" t="s">
        <v>126</v>
      </c>
      <c r="B17" s="27">
        <v>0</v>
      </c>
      <c r="C17" s="9" t="s">
        <v>4</v>
      </c>
      <c r="D17" s="9" t="s">
        <v>127</v>
      </c>
      <c r="E17" s="21">
        <f>B17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4" sqref="D4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41</v>
      </c>
      <c r="B1">
        <v>60</v>
      </c>
    </row>
    <row r="2" spans="1:2" x14ac:dyDescent="0.25">
      <c r="A2" t="s">
        <v>42</v>
      </c>
      <c r="B2">
        <v>60</v>
      </c>
    </row>
    <row r="3" spans="1:2" x14ac:dyDescent="0.25">
      <c r="A3" t="s">
        <v>43</v>
      </c>
      <c r="B3">
        <f>hr2min*min2sec</f>
        <v>3600</v>
      </c>
    </row>
    <row r="4" spans="1:2" x14ac:dyDescent="0.25">
      <c r="A4" t="s">
        <v>44</v>
      </c>
      <c r="B4">
        <v>9.81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7C40-9D76-4DB5-B49B-1AA3301406B6}">
  <dimension ref="A1:E6"/>
  <sheetViews>
    <sheetView workbookViewId="0">
      <selection activeCell="E1" sqref="E1"/>
    </sheetView>
  </sheetViews>
  <sheetFormatPr defaultRowHeight="15" x14ac:dyDescent="0.25"/>
  <cols>
    <col min="1" max="1" width="21" bestFit="1" customWidth="1"/>
    <col min="2" max="2" width="12.7109375" bestFit="1" customWidth="1"/>
    <col min="3" max="3" width="8.42578125" bestFit="1" customWidth="1"/>
    <col min="4" max="4" width="47.42578125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222</v>
      </c>
    </row>
    <row r="2" spans="1:5" x14ac:dyDescent="0.25">
      <c r="A2" s="6" t="s">
        <v>65</v>
      </c>
      <c r="B2" s="47">
        <v>4902801076000</v>
      </c>
      <c r="C2" s="7" t="s">
        <v>68</v>
      </c>
      <c r="D2" s="7" t="s">
        <v>191</v>
      </c>
      <c r="E2" s="19">
        <f t="shared" ref="E2:E5" si="0">B2</f>
        <v>4902801076000</v>
      </c>
    </row>
    <row r="3" spans="1:5" x14ac:dyDescent="0.25">
      <c r="A3" s="6" t="s">
        <v>66</v>
      </c>
      <c r="B3" s="48">
        <v>2.0335424821116E-4</v>
      </c>
      <c r="C3" s="7"/>
      <c r="D3" s="28" t="s">
        <v>189</v>
      </c>
      <c r="E3" s="19">
        <f t="shared" si="0"/>
        <v>2.0335424821116E-4</v>
      </c>
    </row>
    <row r="4" spans="1:5" x14ac:dyDescent="0.25">
      <c r="A4" s="6" t="s">
        <v>187</v>
      </c>
      <c r="B4" s="48">
        <v>1737400</v>
      </c>
      <c r="C4" s="28" t="s">
        <v>8</v>
      </c>
      <c r="D4" s="28" t="s">
        <v>190</v>
      </c>
      <c r="E4" s="19">
        <f t="shared" si="0"/>
        <v>1737400</v>
      </c>
    </row>
    <row r="5" spans="1:5" x14ac:dyDescent="0.25">
      <c r="A5" s="6" t="s">
        <v>67</v>
      </c>
      <c r="B5" s="48">
        <v>1737400</v>
      </c>
      <c r="C5" s="28" t="s">
        <v>8</v>
      </c>
      <c r="D5" s="28" t="s">
        <v>192</v>
      </c>
      <c r="E5" s="19">
        <f t="shared" si="0"/>
        <v>1737400</v>
      </c>
    </row>
    <row r="6" spans="1:5" x14ac:dyDescent="0.25">
      <c r="A6" s="6" t="s">
        <v>188</v>
      </c>
      <c r="B6" s="48">
        <v>9.81</v>
      </c>
      <c r="C6" s="28" t="s">
        <v>171</v>
      </c>
      <c r="D6" s="7" t="s">
        <v>193</v>
      </c>
      <c r="E6" s="19">
        <f>B6</f>
        <v>9.81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875C-EDA0-4EF7-BA1F-DC0B7E7A3584}">
  <dimension ref="A1:F13"/>
  <sheetViews>
    <sheetView zoomScaleNormal="100" workbookViewId="0">
      <selection activeCell="E1" sqref="E1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6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222</v>
      </c>
    </row>
    <row r="2" spans="1:6" x14ac:dyDescent="0.25">
      <c r="A2" s="4" t="s">
        <v>104</v>
      </c>
      <c r="B2" s="39">
        <f>1737400+10000</f>
        <v>1747400</v>
      </c>
      <c r="C2" s="5" t="s">
        <v>8</v>
      </c>
      <c r="D2" s="5" t="s">
        <v>110</v>
      </c>
      <c r="E2" s="18">
        <f>B2</f>
        <v>1747400</v>
      </c>
      <c r="F2" s="39">
        <v>1767400</v>
      </c>
    </row>
    <row r="3" spans="1:6" x14ac:dyDescent="0.25">
      <c r="A3" s="6" t="s">
        <v>105</v>
      </c>
      <c r="B3" s="26">
        <v>0</v>
      </c>
      <c r="C3" s="7" t="s">
        <v>4</v>
      </c>
      <c r="D3" s="7" t="s">
        <v>111</v>
      </c>
      <c r="E3" s="19">
        <f>B3</f>
        <v>0</v>
      </c>
      <c r="F3" s="26">
        <v>0</v>
      </c>
    </row>
    <row r="4" spans="1:6" x14ac:dyDescent="0.25">
      <c r="A4" s="6" t="s">
        <v>106</v>
      </c>
      <c r="B4" s="12">
        <v>90</v>
      </c>
      <c r="C4" s="7" t="s">
        <v>113</v>
      </c>
      <c r="D4" s="7" t="s">
        <v>112</v>
      </c>
      <c r="E4" s="19">
        <f>RADIANS(B4)</f>
        <v>1.5707963267948966</v>
      </c>
      <c r="F4" s="12">
        <v>95</v>
      </c>
    </row>
    <row r="5" spans="1:6" x14ac:dyDescent="0.25">
      <c r="A5" s="6" t="s">
        <v>107</v>
      </c>
      <c r="B5" s="26">
        <v>180</v>
      </c>
      <c r="C5" s="7" t="s">
        <v>113</v>
      </c>
      <c r="D5" s="28" t="s">
        <v>123</v>
      </c>
      <c r="E5" s="19">
        <f>RADIANS(B5)</f>
        <v>3.1415926535897931</v>
      </c>
      <c r="F5" s="26">
        <v>0</v>
      </c>
    </row>
    <row r="6" spans="1:6" x14ac:dyDescent="0.25">
      <c r="A6" s="6" t="s">
        <v>109</v>
      </c>
      <c r="B6" s="26">
        <v>90</v>
      </c>
      <c r="C6" s="7" t="s">
        <v>113</v>
      </c>
      <c r="D6" s="28" t="s">
        <v>124</v>
      </c>
      <c r="E6" s="19">
        <f>RADIANS(B6)</f>
        <v>1.5707963267948966</v>
      </c>
      <c r="F6" s="26">
        <v>90</v>
      </c>
    </row>
    <row r="7" spans="1:6" x14ac:dyDescent="0.25">
      <c r="A7" s="6" t="s">
        <v>108</v>
      </c>
      <c r="B7" s="26">
        <v>0</v>
      </c>
      <c r="C7" s="7" t="s">
        <v>113</v>
      </c>
      <c r="D7" s="28" t="s">
        <v>125</v>
      </c>
      <c r="E7" s="19">
        <f>RADIANS(B7)</f>
        <v>0</v>
      </c>
      <c r="F7" s="26">
        <v>0</v>
      </c>
    </row>
    <row r="8" spans="1:6" x14ac:dyDescent="0.25">
      <c r="A8" s="6" t="s">
        <v>100</v>
      </c>
      <c r="B8" s="15">
        <v>1737400</v>
      </c>
      <c r="C8" s="11" t="s">
        <v>8</v>
      </c>
      <c r="D8" s="28" t="s">
        <v>103</v>
      </c>
      <c r="E8" s="19">
        <f t="shared" ref="E8:E13" si="0">B8</f>
        <v>1737400</v>
      </c>
      <c r="F8" s="15">
        <v>1737400</v>
      </c>
    </row>
    <row r="9" spans="1:6" x14ac:dyDescent="0.25">
      <c r="A9" s="6" t="s">
        <v>101</v>
      </c>
      <c r="B9" s="15">
        <v>0</v>
      </c>
      <c r="C9" s="11" t="s">
        <v>8</v>
      </c>
      <c r="D9" s="28" t="s">
        <v>103</v>
      </c>
      <c r="E9" s="19">
        <f t="shared" si="0"/>
        <v>0</v>
      </c>
      <c r="F9" s="15">
        <v>0</v>
      </c>
    </row>
    <row r="10" spans="1:6" x14ac:dyDescent="0.25">
      <c r="A10" s="6" t="s">
        <v>102</v>
      </c>
      <c r="B10" s="15">
        <v>0</v>
      </c>
      <c r="C10" s="11" t="s">
        <v>8</v>
      </c>
      <c r="D10" s="28" t="s">
        <v>103</v>
      </c>
      <c r="E10" s="19">
        <f t="shared" si="0"/>
        <v>0</v>
      </c>
      <c r="F10" s="15">
        <v>0</v>
      </c>
    </row>
    <row r="11" spans="1:6" x14ac:dyDescent="0.25">
      <c r="A11" s="30" t="s">
        <v>114</v>
      </c>
      <c r="B11" s="12">
        <v>0</v>
      </c>
      <c r="C11" s="45" t="s">
        <v>8</v>
      </c>
      <c r="D11" s="28" t="s">
        <v>117</v>
      </c>
      <c r="E11" s="19">
        <f t="shared" si="0"/>
        <v>0</v>
      </c>
      <c r="F11" s="12">
        <v>0</v>
      </c>
    </row>
    <row r="12" spans="1:6" x14ac:dyDescent="0.25">
      <c r="A12" s="30" t="s">
        <v>115</v>
      </c>
      <c r="B12" s="12">
        <v>0</v>
      </c>
      <c r="C12" s="45" t="s">
        <v>8</v>
      </c>
      <c r="D12" s="28" t="s">
        <v>117</v>
      </c>
      <c r="E12" s="19">
        <f t="shared" si="0"/>
        <v>0</v>
      </c>
      <c r="F12" s="12">
        <v>0</v>
      </c>
    </row>
    <row r="13" spans="1:6" x14ac:dyDescent="0.25">
      <c r="A13" s="33" t="s">
        <v>116</v>
      </c>
      <c r="B13" s="20">
        <v>-1737400</v>
      </c>
      <c r="C13" s="38" t="s">
        <v>8</v>
      </c>
      <c r="D13" s="29" t="s">
        <v>117</v>
      </c>
      <c r="E13" s="21">
        <f t="shared" si="0"/>
        <v>-1737400</v>
      </c>
      <c r="F13" s="20">
        <v>1737400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1D10-E8C4-4315-87FD-BE14F62A3085}">
  <dimension ref="A1:E36"/>
  <sheetViews>
    <sheetView tabSelected="1" topLeftCell="A16" workbookViewId="0">
      <selection activeCell="D27" sqref="D27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8.42578125" bestFit="1" customWidth="1"/>
    <col min="4" max="4" width="33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222</v>
      </c>
    </row>
    <row r="2" spans="1:5" x14ac:dyDescent="0.25">
      <c r="A2" s="6" t="s">
        <v>194</v>
      </c>
      <c r="B2" s="47">
        <f>PI()*(B4/2)^2</f>
        <v>2.8352873698647883E-2</v>
      </c>
      <c r="C2" s="7" t="s">
        <v>206</v>
      </c>
      <c r="D2" s="7" t="s">
        <v>207</v>
      </c>
      <c r="E2" s="19">
        <f t="shared" ref="E2:E36" si="0">B2</f>
        <v>2.8352873698647883E-2</v>
      </c>
    </row>
    <row r="3" spans="1:5" x14ac:dyDescent="0.25">
      <c r="A3" s="6" t="s">
        <v>230</v>
      </c>
      <c r="B3" s="47">
        <f>PI()*B4*B5</f>
        <v>1.1341149479459152</v>
      </c>
      <c r="C3" s="7" t="s">
        <v>206</v>
      </c>
      <c r="D3" s="7" t="s">
        <v>231</v>
      </c>
      <c r="E3" s="19">
        <f>B3</f>
        <v>1.1341149479459152</v>
      </c>
    </row>
    <row r="4" spans="1:5" x14ac:dyDescent="0.25">
      <c r="A4" s="6" t="s">
        <v>195</v>
      </c>
      <c r="B4" s="48">
        <v>0.19</v>
      </c>
      <c r="C4" s="7" t="s">
        <v>8</v>
      </c>
      <c r="D4" s="28" t="s">
        <v>208</v>
      </c>
      <c r="E4" s="19">
        <f t="shared" si="0"/>
        <v>0.19</v>
      </c>
    </row>
    <row r="5" spans="1:5" x14ac:dyDescent="0.25">
      <c r="A5" s="6" t="s">
        <v>201</v>
      </c>
      <c r="B5" s="48">
        <v>1.9</v>
      </c>
      <c r="C5" s="7" t="s">
        <v>8</v>
      </c>
      <c r="D5" s="28" t="s">
        <v>209</v>
      </c>
      <c r="E5" s="19">
        <f t="shared" si="0"/>
        <v>1.9</v>
      </c>
    </row>
    <row r="6" spans="1:5" x14ac:dyDescent="0.25">
      <c r="A6" s="6" t="s">
        <v>196</v>
      </c>
      <c r="B6" s="48">
        <v>0</v>
      </c>
      <c r="C6" s="28" t="s">
        <v>8</v>
      </c>
      <c r="D6" s="28" t="s">
        <v>211</v>
      </c>
      <c r="E6" s="19">
        <f t="shared" si="0"/>
        <v>0</v>
      </c>
    </row>
    <row r="7" spans="1:5" x14ac:dyDescent="0.25">
      <c r="A7" s="6" t="s">
        <v>197</v>
      </c>
      <c r="B7" s="48">
        <v>0</v>
      </c>
      <c r="C7" s="28" t="s">
        <v>8</v>
      </c>
      <c r="D7" s="28" t="s">
        <v>210</v>
      </c>
      <c r="E7" s="19">
        <f t="shared" si="0"/>
        <v>0</v>
      </c>
    </row>
    <row r="8" spans="1:5" x14ac:dyDescent="0.25">
      <c r="A8" s="6" t="s">
        <v>198</v>
      </c>
      <c r="B8" s="48">
        <v>0</v>
      </c>
      <c r="C8" s="28" t="s">
        <v>8</v>
      </c>
      <c r="D8" s="7" t="s">
        <v>212</v>
      </c>
      <c r="E8" s="19">
        <f t="shared" si="0"/>
        <v>0</v>
      </c>
    </row>
    <row r="9" spans="1:5" x14ac:dyDescent="0.25">
      <c r="A9" s="30" t="s">
        <v>199</v>
      </c>
      <c r="B9" s="40">
        <v>2100</v>
      </c>
      <c r="C9" s="28" t="s">
        <v>205</v>
      </c>
      <c r="D9" s="28" t="s">
        <v>213</v>
      </c>
      <c r="E9" s="19">
        <f t="shared" si="0"/>
        <v>2100</v>
      </c>
    </row>
    <row r="10" spans="1:5" x14ac:dyDescent="0.25">
      <c r="A10" s="30" t="s">
        <v>200</v>
      </c>
      <c r="B10" s="40">
        <v>199</v>
      </c>
      <c r="C10" s="28" t="s">
        <v>5</v>
      </c>
      <c r="D10" s="28" t="s">
        <v>214</v>
      </c>
      <c r="E10" s="19">
        <f t="shared" si="0"/>
        <v>199</v>
      </c>
    </row>
    <row r="11" spans="1:5" x14ac:dyDescent="0.25">
      <c r="A11" s="30" t="s">
        <v>202</v>
      </c>
      <c r="B11" t="s">
        <v>204</v>
      </c>
      <c r="D11" s="28" t="s">
        <v>215</v>
      </c>
      <c r="E11" s="19" t="str">
        <f t="shared" si="0"/>
        <v>commercial</v>
      </c>
    </row>
    <row r="12" spans="1:5" x14ac:dyDescent="0.25">
      <c r="A12" s="30" t="s">
        <v>203</v>
      </c>
      <c r="B12" s="40">
        <v>6.1359000000000001E-4</v>
      </c>
      <c r="C12" t="s">
        <v>206</v>
      </c>
      <c r="D12" s="28" t="s">
        <v>216</v>
      </c>
      <c r="E12" s="19">
        <f t="shared" si="0"/>
        <v>6.1359000000000001E-4</v>
      </c>
    </row>
    <row r="13" spans="1:5" x14ac:dyDescent="0.25">
      <c r="A13" s="30" t="s">
        <v>232</v>
      </c>
      <c r="B13" s="40">
        <v>0.25</v>
      </c>
      <c r="C13" t="s">
        <v>8</v>
      </c>
      <c r="D13" s="28" t="s">
        <v>233</v>
      </c>
      <c r="E13" s="19">
        <f>B13</f>
        <v>0.25</v>
      </c>
    </row>
    <row r="14" spans="1:5" x14ac:dyDescent="0.25">
      <c r="A14" s="30" t="s">
        <v>223</v>
      </c>
      <c r="B14" s="51">
        <f>B13*B15 - 0.5*B15^2*(TAN(E18) + TAN(E19))</f>
        <v>6.7469582591336119E-2</v>
      </c>
      <c r="C14" t="s">
        <v>206</v>
      </c>
      <c r="D14" s="28" t="s">
        <v>217</v>
      </c>
      <c r="E14" s="19">
        <f t="shared" si="0"/>
        <v>6.7469582591336119E-2</v>
      </c>
    </row>
    <row r="15" spans="1:5" x14ac:dyDescent="0.25">
      <c r="A15" s="30" t="s">
        <v>224</v>
      </c>
      <c r="B15" s="40">
        <v>0.3</v>
      </c>
      <c r="C15" t="s">
        <v>8</v>
      </c>
      <c r="D15" s="28" t="s">
        <v>218</v>
      </c>
      <c r="E15" s="19">
        <f t="shared" si="0"/>
        <v>0.3</v>
      </c>
    </row>
    <row r="16" spans="1:5" x14ac:dyDescent="0.25">
      <c r="A16" s="30" t="s">
        <v>225</v>
      </c>
      <c r="B16" s="40">
        <v>0.01</v>
      </c>
      <c r="C16" t="s">
        <v>8</v>
      </c>
      <c r="D16" s="28" t="s">
        <v>219</v>
      </c>
      <c r="E16" s="19">
        <f t="shared" si="0"/>
        <v>0.01</v>
      </c>
    </row>
    <row r="17" spans="1:5" x14ac:dyDescent="0.25">
      <c r="A17" s="30" t="s">
        <v>226</v>
      </c>
      <c r="B17" s="2">
        <f>B15^2/B14</f>
        <v>1.3339344419118586</v>
      </c>
      <c r="D17" s="28" t="s">
        <v>220</v>
      </c>
      <c r="E17" s="19">
        <f t="shared" si="0"/>
        <v>1.3339344419118586</v>
      </c>
    </row>
    <row r="18" spans="1:5" x14ac:dyDescent="0.25">
      <c r="A18" s="30" t="s">
        <v>227</v>
      </c>
      <c r="B18" s="40">
        <v>9.5</v>
      </c>
      <c r="C18" t="s">
        <v>229</v>
      </c>
      <c r="D18" s="28" t="s">
        <v>235</v>
      </c>
      <c r="E18" s="19">
        <f>RADIANS(B18)</f>
        <v>0.16580627893946132</v>
      </c>
    </row>
    <row r="19" spans="1:5" x14ac:dyDescent="0.25">
      <c r="A19" s="30" t="s">
        <v>234</v>
      </c>
      <c r="B19" s="40">
        <v>0</v>
      </c>
      <c r="C19" t="s">
        <v>229</v>
      </c>
      <c r="D19" s="28" t="s">
        <v>236</v>
      </c>
      <c r="E19" s="19">
        <f>RADIANS(B19)</f>
        <v>0</v>
      </c>
    </row>
    <row r="20" spans="1:5" x14ac:dyDescent="0.25">
      <c r="A20" s="30" t="s">
        <v>228</v>
      </c>
      <c r="B20" s="40">
        <v>4</v>
      </c>
      <c r="D20" s="28" t="s">
        <v>221</v>
      </c>
      <c r="E20" s="19">
        <f t="shared" si="0"/>
        <v>4</v>
      </c>
    </row>
    <row r="21" spans="1:5" x14ac:dyDescent="0.25">
      <c r="A21" s="30" t="s">
        <v>237</v>
      </c>
      <c r="B21" s="40">
        <v>20</v>
      </c>
      <c r="D21" s="28" t="s">
        <v>243</v>
      </c>
      <c r="E21" s="19">
        <f t="shared" si="0"/>
        <v>20</v>
      </c>
    </row>
    <row r="22" spans="1:5" x14ac:dyDescent="0.25">
      <c r="A22" s="30" t="s">
        <v>238</v>
      </c>
      <c r="B22" s="40">
        <v>506</v>
      </c>
      <c r="D22" s="28" t="s">
        <v>244</v>
      </c>
      <c r="E22" s="19">
        <f t="shared" si="0"/>
        <v>506</v>
      </c>
    </row>
    <row r="23" spans="1:5" x14ac:dyDescent="0.25">
      <c r="A23" s="30" t="s">
        <v>239</v>
      </c>
      <c r="B23" s="40">
        <v>506</v>
      </c>
      <c r="D23" s="28" t="s">
        <v>245</v>
      </c>
      <c r="E23" s="19">
        <f t="shared" si="0"/>
        <v>506</v>
      </c>
    </row>
    <row r="24" spans="1:5" x14ac:dyDescent="0.25">
      <c r="A24" s="30" t="s">
        <v>240</v>
      </c>
      <c r="B24" s="40">
        <v>0</v>
      </c>
      <c r="D24" s="28" t="s">
        <v>246</v>
      </c>
      <c r="E24" s="19">
        <f t="shared" si="0"/>
        <v>0</v>
      </c>
    </row>
    <row r="25" spans="1:5" x14ac:dyDescent="0.25">
      <c r="A25" s="30" t="s">
        <v>241</v>
      </c>
      <c r="B25" s="40">
        <v>15</v>
      </c>
      <c r="D25" s="28" t="s">
        <v>247</v>
      </c>
      <c r="E25" s="19">
        <f t="shared" si="0"/>
        <v>15</v>
      </c>
    </row>
    <row r="26" spans="1:5" x14ac:dyDescent="0.25">
      <c r="A26" s="30" t="s">
        <v>242</v>
      </c>
      <c r="B26" s="40">
        <v>0</v>
      </c>
      <c r="D26" s="28" t="s">
        <v>248</v>
      </c>
      <c r="E26" s="19">
        <f t="shared" si="0"/>
        <v>0</v>
      </c>
    </row>
    <row r="27" spans="1:5" x14ac:dyDescent="0.25">
      <c r="A27" s="30" t="s">
        <v>249</v>
      </c>
      <c r="B27" s="2">
        <v>0.2</v>
      </c>
      <c r="C27" t="s">
        <v>172</v>
      </c>
      <c r="E27" s="19">
        <f t="shared" si="0"/>
        <v>0.2</v>
      </c>
    </row>
    <row r="28" spans="1:5" x14ac:dyDescent="0.25">
      <c r="A28" s="30" t="s">
        <v>250</v>
      </c>
      <c r="B28" s="2">
        <v>2E-3</v>
      </c>
      <c r="C28" t="s">
        <v>172</v>
      </c>
      <c r="E28" s="19">
        <f t="shared" si="0"/>
        <v>2E-3</v>
      </c>
    </row>
    <row r="29" spans="1:5" x14ac:dyDescent="0.25">
      <c r="A29" s="30" t="s">
        <v>251</v>
      </c>
      <c r="B29" s="2">
        <v>0.3</v>
      </c>
      <c r="C29" t="s">
        <v>172</v>
      </c>
      <c r="E29" s="19">
        <f t="shared" si="0"/>
        <v>0.3</v>
      </c>
    </row>
    <row r="30" spans="1:5" x14ac:dyDescent="0.25">
      <c r="A30" s="30" t="s">
        <v>252</v>
      </c>
      <c r="B30" s="2">
        <v>0.4</v>
      </c>
      <c r="C30" t="s">
        <v>172</v>
      </c>
      <c r="E30" s="19">
        <f t="shared" si="0"/>
        <v>0.4</v>
      </c>
    </row>
    <row r="31" spans="1:5" x14ac:dyDescent="0.25">
      <c r="A31" s="30" t="s">
        <v>253</v>
      </c>
      <c r="B31" s="2">
        <v>3.835</v>
      </c>
      <c r="C31" t="s">
        <v>172</v>
      </c>
      <c r="E31" s="19">
        <f t="shared" si="0"/>
        <v>3.835</v>
      </c>
    </row>
    <row r="32" spans="1:5" x14ac:dyDescent="0.25">
      <c r="A32" s="30" t="s">
        <v>254</v>
      </c>
      <c r="B32" s="2">
        <v>2.4889999999999999</v>
      </c>
      <c r="C32" t="s">
        <v>172</v>
      </c>
      <c r="E32" s="19">
        <f t="shared" si="0"/>
        <v>2.4889999999999999</v>
      </c>
    </row>
    <row r="33" spans="1:5" x14ac:dyDescent="0.25">
      <c r="A33" s="30" t="s">
        <v>255</v>
      </c>
      <c r="B33" s="2">
        <f>1.012+0.984+0.0642</f>
        <v>2.0602</v>
      </c>
      <c r="C33" t="s">
        <v>172</v>
      </c>
      <c r="E33" s="19">
        <f t="shared" si="0"/>
        <v>2.0602</v>
      </c>
    </row>
    <row r="34" spans="1:5" x14ac:dyDescent="0.25">
      <c r="A34" s="30" t="s">
        <v>256</v>
      </c>
      <c r="B34" s="2">
        <v>5.6000000000000001E-2</v>
      </c>
      <c r="C34" t="s">
        <v>172</v>
      </c>
      <c r="E34" s="19">
        <f t="shared" si="0"/>
        <v>5.6000000000000001E-2</v>
      </c>
    </row>
    <row r="35" spans="1:5" x14ac:dyDescent="0.25">
      <c r="A35" s="30" t="s">
        <v>257</v>
      </c>
      <c r="B35" s="2">
        <v>0.2</v>
      </c>
      <c r="C35" t="s">
        <v>172</v>
      </c>
      <c r="E35" s="19">
        <f t="shared" si="0"/>
        <v>0.2</v>
      </c>
    </row>
    <row r="36" spans="1:5" x14ac:dyDescent="0.25">
      <c r="A36" s="30" t="s">
        <v>258</v>
      </c>
      <c r="B36" s="2">
        <f>SUM(B27:B35)</f>
        <v>9.5421999999999993</v>
      </c>
      <c r="C36" t="s">
        <v>172</v>
      </c>
      <c r="E36" s="19">
        <f t="shared" si="0"/>
        <v>9.5421999999999993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Normal="100" workbookViewId="0">
      <selection activeCell="E1" sqref="E1"/>
    </sheetView>
  </sheetViews>
  <sheetFormatPr defaultRowHeight="15" x14ac:dyDescent="0.25"/>
  <cols>
    <col min="1" max="1" width="21.85546875" bestFit="1" customWidth="1"/>
    <col min="2" max="2" width="15" style="14" bestFit="1" customWidth="1"/>
    <col min="3" max="3" width="16.5703125" bestFit="1" customWidth="1"/>
    <col min="4" max="4" width="46.7109375" customWidth="1"/>
    <col min="5" max="5" width="14.7109375" style="1" bestFit="1" customWidth="1"/>
  </cols>
  <sheetData>
    <row r="1" spans="1:9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222</v>
      </c>
      <c r="F1" s="3" t="s">
        <v>157</v>
      </c>
      <c r="G1" s="3" t="s">
        <v>158</v>
      </c>
      <c r="H1" s="3" t="s">
        <v>159</v>
      </c>
    </row>
    <row r="2" spans="1:9" x14ac:dyDescent="0.25">
      <c r="A2" s="5" t="s">
        <v>151</v>
      </c>
      <c r="B2" s="10">
        <v>1E-10</v>
      </c>
      <c r="C2" s="5" t="s">
        <v>152</v>
      </c>
      <c r="D2" s="5" t="s">
        <v>153</v>
      </c>
      <c r="E2" s="18">
        <f>B2</f>
        <v>1E-10</v>
      </c>
    </row>
    <row r="3" spans="1:9" x14ac:dyDescent="0.25">
      <c r="A3" s="6" t="s">
        <v>25</v>
      </c>
      <c r="B3" s="15">
        <v>0.01</v>
      </c>
      <c r="C3" s="11" t="s">
        <v>20</v>
      </c>
      <c r="D3" s="7" t="s">
        <v>37</v>
      </c>
      <c r="E3" s="19">
        <f>B3*g2mps2/3</f>
        <v>3.27E-2</v>
      </c>
      <c r="F3">
        <v>0.01</v>
      </c>
      <c r="G3">
        <v>1E-3</v>
      </c>
    </row>
    <row r="4" spans="1:9" x14ac:dyDescent="0.25">
      <c r="A4" s="8" t="s">
        <v>28</v>
      </c>
      <c r="B4" s="20">
        <v>0.6</v>
      </c>
      <c r="C4" s="9" t="s">
        <v>46</v>
      </c>
      <c r="D4" s="9" t="s">
        <v>39</v>
      </c>
      <c r="E4" s="21">
        <f>B4/SQRT(hr2sec)/3</f>
        <v>3.3333333333333335E-3</v>
      </c>
      <c r="F4">
        <v>0.6</v>
      </c>
      <c r="G4">
        <v>0.06</v>
      </c>
    </row>
    <row r="5" spans="1:9" x14ac:dyDescent="0.25">
      <c r="A5" s="6" t="s">
        <v>154</v>
      </c>
      <c r="B5" s="11">
        <v>9.9999999999999995E-7</v>
      </c>
      <c r="C5" s="7"/>
      <c r="D5" s="28" t="s">
        <v>153</v>
      </c>
      <c r="E5" s="19">
        <f>B5</f>
        <v>9.9999999999999995E-7</v>
      </c>
    </row>
    <row r="6" spans="1:9" x14ac:dyDescent="0.25">
      <c r="A6" s="6" t="s">
        <v>27</v>
      </c>
      <c r="B6" s="15">
        <v>10</v>
      </c>
      <c r="C6" s="11" t="s">
        <v>10</v>
      </c>
      <c r="D6" s="7" t="s">
        <v>11</v>
      </c>
      <c r="E6" s="19">
        <f>RADIANS(B6)/hr2sec/3</f>
        <v>1.6160456036984533E-5</v>
      </c>
      <c r="F6">
        <v>10</v>
      </c>
      <c r="G6">
        <v>1</v>
      </c>
      <c r="H6">
        <v>0.1</v>
      </c>
    </row>
    <row r="7" spans="1:9" x14ac:dyDescent="0.25">
      <c r="A7" s="8" t="s">
        <v>29</v>
      </c>
      <c r="B7" s="20">
        <v>0.7</v>
      </c>
      <c r="C7" s="9" t="s">
        <v>14</v>
      </c>
      <c r="D7" s="9" t="s">
        <v>15</v>
      </c>
      <c r="E7" s="21">
        <f>RADIANS(B7)/SQRT(hr2sec)/3</f>
        <v>6.7873915355335033E-5</v>
      </c>
      <c r="F7">
        <v>0.7</v>
      </c>
      <c r="G7">
        <v>7.0000000000000007E-2</v>
      </c>
      <c r="H7">
        <v>7.0000000000000001E-3</v>
      </c>
    </row>
    <row r="8" spans="1:9" x14ac:dyDescent="0.25">
      <c r="A8" s="6" t="s">
        <v>128</v>
      </c>
      <c r="B8" s="15">
        <v>31.5</v>
      </c>
      <c r="C8" s="7" t="s">
        <v>8</v>
      </c>
      <c r="D8" s="28" t="s">
        <v>129</v>
      </c>
      <c r="E8" s="19">
        <f t="shared" ref="E8:E19" si="0">B8/3</f>
        <v>10.5</v>
      </c>
      <c r="F8">
        <v>31.5</v>
      </c>
      <c r="G8">
        <v>3.15</v>
      </c>
      <c r="H8">
        <v>0.315</v>
      </c>
    </row>
    <row r="9" spans="1:9" x14ac:dyDescent="0.25">
      <c r="A9" s="6" t="s">
        <v>130</v>
      </c>
      <c r="B9" s="15">
        <v>3</v>
      </c>
      <c r="C9" s="28" t="s">
        <v>147</v>
      </c>
      <c r="D9" s="28" t="s">
        <v>131</v>
      </c>
      <c r="E9" s="19">
        <f t="shared" si="0"/>
        <v>1</v>
      </c>
      <c r="F9">
        <v>3</v>
      </c>
      <c r="G9">
        <v>0.3</v>
      </c>
      <c r="H9">
        <v>0.03</v>
      </c>
    </row>
    <row r="10" spans="1:9" x14ac:dyDescent="0.25">
      <c r="A10" s="6" t="s">
        <v>136</v>
      </c>
      <c r="B10" s="11">
        <v>0</v>
      </c>
      <c r="C10" s="28" t="s">
        <v>20</v>
      </c>
      <c r="D10" s="28" t="s">
        <v>137</v>
      </c>
      <c r="E10" s="19">
        <f>B10*g2mps2/3</f>
        <v>0</v>
      </c>
      <c r="I10" s="46">
        <v>1.5E-5</v>
      </c>
    </row>
    <row r="11" spans="1:9" x14ac:dyDescent="0.25">
      <c r="A11" s="6" t="s">
        <v>132</v>
      </c>
      <c r="B11" s="15">
        <v>200</v>
      </c>
      <c r="C11" s="28" t="s">
        <v>156</v>
      </c>
      <c r="D11" s="28" t="s">
        <v>133</v>
      </c>
      <c r="E11" s="19">
        <f>RADIANS(B11)/3600/3</f>
        <v>3.2320912073969063E-4</v>
      </c>
      <c r="F11">
        <v>200</v>
      </c>
      <c r="G11">
        <v>20</v>
      </c>
      <c r="H11">
        <v>5</v>
      </c>
    </row>
    <row r="12" spans="1:9" x14ac:dyDescent="0.25">
      <c r="A12" s="6" t="s">
        <v>134</v>
      </c>
      <c r="B12" s="15">
        <v>200</v>
      </c>
      <c r="C12" s="28" t="s">
        <v>156</v>
      </c>
      <c r="D12" s="28" t="s">
        <v>135</v>
      </c>
      <c r="E12" s="19">
        <f>RADIANS(B12)/3600/3</f>
        <v>3.2320912073969063E-4</v>
      </c>
      <c r="F12">
        <v>200</v>
      </c>
      <c r="G12">
        <v>20</v>
      </c>
      <c r="H12">
        <v>5</v>
      </c>
    </row>
    <row r="13" spans="1:9" x14ac:dyDescent="0.25">
      <c r="A13" s="31" t="s">
        <v>138</v>
      </c>
      <c r="B13" s="17">
        <f>B8</f>
        <v>31.5</v>
      </c>
      <c r="C13" s="5" t="s">
        <v>8</v>
      </c>
      <c r="D13" s="32" t="s">
        <v>145</v>
      </c>
      <c r="E13" s="18">
        <f t="shared" si="0"/>
        <v>10.5</v>
      </c>
      <c r="F13">
        <v>31.5</v>
      </c>
      <c r="G13">
        <v>3.15</v>
      </c>
      <c r="H13">
        <v>0.315</v>
      </c>
    </row>
    <row r="14" spans="1:9" x14ac:dyDescent="0.25">
      <c r="A14" s="30" t="s">
        <v>139</v>
      </c>
      <c r="B14" s="15">
        <f>B9</f>
        <v>3</v>
      </c>
      <c r="C14" s="7" t="s">
        <v>147</v>
      </c>
      <c r="D14" s="28" t="s">
        <v>146</v>
      </c>
      <c r="E14" s="19">
        <f t="shared" si="0"/>
        <v>1</v>
      </c>
      <c r="F14">
        <v>3</v>
      </c>
      <c r="G14">
        <v>0.3</v>
      </c>
      <c r="H14">
        <v>0.03</v>
      </c>
    </row>
    <row r="15" spans="1:9" x14ac:dyDescent="0.25">
      <c r="A15" s="30" t="s">
        <v>140</v>
      </c>
      <c r="B15" s="15">
        <v>1.5</v>
      </c>
      <c r="C15" s="28" t="s">
        <v>155</v>
      </c>
      <c r="D15" s="28" t="s">
        <v>148</v>
      </c>
      <c r="E15" s="19">
        <f>RADIANS(B15)/3600/3</f>
        <v>2.4240684055476799E-6</v>
      </c>
      <c r="F15">
        <v>6</v>
      </c>
      <c r="G15">
        <v>3.5</v>
      </c>
      <c r="H15">
        <v>1.5</v>
      </c>
    </row>
    <row r="16" spans="1:9" x14ac:dyDescent="0.25">
      <c r="A16" s="30" t="s">
        <v>141</v>
      </c>
      <c r="B16" s="15">
        <v>1.5</v>
      </c>
      <c r="C16" s="28" t="s">
        <v>155</v>
      </c>
      <c r="D16" s="28" t="s">
        <v>148</v>
      </c>
      <c r="E16" s="19">
        <f t="shared" ref="E16:E17" si="1">RADIANS(B16)/3600/3</f>
        <v>2.4240684055476799E-6</v>
      </c>
      <c r="F16">
        <v>6</v>
      </c>
      <c r="G16">
        <v>3.5</v>
      </c>
      <c r="H16">
        <v>1.5</v>
      </c>
    </row>
    <row r="17" spans="1:8" x14ac:dyDescent="0.25">
      <c r="A17" s="30" t="s">
        <v>142</v>
      </c>
      <c r="B17" s="15">
        <v>9</v>
      </c>
      <c r="C17" s="28" t="s">
        <v>155</v>
      </c>
      <c r="D17" s="28" t="s">
        <v>148</v>
      </c>
      <c r="E17" s="19">
        <f t="shared" si="1"/>
        <v>1.4544410433286079E-5</v>
      </c>
      <c r="F17">
        <v>30</v>
      </c>
      <c r="G17">
        <v>21</v>
      </c>
      <c r="H17">
        <v>9</v>
      </c>
    </row>
    <row r="18" spans="1:8" x14ac:dyDescent="0.25">
      <c r="A18" s="30" t="s">
        <v>143</v>
      </c>
      <c r="B18" s="15">
        <f>RADIANS(40)/1920*10</f>
        <v>3.6361026083215199E-3</v>
      </c>
      <c r="C18" s="28" t="s">
        <v>9</v>
      </c>
      <c r="D18" s="28" t="s">
        <v>149</v>
      </c>
      <c r="E18" s="19">
        <f t="shared" si="0"/>
        <v>1.2120342027738399E-3</v>
      </c>
    </row>
    <row r="19" spans="1:8" x14ac:dyDescent="0.25">
      <c r="A19" s="33" t="s">
        <v>144</v>
      </c>
      <c r="B19" s="20">
        <f>RADIANS(40)/1920*10</f>
        <v>3.6361026083215199E-3</v>
      </c>
      <c r="C19" s="9" t="s">
        <v>9</v>
      </c>
      <c r="D19" s="29" t="s">
        <v>150</v>
      </c>
      <c r="E19" s="21">
        <f t="shared" si="0"/>
        <v>1.2120342027738399E-3</v>
      </c>
    </row>
  </sheetData>
  <pageMargins left="0.7" right="0.7" top="0.75" bottom="0.75" header="0.3" footer="0.3"/>
  <pageSetup orientation="portrait" r:id="rId1"/>
  <ignoredErrors>
    <ignoredError sqref="E1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zoomScaleNormal="100" workbookViewId="0">
      <selection activeCell="E1" sqref="E1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6" width="17.42578125" style="7" bestFit="1" customWidth="1"/>
    <col min="7" max="16384" width="9.140625" style="7"/>
  </cols>
  <sheetData>
    <row r="1" spans="1:11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222</v>
      </c>
    </row>
    <row r="2" spans="1:11" ht="15" customHeight="1" x14ac:dyDescent="0.25">
      <c r="A2" s="4" t="s">
        <v>72</v>
      </c>
      <c r="B2" s="5">
        <v>500</v>
      </c>
      <c r="C2" s="5" t="s">
        <v>8</v>
      </c>
      <c r="D2" s="5" t="s">
        <v>88</v>
      </c>
      <c r="E2" s="18">
        <f t="shared" ref="E2:E13" si="0">B2/3</f>
        <v>166.66666666666666</v>
      </c>
      <c r="F2" s="7">
        <v>86</v>
      </c>
      <c r="G2" s="7">
        <v>1500</v>
      </c>
      <c r="H2" s="7">
        <v>10000</v>
      </c>
      <c r="J2" s="5">
        <v>4500</v>
      </c>
    </row>
    <row r="3" spans="1:11" x14ac:dyDescent="0.25">
      <c r="A3" s="6" t="s">
        <v>73</v>
      </c>
      <c r="B3" s="7">
        <v>500</v>
      </c>
      <c r="C3" s="7" t="s">
        <v>8</v>
      </c>
      <c r="D3" s="7" t="s">
        <v>88</v>
      </c>
      <c r="E3" s="19">
        <f t="shared" si="0"/>
        <v>166.66666666666666</v>
      </c>
      <c r="F3" s="7">
        <v>70</v>
      </c>
      <c r="G3" s="7">
        <v>200</v>
      </c>
      <c r="H3" s="7">
        <v>1000</v>
      </c>
      <c r="J3" s="7">
        <v>600</v>
      </c>
    </row>
    <row r="4" spans="1:11" x14ac:dyDescent="0.25">
      <c r="A4" s="6" t="s">
        <v>74</v>
      </c>
      <c r="B4" s="7">
        <v>500</v>
      </c>
      <c r="C4" s="7" t="s">
        <v>8</v>
      </c>
      <c r="D4" s="7" t="s">
        <v>88</v>
      </c>
      <c r="E4" s="19">
        <f t="shared" si="0"/>
        <v>166.66666666666666</v>
      </c>
      <c r="F4" s="7">
        <v>10</v>
      </c>
      <c r="G4" s="7">
        <v>50</v>
      </c>
      <c r="H4" s="7">
        <v>300</v>
      </c>
      <c r="J4" s="7">
        <v>150</v>
      </c>
    </row>
    <row r="5" spans="1:11" x14ac:dyDescent="0.25">
      <c r="A5" s="6" t="s">
        <v>75</v>
      </c>
      <c r="B5" s="7">
        <v>0.2</v>
      </c>
      <c r="C5" s="7" t="s">
        <v>13</v>
      </c>
      <c r="D5" s="7" t="s">
        <v>89</v>
      </c>
      <c r="E5" s="19">
        <f t="shared" si="0"/>
        <v>6.6666666666666666E-2</v>
      </c>
      <c r="F5" s="28">
        <v>9.4999999999999998E-3</v>
      </c>
      <c r="G5" s="28">
        <v>4.7E-2</v>
      </c>
      <c r="H5" s="28">
        <v>0.28000000000000003</v>
      </c>
      <c r="J5" s="7">
        <f>O5*3</f>
        <v>0</v>
      </c>
    </row>
    <row r="6" spans="1:11" x14ac:dyDescent="0.25">
      <c r="A6" s="6" t="s">
        <v>76</v>
      </c>
      <c r="B6" s="7">
        <v>0.2</v>
      </c>
      <c r="C6" s="7" t="s">
        <v>13</v>
      </c>
      <c r="D6" s="7" t="s">
        <v>89</v>
      </c>
      <c r="E6" s="19">
        <f t="shared" si="0"/>
        <v>6.6666666666666666E-2</v>
      </c>
      <c r="F6" s="28">
        <v>7.0000000000000007E-2</v>
      </c>
      <c r="G6" s="28">
        <v>0.2</v>
      </c>
      <c r="H6" s="28">
        <v>1</v>
      </c>
      <c r="J6" s="7">
        <f t="shared" ref="J6:J7" si="1">O6*3</f>
        <v>0</v>
      </c>
    </row>
    <row r="7" spans="1:11" x14ac:dyDescent="0.25">
      <c r="A7" s="6" t="s">
        <v>77</v>
      </c>
      <c r="B7" s="7">
        <v>0.2</v>
      </c>
      <c r="C7" s="7" t="s">
        <v>13</v>
      </c>
      <c r="D7" s="7" t="s">
        <v>89</v>
      </c>
      <c r="E7" s="19">
        <f t="shared" si="0"/>
        <v>6.6666666666666666E-2</v>
      </c>
      <c r="F7" s="28">
        <v>0.08</v>
      </c>
      <c r="G7" s="28">
        <v>1.5</v>
      </c>
      <c r="H7" s="28">
        <v>9.5</v>
      </c>
      <c r="J7" s="7">
        <f t="shared" si="1"/>
        <v>0</v>
      </c>
    </row>
    <row r="8" spans="1:11" x14ac:dyDescent="0.25">
      <c r="A8" s="6" t="s">
        <v>30</v>
      </c>
      <c r="B8" s="12">
        <v>30</v>
      </c>
      <c r="C8" s="7" t="s">
        <v>155</v>
      </c>
      <c r="D8" s="7" t="s">
        <v>90</v>
      </c>
      <c r="E8" s="19">
        <f>RADIANS(B8)/3600/3</f>
        <v>4.8481368110953597E-5</v>
      </c>
      <c r="J8" s="12">
        <v>5.0000000000000001E-4</v>
      </c>
      <c r="K8" s="7" t="s">
        <v>9</v>
      </c>
    </row>
    <row r="9" spans="1:11" x14ac:dyDescent="0.25">
      <c r="A9" s="6" t="s">
        <v>31</v>
      </c>
      <c r="B9" s="12">
        <v>30</v>
      </c>
      <c r="C9" s="7" t="s">
        <v>155</v>
      </c>
      <c r="D9" s="7" t="s">
        <v>90</v>
      </c>
      <c r="E9" s="19">
        <f>RADIANS(B9)/3600/3</f>
        <v>4.8481368110953597E-5</v>
      </c>
      <c r="J9" s="12">
        <v>5.0000000000000001E-4</v>
      </c>
      <c r="K9" s="7" t="s">
        <v>9</v>
      </c>
    </row>
    <row r="10" spans="1:11" x14ac:dyDescent="0.25">
      <c r="A10" s="6" t="s">
        <v>32</v>
      </c>
      <c r="B10" s="12">
        <v>30</v>
      </c>
      <c r="C10" s="7" t="s">
        <v>155</v>
      </c>
      <c r="D10" s="7" t="s">
        <v>90</v>
      </c>
      <c r="E10" s="19">
        <f>RADIANS(B10)/3600/3</f>
        <v>4.8481368110953597E-5</v>
      </c>
      <c r="J10" s="12">
        <v>5.0000000000000001E-4</v>
      </c>
      <c r="K10" s="7" t="s">
        <v>9</v>
      </c>
    </row>
    <row r="11" spans="1:11" x14ac:dyDescent="0.25">
      <c r="A11" s="6" t="s">
        <v>69</v>
      </c>
      <c r="B11" s="12">
        <v>5</v>
      </c>
      <c r="C11" s="28" t="s">
        <v>8</v>
      </c>
      <c r="D11" s="28" t="s">
        <v>87</v>
      </c>
      <c r="E11" s="19">
        <f t="shared" si="0"/>
        <v>1.6666666666666667</v>
      </c>
      <c r="J11" s="12">
        <v>5</v>
      </c>
    </row>
    <row r="12" spans="1:11" x14ac:dyDescent="0.25">
      <c r="A12" s="6" t="s">
        <v>70</v>
      </c>
      <c r="B12" s="12">
        <v>5</v>
      </c>
      <c r="C12" s="28" t="s">
        <v>8</v>
      </c>
      <c r="D12" s="28" t="s">
        <v>87</v>
      </c>
      <c r="E12" s="19">
        <f t="shared" si="0"/>
        <v>1.6666666666666667</v>
      </c>
      <c r="J12" s="12">
        <v>5</v>
      </c>
    </row>
    <row r="13" spans="1:11" x14ac:dyDescent="0.25">
      <c r="A13" s="6" t="s">
        <v>71</v>
      </c>
      <c r="B13" s="12">
        <v>10</v>
      </c>
      <c r="C13" s="28" t="s">
        <v>8</v>
      </c>
      <c r="D13" s="28" t="s">
        <v>87</v>
      </c>
      <c r="E13" s="19">
        <f t="shared" si="0"/>
        <v>3.3333333333333335</v>
      </c>
      <c r="J13" s="12">
        <v>10</v>
      </c>
    </row>
    <row r="14" spans="1:11" x14ac:dyDescent="0.25">
      <c r="A14" s="6" t="s">
        <v>33</v>
      </c>
      <c r="B14" s="12">
        <f>truthStateParams!B6</f>
        <v>10</v>
      </c>
      <c r="C14" s="11" t="str">
        <f>truthStateParams!$C$6</f>
        <v>deg/hr</v>
      </c>
      <c r="D14" s="7" t="s">
        <v>12</v>
      </c>
      <c r="E14" s="19">
        <f>RADIANS(B14)/hr2sec/3</f>
        <v>1.6160456036984533E-5</v>
      </c>
      <c r="J14" s="12">
        <f>truthStateParams!$B$6</f>
        <v>10</v>
      </c>
    </row>
    <row r="15" spans="1:11" x14ac:dyDescent="0.25">
      <c r="A15" s="6" t="s">
        <v>34</v>
      </c>
      <c r="B15" s="48">
        <f>truthStateParams!B6</f>
        <v>10</v>
      </c>
      <c r="C15" s="11" t="str">
        <f>truthStateParams!$C$6</f>
        <v>deg/hr</v>
      </c>
      <c r="D15" s="7" t="s">
        <v>12</v>
      </c>
      <c r="E15" s="19">
        <f>RADIANS(B15)/hr2sec/3</f>
        <v>1.6160456036984533E-5</v>
      </c>
      <c r="J15" s="12">
        <f>truthStateParams!$B$6</f>
        <v>10</v>
      </c>
    </row>
    <row r="16" spans="1:11" x14ac:dyDescent="0.25">
      <c r="A16" s="6" t="s">
        <v>35</v>
      </c>
      <c r="B16" s="48">
        <f>truthStateParams!B6</f>
        <v>10</v>
      </c>
      <c r="C16" s="11" t="str">
        <f>truthStateParams!$C$6</f>
        <v>deg/hr</v>
      </c>
      <c r="D16" s="7" t="s">
        <v>12</v>
      </c>
      <c r="E16" s="19">
        <f>RADIANS(B16)/hr2sec/3</f>
        <v>1.6160456036984533E-5</v>
      </c>
      <c r="J16" s="12">
        <f>truthStateParams!$B$6</f>
        <v>10</v>
      </c>
    </row>
    <row r="17" spans="1:10" x14ac:dyDescent="0.25">
      <c r="A17" s="6" t="s">
        <v>91</v>
      </c>
      <c r="B17" s="12">
        <f>truthStateParams!B8</f>
        <v>31.5</v>
      </c>
      <c r="C17" s="7" t="s">
        <v>8</v>
      </c>
      <c r="D17" s="28" t="s">
        <v>92</v>
      </c>
      <c r="E17" s="19">
        <f>B17/3</f>
        <v>10.5</v>
      </c>
      <c r="J17" s="12">
        <f>truthStateParams!J8</f>
        <v>0</v>
      </c>
    </row>
    <row r="18" spans="1:10" x14ac:dyDescent="0.25">
      <c r="A18" s="6" t="s">
        <v>122</v>
      </c>
      <c r="B18" s="12">
        <f>truthStateParams!B9</f>
        <v>3</v>
      </c>
      <c r="C18" s="7" t="s">
        <v>13</v>
      </c>
      <c r="D18" s="28" t="s">
        <v>93</v>
      </c>
      <c r="E18" s="19">
        <f>B18/3</f>
        <v>1</v>
      </c>
      <c r="J18" s="12">
        <f>truthStateParams!J9</f>
        <v>0</v>
      </c>
    </row>
    <row r="19" spans="1:10" x14ac:dyDescent="0.25">
      <c r="A19" s="6" t="s">
        <v>78</v>
      </c>
      <c r="B19" s="47">
        <f>truthStateParams!B10</f>
        <v>0</v>
      </c>
      <c r="C19" s="25" t="str">
        <f>truthStateParams!$C$3</f>
        <v>g</v>
      </c>
      <c r="D19" s="7" t="s">
        <v>160</v>
      </c>
      <c r="E19" s="19">
        <f>B19*g2mps2/3</f>
        <v>0</v>
      </c>
      <c r="J19" s="11">
        <f>truthStateParams!J10</f>
        <v>0</v>
      </c>
    </row>
    <row r="20" spans="1:10" x14ac:dyDescent="0.25">
      <c r="A20" s="6" t="s">
        <v>79</v>
      </c>
      <c r="B20" s="47">
        <f>truthStateParams!B10</f>
        <v>0</v>
      </c>
      <c r="C20" s="25" t="str">
        <f>truthStateParams!$C$3</f>
        <v>g</v>
      </c>
      <c r="D20" s="7" t="s">
        <v>160</v>
      </c>
      <c r="E20" s="19">
        <f>B20*g2mps2/3</f>
        <v>0</v>
      </c>
      <c r="F20" s="16"/>
      <c r="J20" s="11">
        <f>truthStateParams!J10</f>
        <v>0</v>
      </c>
    </row>
    <row r="21" spans="1:10" x14ac:dyDescent="0.25">
      <c r="A21" s="6" t="s">
        <v>80</v>
      </c>
      <c r="B21" s="47">
        <f>truthStateParams!B10</f>
        <v>0</v>
      </c>
      <c r="C21" s="25" t="str">
        <f>truthStateParams!$C$3</f>
        <v>g</v>
      </c>
      <c r="D21" s="7" t="s">
        <v>160</v>
      </c>
      <c r="E21" s="19">
        <f>B21*g2mps2/3</f>
        <v>0</v>
      </c>
      <c r="J21" s="11">
        <f>truthStateParams!J10</f>
        <v>0</v>
      </c>
    </row>
    <row r="22" spans="1:10" x14ac:dyDescent="0.25">
      <c r="A22" s="6" t="s">
        <v>81</v>
      </c>
      <c r="B22" s="12">
        <f>truthStateParams!B11</f>
        <v>200</v>
      </c>
      <c r="C22" s="7" t="s">
        <v>155</v>
      </c>
      <c r="D22" s="28" t="s">
        <v>94</v>
      </c>
      <c r="E22" s="19">
        <f>RADIANS(B22)/3600/3</f>
        <v>3.2320912073969063E-4</v>
      </c>
      <c r="J22" s="7">
        <f>truthStateParams!J11</f>
        <v>0</v>
      </c>
    </row>
    <row r="23" spans="1:10" x14ac:dyDescent="0.25">
      <c r="A23" s="30" t="s">
        <v>82</v>
      </c>
      <c r="B23" s="48">
        <f>truthStateParams!B11</f>
        <v>200</v>
      </c>
      <c r="C23" s="7" t="s">
        <v>155</v>
      </c>
      <c r="D23" s="28" t="s">
        <v>94</v>
      </c>
      <c r="E23" s="19">
        <f t="shared" ref="E23:E27" si="2">RADIANS(B23)/3600/3</f>
        <v>3.2320912073969063E-4</v>
      </c>
      <c r="F23" s="16"/>
      <c r="J23" s="7">
        <f>truthStateParams!J11</f>
        <v>0</v>
      </c>
    </row>
    <row r="24" spans="1:10" x14ac:dyDescent="0.25">
      <c r="A24" s="30" t="s">
        <v>83</v>
      </c>
      <c r="B24" s="48">
        <f>truthStateParams!B11</f>
        <v>200</v>
      </c>
      <c r="C24" s="7" t="s">
        <v>155</v>
      </c>
      <c r="D24" s="28" t="s">
        <v>94</v>
      </c>
      <c r="E24" s="19">
        <f t="shared" si="2"/>
        <v>3.2320912073969063E-4</v>
      </c>
      <c r="J24" s="7">
        <f>truthStateParams!J11</f>
        <v>0</v>
      </c>
    </row>
    <row r="25" spans="1:10" x14ac:dyDescent="0.25">
      <c r="A25" s="30" t="s">
        <v>86</v>
      </c>
      <c r="B25" s="12">
        <f>truthStateParams!B12</f>
        <v>200</v>
      </c>
      <c r="C25" s="7" t="s">
        <v>155</v>
      </c>
      <c r="D25" s="28" t="s">
        <v>95</v>
      </c>
      <c r="E25" s="19">
        <f t="shared" si="2"/>
        <v>3.2320912073969063E-4</v>
      </c>
      <c r="J25" s="7">
        <f>truthStateParams!J12</f>
        <v>0</v>
      </c>
    </row>
    <row r="26" spans="1:10" x14ac:dyDescent="0.25">
      <c r="A26" s="30" t="s">
        <v>85</v>
      </c>
      <c r="B26" s="48">
        <f>truthStateParams!B12</f>
        <v>200</v>
      </c>
      <c r="C26" s="7" t="s">
        <v>155</v>
      </c>
      <c r="D26" s="28" t="s">
        <v>95</v>
      </c>
      <c r="E26" s="19">
        <f t="shared" si="2"/>
        <v>3.2320912073969063E-4</v>
      </c>
      <c r="J26" s="7">
        <f>truthStateParams!J12</f>
        <v>0</v>
      </c>
    </row>
    <row r="27" spans="1:10" x14ac:dyDescent="0.25">
      <c r="A27" s="30" t="s">
        <v>84</v>
      </c>
      <c r="B27" s="48">
        <f>truthStateParams!B12</f>
        <v>200</v>
      </c>
      <c r="C27" s="7" t="s">
        <v>155</v>
      </c>
      <c r="D27" s="28" t="s">
        <v>95</v>
      </c>
      <c r="E27" s="19">
        <f t="shared" si="2"/>
        <v>3.2320912073969063E-4</v>
      </c>
      <c r="J27" s="7">
        <f>truthStateParams!J12</f>
        <v>0</v>
      </c>
    </row>
    <row r="28" spans="1:10" x14ac:dyDescent="0.25">
      <c r="A28" s="30" t="s">
        <v>96</v>
      </c>
      <c r="B28" s="12">
        <v>100</v>
      </c>
      <c r="C28" s="28" t="s">
        <v>8</v>
      </c>
      <c r="D28" s="28" t="s">
        <v>99</v>
      </c>
      <c r="E28" s="19">
        <f t="shared" ref="E28:E30" si="3">B28/3</f>
        <v>33.333333333333336</v>
      </c>
      <c r="J28" s="28">
        <v>100</v>
      </c>
    </row>
    <row r="29" spans="1:10" x14ac:dyDescent="0.25">
      <c r="A29" s="30" t="s">
        <v>97</v>
      </c>
      <c r="B29" s="12">
        <v>100</v>
      </c>
      <c r="C29" s="28" t="s">
        <v>8</v>
      </c>
      <c r="D29" s="28" t="s">
        <v>99</v>
      </c>
      <c r="E29" s="19">
        <f t="shared" si="3"/>
        <v>33.333333333333336</v>
      </c>
      <c r="J29" s="28">
        <v>100</v>
      </c>
    </row>
    <row r="30" spans="1:10" x14ac:dyDescent="0.25">
      <c r="A30" s="33" t="s">
        <v>98</v>
      </c>
      <c r="B30" s="50">
        <v>100</v>
      </c>
      <c r="C30" s="29" t="s">
        <v>8</v>
      </c>
      <c r="D30" s="29" t="s">
        <v>99</v>
      </c>
      <c r="E30" s="21">
        <f t="shared" si="3"/>
        <v>33.333333333333336</v>
      </c>
      <c r="J30" s="29"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zoomScaleNormal="100" workbookViewId="0">
      <selection activeCell="E1" sqref="E1"/>
    </sheetView>
  </sheetViews>
  <sheetFormatPr defaultRowHeight="15" x14ac:dyDescent="0.25"/>
  <cols>
    <col min="1" max="1" width="21.85546875" style="7" bestFit="1" customWidth="1"/>
    <col min="2" max="2" width="15" style="24" bestFit="1" customWidth="1"/>
    <col min="3" max="3" width="16.5703125" style="7" bestFit="1" customWidth="1"/>
    <col min="4" max="4" width="46.7109375" style="7" customWidth="1"/>
    <col min="5" max="5" width="14.7109375" style="16" bestFit="1" customWidth="1"/>
    <col min="6" max="6" width="25" style="7" bestFit="1" customWidth="1"/>
    <col min="7" max="16384" width="9.140625" style="7"/>
  </cols>
  <sheetData>
    <row r="1" spans="1:6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222</v>
      </c>
    </row>
    <row r="2" spans="1:6" x14ac:dyDescent="0.25">
      <c r="A2" s="5" t="str">
        <f>truthStateParams!A2</f>
        <v>Q_a</v>
      </c>
      <c r="B2" s="10">
        <f>truthStateParams!B2</f>
        <v>1E-10</v>
      </c>
      <c r="C2" s="5" t="str">
        <f>truthStateParams!C2</f>
        <v>m^2/s^3</v>
      </c>
      <c r="D2" s="5" t="str">
        <f>truthStateParams!D2</f>
        <v>Process noise strength</v>
      </c>
      <c r="E2" s="18">
        <f>truthStateParams!E2</f>
        <v>1E-10</v>
      </c>
    </row>
    <row r="3" spans="1:6" x14ac:dyDescent="0.25">
      <c r="A3" s="7" t="str">
        <f>truthStateParams!A3</f>
        <v>sig_accel_ss</v>
      </c>
      <c r="B3" s="15">
        <f>truthStateParams!B3</f>
        <v>0.01</v>
      </c>
      <c r="C3" s="11" t="str">
        <f>truthStateParams!C3</f>
        <v>g</v>
      </c>
      <c r="D3" s="7" t="str">
        <f>truthStateParams!D3</f>
        <v>3-sigma steady-state accel bias</v>
      </c>
      <c r="E3" s="19">
        <f>truthStateParams!E3</f>
        <v>3.27E-2</v>
      </c>
      <c r="F3" s="16"/>
    </row>
    <row r="4" spans="1:6" x14ac:dyDescent="0.25">
      <c r="A4" s="6" t="str">
        <f>truthStateParams!A4</f>
        <v>vrw</v>
      </c>
      <c r="B4" s="15">
        <f>truthStateParams!B4</f>
        <v>0.6</v>
      </c>
      <c r="C4" s="11" t="str">
        <f>truthStateParams!C4</f>
        <v>m/s/sqrt(hr)</v>
      </c>
      <c r="D4" s="7" t="str">
        <f>truthStateParams!D4</f>
        <v>3-sigma velocity random walk</v>
      </c>
      <c r="E4" s="19">
        <f>truthStateParams!E4</f>
        <v>3.3333333333333335E-3</v>
      </c>
      <c r="F4" s="16"/>
    </row>
    <row r="5" spans="1:6" x14ac:dyDescent="0.25">
      <c r="A5" s="4" t="str">
        <f>truthStateParams!A5</f>
        <v>Q_w</v>
      </c>
      <c r="B5" s="10">
        <f>truthStateParams!B5</f>
        <v>9.9999999999999995E-7</v>
      </c>
      <c r="C5" s="5">
        <f>truthStateParams!C5</f>
        <v>0</v>
      </c>
      <c r="D5" s="5" t="str">
        <f>truthStateParams!D5</f>
        <v>Process noise strength</v>
      </c>
      <c r="E5" s="18">
        <f>truthStateParams!E5</f>
        <v>9.9999999999999995E-7</v>
      </c>
      <c r="F5" s="16"/>
    </row>
    <row r="6" spans="1:6" x14ac:dyDescent="0.25">
      <c r="A6" s="6" t="str">
        <f>truthStateParams!A6</f>
        <v>sig_gyro_ss</v>
      </c>
      <c r="B6" s="15">
        <f>truthStateParams!B6</f>
        <v>10</v>
      </c>
      <c r="C6" s="11" t="str">
        <f>truthStateParams!C6</f>
        <v>deg/hr</v>
      </c>
      <c r="D6" s="7" t="str">
        <f>truthStateParams!D6</f>
        <v>3-sigma steady-state gyro bias</v>
      </c>
      <c r="E6" s="19">
        <f>truthStateParams!E6</f>
        <v>1.6160456036984533E-5</v>
      </c>
      <c r="F6" s="16"/>
    </row>
    <row r="7" spans="1:6" x14ac:dyDescent="0.25">
      <c r="A7" s="8" t="str">
        <f>truthStateParams!A7</f>
        <v>arw</v>
      </c>
      <c r="B7" s="20">
        <f>truthStateParams!B7</f>
        <v>0.7</v>
      </c>
      <c r="C7" s="38" t="str">
        <f>truthStateParams!C7</f>
        <v>deg/sqrt(hr)</v>
      </c>
      <c r="D7" s="9" t="str">
        <f>truthStateParams!D7</f>
        <v>3-sigma angular random walk</v>
      </c>
      <c r="E7" s="21">
        <f>truthStateParams!E7</f>
        <v>6.7873915355335033E-5</v>
      </c>
      <c r="F7" s="16"/>
    </row>
    <row r="8" spans="1:6" x14ac:dyDescent="0.25">
      <c r="A8" s="4" t="str">
        <f>truthStateParams!A8</f>
        <v>sig_range_ss</v>
      </c>
      <c r="B8" s="17">
        <f>truthStateParams!B8</f>
        <v>31.5</v>
      </c>
      <c r="C8" s="10" t="str">
        <f>truthStateParams!C8</f>
        <v>m</v>
      </c>
      <c r="D8" s="5" t="str">
        <f>truthStateParams!D8</f>
        <v>3-sigma steady-state range bias</v>
      </c>
      <c r="E8" s="18">
        <f>truthStateParams!E8</f>
        <v>10.5</v>
      </c>
    </row>
    <row r="9" spans="1:6" x14ac:dyDescent="0.25">
      <c r="A9" s="6" t="str">
        <f>truthStateParams!A9</f>
        <v>sig_doppler_ss</v>
      </c>
      <c r="B9" s="15">
        <f>truthStateParams!B9</f>
        <v>3</v>
      </c>
      <c r="C9" s="11" t="str">
        <f>truthStateParams!C9</f>
        <v>m/s</v>
      </c>
      <c r="D9" s="7" t="str">
        <f>truthStateParams!D9</f>
        <v>3-sigma steady-state doppler bias</v>
      </c>
      <c r="E9" s="19">
        <f>truthStateParams!E9</f>
        <v>1</v>
      </c>
    </row>
    <row r="10" spans="1:6" x14ac:dyDescent="0.25">
      <c r="A10" s="6" t="str">
        <f>truthStateParams!A10</f>
        <v>sig_grav_ss</v>
      </c>
      <c r="B10" s="47">
        <f>truthStateParams!B10</f>
        <v>0</v>
      </c>
      <c r="C10" s="11" t="str">
        <f>truthStateParams!C10</f>
        <v>g</v>
      </c>
      <c r="D10" s="7" t="str">
        <f>truthStateParams!D10</f>
        <v>3-sigma steady-state gravity bias</v>
      </c>
      <c r="E10" s="19">
        <f>truthStateParams!E10</f>
        <v>0</v>
      </c>
    </row>
    <row r="11" spans="1:6" x14ac:dyDescent="0.25">
      <c r="A11" s="6" t="str">
        <f>truthStateParams!A11</f>
        <v>sig_sc_ss</v>
      </c>
      <c r="B11" s="15">
        <f>truthStateParams!B11</f>
        <v>200</v>
      </c>
      <c r="C11" s="11" t="str">
        <f>truthStateParams!C11</f>
        <v>arcsec/axis</v>
      </c>
      <c r="D11" s="7" t="str">
        <f>truthStateParams!D11</f>
        <v>3-sigma steady-state star camera misalignment</v>
      </c>
      <c r="E11" s="19">
        <f>truthStateParams!E11</f>
        <v>3.2320912073969063E-4</v>
      </c>
    </row>
    <row r="12" spans="1:6" x14ac:dyDescent="0.25">
      <c r="A12" s="8" t="str">
        <f>truthStateParams!A12</f>
        <v>sig_tc_ss</v>
      </c>
      <c r="B12" s="20">
        <f>truthStateParams!B12</f>
        <v>200</v>
      </c>
      <c r="C12" s="38" t="str">
        <f>truthStateParams!C12</f>
        <v>arcsec/axis</v>
      </c>
      <c r="D12" s="9" t="str">
        <f>truthStateParams!D12</f>
        <v>3-sigma steady-state terrain camera misalignment</v>
      </c>
      <c r="E12" s="21">
        <f>truthStateParams!E12</f>
        <v>3.2320912073969063E-4</v>
      </c>
    </row>
    <row r="13" spans="1:6" x14ac:dyDescent="0.25">
      <c r="A13" s="4" t="str">
        <f>truthStateParams!A13</f>
        <v>sig_meas_range</v>
      </c>
      <c r="B13" s="17">
        <f>truthStateParams!B13</f>
        <v>31.5</v>
      </c>
      <c r="C13" s="10" t="str">
        <f>truthStateParams!C13</f>
        <v>m</v>
      </c>
      <c r="D13" s="5" t="str">
        <f>truthStateParams!D13</f>
        <v>3-sigma range measurement uncertainty</v>
      </c>
      <c r="E13" s="18">
        <f>truthStateParams!E13</f>
        <v>10.5</v>
      </c>
    </row>
    <row r="14" spans="1:6" x14ac:dyDescent="0.25">
      <c r="A14" s="6" t="str">
        <f>truthStateParams!A14</f>
        <v>sig_meas_doppler</v>
      </c>
      <c r="B14" s="15">
        <f>truthStateParams!B14</f>
        <v>3</v>
      </c>
      <c r="C14" s="11" t="str">
        <f>truthStateParams!C14</f>
        <v>m/s</v>
      </c>
      <c r="D14" s="7" t="str">
        <f>truthStateParams!D14</f>
        <v>3-sigma doppler measurement uncertainty</v>
      </c>
      <c r="E14" s="19">
        <f>truthStateParams!E14</f>
        <v>1</v>
      </c>
    </row>
    <row r="15" spans="1:6" x14ac:dyDescent="0.25">
      <c r="A15" s="6" t="str">
        <f>truthStateParams!A15</f>
        <v>sig_meas_scx</v>
      </c>
      <c r="B15" s="15">
        <f>truthStateParams!B15</f>
        <v>1.5</v>
      </c>
      <c r="C15" s="11" t="str">
        <f>truthStateParams!C15</f>
        <v>arcsec</v>
      </c>
      <c r="D15" s="7" t="str">
        <f>truthStateParams!D15</f>
        <v>3-sigma star camera measurement uncertainty</v>
      </c>
      <c r="E15" s="19">
        <f>truthStateParams!E15</f>
        <v>2.4240684055476799E-6</v>
      </c>
    </row>
    <row r="16" spans="1:6" x14ac:dyDescent="0.25">
      <c r="A16" s="6" t="str">
        <f>truthStateParams!A16</f>
        <v>sig_meas_scy</v>
      </c>
      <c r="B16" s="15">
        <f>truthStateParams!B16</f>
        <v>1.5</v>
      </c>
      <c r="C16" s="11" t="str">
        <f>truthStateParams!C16</f>
        <v>arcsec</v>
      </c>
      <c r="D16" s="7" t="str">
        <f>truthStateParams!D16</f>
        <v>3-sigma star camera measurement uncertainty</v>
      </c>
      <c r="E16" s="19">
        <f>truthStateParams!E16</f>
        <v>2.4240684055476799E-6</v>
      </c>
    </row>
    <row r="17" spans="1:5" x14ac:dyDescent="0.25">
      <c r="A17" s="6" t="str">
        <f>truthStateParams!A17</f>
        <v>sig_meas_scz</v>
      </c>
      <c r="B17" s="15">
        <f>truthStateParams!B17</f>
        <v>9</v>
      </c>
      <c r="C17" s="11" t="str">
        <f>truthStateParams!C17</f>
        <v>arcsec</v>
      </c>
      <c r="D17" s="7" t="str">
        <f>truthStateParams!D17</f>
        <v>3-sigma star camera measurement uncertainty</v>
      </c>
      <c r="E17" s="19">
        <f>truthStateParams!E17</f>
        <v>1.4544410433286079E-5</v>
      </c>
    </row>
    <row r="18" spans="1:5" x14ac:dyDescent="0.25">
      <c r="A18" s="6" t="str">
        <f>truthStateParams!A18</f>
        <v>sig_meas_tcx</v>
      </c>
      <c r="B18" s="15">
        <f>truthStateParams!B18</f>
        <v>3.6361026083215199E-3</v>
      </c>
      <c r="C18" s="11" t="str">
        <f>truthStateParams!C18</f>
        <v>rad</v>
      </c>
      <c r="D18" s="7" t="str">
        <f>truthStateParams!D18</f>
        <v>3-sigma terrain camera x measurement uncertainty</v>
      </c>
      <c r="E18" s="19">
        <f>truthStateParams!E18</f>
        <v>1.2120342027738399E-3</v>
      </c>
    </row>
    <row r="19" spans="1:5" x14ac:dyDescent="0.25">
      <c r="A19" s="8" t="str">
        <f>truthStateParams!A19</f>
        <v>sig_meas_tcy</v>
      </c>
      <c r="B19" s="20">
        <f>truthStateParams!B19</f>
        <v>3.6361026083215199E-3</v>
      </c>
      <c r="C19" s="38" t="str">
        <f>truthStateParams!C19</f>
        <v>rad</v>
      </c>
      <c r="D19" s="9" t="str">
        <f>truthStateParams!D19</f>
        <v>3-sigma terrain camera y measurement uncertainty</v>
      </c>
      <c r="E19" s="21">
        <f>truthStateParams!E19</f>
        <v>1.2120342027738399E-3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zoomScaleNormal="100" workbookViewId="0">
      <selection activeCell="E1" sqref="E1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16384" width="9.140625" style="7"/>
  </cols>
  <sheetData>
    <row r="1" spans="1:5" x14ac:dyDescent="0.25">
      <c r="A1" s="22" t="s">
        <v>3</v>
      </c>
      <c r="B1" s="23" t="s">
        <v>0</v>
      </c>
      <c r="C1" s="22" t="s">
        <v>2</v>
      </c>
      <c r="D1" s="22" t="s">
        <v>1</v>
      </c>
      <c r="E1" s="37" t="s">
        <v>222</v>
      </c>
    </row>
    <row r="2" spans="1:5" ht="15" customHeight="1" x14ac:dyDescent="0.25">
      <c r="A2" s="4" t="str">
        <f>truthStateInitialUncertainty!A2</f>
        <v>sig_rsx</v>
      </c>
      <c r="B2" s="5">
        <f>truthStateInitialUncertainty!B2</f>
        <v>500</v>
      </c>
      <c r="C2" s="5" t="str">
        <f>truthStateInitialUncertainty!C2</f>
        <v>m</v>
      </c>
      <c r="D2" s="5" t="str">
        <f>truthStateInitialUncertainty!D2</f>
        <v>3-sigma initial satellite position uncertainty</v>
      </c>
      <c r="E2" s="18">
        <f>truthStateInitialUncertainty!E2</f>
        <v>166.66666666666666</v>
      </c>
    </row>
    <row r="3" spans="1:5" x14ac:dyDescent="0.25">
      <c r="A3" s="6" t="str">
        <f>truthStateInitialUncertainty!A3</f>
        <v>sig_rsy</v>
      </c>
      <c r="B3" s="7">
        <f>truthStateInitialUncertainty!B3</f>
        <v>500</v>
      </c>
      <c r="C3" s="7" t="str">
        <f>truthStateInitialUncertainty!C3</f>
        <v>m</v>
      </c>
      <c r="D3" s="7" t="str">
        <f>truthStateInitialUncertainty!D3</f>
        <v>3-sigma initial satellite position uncertainty</v>
      </c>
      <c r="E3" s="19">
        <f>truthStateInitialUncertainty!E3</f>
        <v>166.66666666666666</v>
      </c>
    </row>
    <row r="4" spans="1:5" x14ac:dyDescent="0.25">
      <c r="A4" s="6" t="str">
        <f>truthStateInitialUncertainty!A4</f>
        <v>sig_rsz</v>
      </c>
      <c r="B4" s="7">
        <f>truthStateInitialUncertainty!B4</f>
        <v>500</v>
      </c>
      <c r="C4" s="7" t="str">
        <f>truthStateInitialUncertainty!C4</f>
        <v>m</v>
      </c>
      <c r="D4" s="7" t="str">
        <f>truthStateInitialUncertainty!D4</f>
        <v>3-sigma initial satellite position uncertainty</v>
      </c>
      <c r="E4" s="19">
        <f>truthStateInitialUncertainty!E4</f>
        <v>166.66666666666666</v>
      </c>
    </row>
    <row r="5" spans="1:5" x14ac:dyDescent="0.25">
      <c r="A5" s="6" t="str">
        <f>truthStateInitialUncertainty!A5</f>
        <v>sig_vsx</v>
      </c>
      <c r="B5" s="7">
        <f>truthStateInitialUncertainty!B5</f>
        <v>0.2</v>
      </c>
      <c r="C5" s="7" t="str">
        <f>truthStateInitialUncertainty!C5</f>
        <v>m/sec</v>
      </c>
      <c r="D5" s="7" t="str">
        <f>truthStateInitialUncertainty!D5</f>
        <v>3-sigma initial satellite velocity uncertainty</v>
      </c>
      <c r="E5" s="19">
        <f>truthStateInitialUncertainty!E5</f>
        <v>6.6666666666666666E-2</v>
      </c>
    </row>
    <row r="6" spans="1:5" x14ac:dyDescent="0.25">
      <c r="A6" s="6" t="str">
        <f>truthStateInitialUncertainty!A6</f>
        <v>sig_vsy</v>
      </c>
      <c r="B6" s="7">
        <f>truthStateInitialUncertainty!B6</f>
        <v>0.2</v>
      </c>
      <c r="C6" s="7" t="str">
        <f>truthStateInitialUncertainty!C6</f>
        <v>m/sec</v>
      </c>
      <c r="D6" s="7" t="str">
        <f>truthStateInitialUncertainty!D6</f>
        <v>3-sigma initial satellite velocity uncertainty</v>
      </c>
      <c r="E6" s="19">
        <f>truthStateInitialUncertainty!E6</f>
        <v>6.6666666666666666E-2</v>
      </c>
    </row>
    <row r="7" spans="1:5" x14ac:dyDescent="0.25">
      <c r="A7" s="6" t="str">
        <f>truthStateInitialUncertainty!A7</f>
        <v>sig_vsz</v>
      </c>
      <c r="B7" s="7">
        <f>truthStateInitialUncertainty!B7</f>
        <v>0.2</v>
      </c>
      <c r="C7" s="7" t="str">
        <f>truthStateInitialUncertainty!C7</f>
        <v>m/sec</v>
      </c>
      <c r="D7" s="7" t="str">
        <f>truthStateInitialUncertainty!D7</f>
        <v>3-sigma initial satellite velocity uncertainty</v>
      </c>
      <c r="E7" s="19">
        <f>truthStateInitialUncertainty!E7</f>
        <v>6.6666666666666666E-2</v>
      </c>
    </row>
    <row r="8" spans="1:5" x14ac:dyDescent="0.25">
      <c r="A8" s="6" t="str">
        <f>truthStateInitialUncertainty!A8</f>
        <v>sig_thx</v>
      </c>
      <c r="B8" s="48">
        <f>truthStateInitialUncertainty!B8</f>
        <v>30</v>
      </c>
      <c r="C8" s="7" t="str">
        <f>truthStateInitialUncertainty!C8</f>
        <v>arcsec</v>
      </c>
      <c r="D8" s="7" t="str">
        <f>truthStateInitialUncertainty!D8</f>
        <v>3-sigma initial satellite orientation uncertainty</v>
      </c>
      <c r="E8" s="19">
        <f>truthStateInitialUncertainty!E8</f>
        <v>4.8481368110953597E-5</v>
      </c>
    </row>
    <row r="9" spans="1:5" x14ac:dyDescent="0.25">
      <c r="A9" s="6" t="str">
        <f>truthStateInitialUncertainty!A9</f>
        <v>sig_thy</v>
      </c>
      <c r="B9" s="48">
        <f>truthStateInitialUncertainty!B9</f>
        <v>30</v>
      </c>
      <c r="C9" s="7" t="str">
        <f>truthStateInitialUncertainty!C9</f>
        <v>arcsec</v>
      </c>
      <c r="D9" s="7" t="str">
        <f>truthStateInitialUncertainty!D9</f>
        <v>3-sigma initial satellite orientation uncertainty</v>
      </c>
      <c r="E9" s="19">
        <f>truthStateInitialUncertainty!E9</f>
        <v>4.8481368110953597E-5</v>
      </c>
    </row>
    <row r="10" spans="1:5" x14ac:dyDescent="0.25">
      <c r="A10" s="6" t="str">
        <f>truthStateInitialUncertainty!A10</f>
        <v>sig_thz</v>
      </c>
      <c r="B10" s="48">
        <f>truthStateInitialUncertainty!B10</f>
        <v>30</v>
      </c>
      <c r="C10" s="7" t="str">
        <f>truthStateInitialUncertainty!C10</f>
        <v>arcsec</v>
      </c>
      <c r="D10" s="7" t="str">
        <f>truthStateInitialUncertainty!D10</f>
        <v>3-sigma initial satellite orientation uncertainty</v>
      </c>
      <c r="E10" s="19">
        <f>truthStateInitialUncertainty!E10</f>
        <v>4.8481368110953597E-5</v>
      </c>
    </row>
    <row r="11" spans="1:5" x14ac:dyDescent="0.25">
      <c r="A11" s="6" t="str">
        <f>truthStateInitialUncertainty!A11</f>
        <v>sig_rbx</v>
      </c>
      <c r="B11" s="48">
        <f>truthStateInitialUncertainty!B11</f>
        <v>5</v>
      </c>
      <c r="C11" s="7" t="str">
        <f>truthStateInitialUncertainty!C11</f>
        <v>m</v>
      </c>
      <c r="D11" s="7" t="str">
        <f>truthStateInitialUncertainty!D11</f>
        <v>3-sigma initial beacon position uncertainty</v>
      </c>
      <c r="E11" s="19">
        <f>truthStateInitialUncertainty!E11</f>
        <v>1.6666666666666667</v>
      </c>
    </row>
    <row r="12" spans="1:5" x14ac:dyDescent="0.25">
      <c r="A12" s="6" t="str">
        <f>truthStateInitialUncertainty!A12</f>
        <v>sig_rby</v>
      </c>
      <c r="B12" s="48">
        <f>truthStateInitialUncertainty!B12</f>
        <v>5</v>
      </c>
      <c r="C12" s="7" t="str">
        <f>truthStateInitialUncertainty!C12</f>
        <v>m</v>
      </c>
      <c r="D12" s="7" t="str">
        <f>truthStateInitialUncertainty!D12</f>
        <v>3-sigma initial beacon position uncertainty</v>
      </c>
      <c r="E12" s="19">
        <f>truthStateInitialUncertainty!E12</f>
        <v>1.6666666666666667</v>
      </c>
    </row>
    <row r="13" spans="1:5" x14ac:dyDescent="0.25">
      <c r="A13" s="6" t="str">
        <f>truthStateInitialUncertainty!A13</f>
        <v>sig_rbz</v>
      </c>
      <c r="B13" s="48">
        <f>truthStateInitialUncertainty!B13</f>
        <v>10</v>
      </c>
      <c r="C13" s="7" t="str">
        <f>truthStateInitialUncertainty!C13</f>
        <v>m</v>
      </c>
      <c r="D13" s="7" t="str">
        <f>truthStateInitialUncertainty!D13</f>
        <v>3-sigma initial beacon position uncertainty</v>
      </c>
      <c r="E13" s="19">
        <f>truthStateInitialUncertainty!E13</f>
        <v>3.3333333333333335</v>
      </c>
    </row>
    <row r="14" spans="1:5" x14ac:dyDescent="0.25">
      <c r="A14" s="6" t="str">
        <f>truthStateInitialUncertainty!A14</f>
        <v>sig_gyrox</v>
      </c>
      <c r="B14" s="48">
        <f>truthStateInitialUncertainty!B14</f>
        <v>10</v>
      </c>
      <c r="C14" s="7" t="str">
        <f>truthStateInitialUncertainty!C14</f>
        <v>deg/hr</v>
      </c>
      <c r="D14" s="7" t="str">
        <f>truthStateInitialUncertainty!D14</f>
        <v>3-sigma initial gyro bias uncertainty</v>
      </c>
      <c r="E14" s="19">
        <f>truthStateInitialUncertainty!E14</f>
        <v>1.6160456036984533E-5</v>
      </c>
    </row>
    <row r="15" spans="1:5" x14ac:dyDescent="0.25">
      <c r="A15" s="6" t="str">
        <f>truthStateInitialUncertainty!A15</f>
        <v>sig_gyroy</v>
      </c>
      <c r="B15" s="48">
        <f>truthStateInitialUncertainty!B15</f>
        <v>10</v>
      </c>
      <c r="C15" s="7" t="str">
        <f>truthStateInitialUncertainty!C15</f>
        <v>deg/hr</v>
      </c>
      <c r="D15" s="7" t="str">
        <f>truthStateInitialUncertainty!D15</f>
        <v>3-sigma initial gyro bias uncertainty</v>
      </c>
      <c r="E15" s="19">
        <f>truthStateInitialUncertainty!E15</f>
        <v>1.6160456036984533E-5</v>
      </c>
    </row>
    <row r="16" spans="1:5" x14ac:dyDescent="0.25">
      <c r="A16" s="6" t="str">
        <f>truthStateInitialUncertainty!A16</f>
        <v>sig_gyroz</v>
      </c>
      <c r="B16" s="48">
        <f>truthStateInitialUncertainty!B16</f>
        <v>10</v>
      </c>
      <c r="C16" s="7" t="str">
        <f>truthStateInitialUncertainty!C16</f>
        <v>deg/hr</v>
      </c>
      <c r="D16" s="7" t="str">
        <f>truthStateInitialUncertainty!D16</f>
        <v>3-sigma initial gyro bias uncertainty</v>
      </c>
      <c r="E16" s="19">
        <f>truthStateInitialUncertainty!E16</f>
        <v>1.6160456036984533E-5</v>
      </c>
    </row>
    <row r="17" spans="1:5" x14ac:dyDescent="0.25">
      <c r="A17" s="6" t="str">
        <f>truthStateInitialUncertainty!A17</f>
        <v>sig_range</v>
      </c>
      <c r="B17" s="48">
        <f>truthStateInitialUncertainty!B17</f>
        <v>31.5</v>
      </c>
      <c r="C17" s="7" t="str">
        <f>truthStateInitialUncertainty!C17</f>
        <v>m</v>
      </c>
      <c r="D17" s="7" t="str">
        <f>truthStateInitialUncertainty!D17</f>
        <v>3-sigma initial range bias uncertainty</v>
      </c>
      <c r="E17" s="19">
        <f>truthStateInitialUncertainty!E17</f>
        <v>10.5</v>
      </c>
    </row>
    <row r="18" spans="1:5" x14ac:dyDescent="0.25">
      <c r="A18" s="6" t="str">
        <f>truthStateInitialUncertainty!A18</f>
        <v>sig_doppler</v>
      </c>
      <c r="B18" s="48">
        <f>truthStateInitialUncertainty!B18</f>
        <v>3</v>
      </c>
      <c r="C18" s="7" t="str">
        <f>truthStateInitialUncertainty!C18</f>
        <v>m/sec</v>
      </c>
      <c r="D18" s="7" t="str">
        <f>truthStateInitialUncertainty!D18</f>
        <v>3-sigma initial dopler bias uncertainty</v>
      </c>
      <c r="E18" s="19">
        <f>truthStateInitialUncertainty!E18</f>
        <v>1</v>
      </c>
    </row>
    <row r="19" spans="1:5" x14ac:dyDescent="0.25">
      <c r="A19" s="6" t="str">
        <f>truthStateInitialUncertainty!A19</f>
        <v>sig_gravx</v>
      </c>
      <c r="B19" s="47">
        <f>truthStateInitialUncertainty!B19</f>
        <v>0</v>
      </c>
      <c r="C19" s="7" t="str">
        <f>truthStateInitialUncertainty!C19</f>
        <v>g</v>
      </c>
      <c r="D19" s="7" t="str">
        <f>truthStateInitialUncertainty!D19</f>
        <v>3-sigma initial grav bias uncertainty</v>
      </c>
      <c r="E19" s="19">
        <f>truthStateInitialUncertainty!E19</f>
        <v>0</v>
      </c>
    </row>
    <row r="20" spans="1:5" x14ac:dyDescent="0.25">
      <c r="A20" s="6" t="str">
        <f>truthStateInitialUncertainty!A20</f>
        <v>sig_gravy</v>
      </c>
      <c r="B20" s="47">
        <f>truthStateInitialUncertainty!B20</f>
        <v>0</v>
      </c>
      <c r="C20" s="7" t="str">
        <f>truthStateInitialUncertainty!C20</f>
        <v>g</v>
      </c>
      <c r="D20" s="7" t="str">
        <f>truthStateInitialUncertainty!D20</f>
        <v>3-sigma initial grav bias uncertainty</v>
      </c>
      <c r="E20" s="19">
        <f>truthStateInitialUncertainty!E20</f>
        <v>0</v>
      </c>
    </row>
    <row r="21" spans="1:5" x14ac:dyDescent="0.25">
      <c r="A21" s="6" t="str">
        <f>truthStateInitialUncertainty!A21</f>
        <v>sig_gravz</v>
      </c>
      <c r="B21" s="47">
        <f>truthStateInitialUncertainty!B21</f>
        <v>0</v>
      </c>
      <c r="C21" s="7" t="str">
        <f>truthStateInitialUncertainty!C21</f>
        <v>g</v>
      </c>
      <c r="D21" s="7" t="str">
        <f>truthStateInitialUncertainty!D21</f>
        <v>3-sigma initial grav bias uncertainty</v>
      </c>
      <c r="E21" s="19">
        <f>truthStateInitialUncertainty!E21</f>
        <v>0</v>
      </c>
    </row>
    <row r="22" spans="1:5" x14ac:dyDescent="0.25">
      <c r="A22" s="6" t="str">
        <f>truthStateInitialUncertainty!A22</f>
        <v>sig_thscx</v>
      </c>
      <c r="B22" s="48">
        <f>truthStateInitialUncertainty!B22</f>
        <v>200</v>
      </c>
      <c r="C22" s="7" t="str">
        <f>truthStateInitialUncertainty!C22</f>
        <v>arcsec</v>
      </c>
      <c r="D22" s="7" t="str">
        <f>truthStateInitialUncertainty!D22</f>
        <v>3-sigma initial star camera misalignment uncertainty</v>
      </c>
      <c r="E22" s="19">
        <f>truthStateInitialUncertainty!E22</f>
        <v>3.2320912073969063E-4</v>
      </c>
    </row>
    <row r="23" spans="1:5" x14ac:dyDescent="0.25">
      <c r="A23" s="6" t="str">
        <f>truthStateInitialUncertainty!A23</f>
        <v>sig_thscy</v>
      </c>
      <c r="B23" s="48">
        <f>truthStateInitialUncertainty!B23</f>
        <v>200</v>
      </c>
      <c r="C23" s="7" t="str">
        <f>truthStateInitialUncertainty!C23</f>
        <v>arcsec</v>
      </c>
      <c r="D23" s="7" t="str">
        <f>truthStateInitialUncertainty!D23</f>
        <v>3-sigma initial star camera misalignment uncertainty</v>
      </c>
      <c r="E23" s="19">
        <f>truthStateInitialUncertainty!E23</f>
        <v>3.2320912073969063E-4</v>
      </c>
    </row>
    <row r="24" spans="1:5" x14ac:dyDescent="0.25">
      <c r="A24" s="6" t="str">
        <f>truthStateInitialUncertainty!A24</f>
        <v>sig_thscz</v>
      </c>
      <c r="B24" s="48">
        <f>truthStateInitialUncertainty!B24</f>
        <v>200</v>
      </c>
      <c r="C24" s="7" t="str">
        <f>truthStateInitialUncertainty!C24</f>
        <v>arcsec</v>
      </c>
      <c r="D24" s="7" t="str">
        <f>truthStateInitialUncertainty!D24</f>
        <v>3-sigma initial star camera misalignment uncertainty</v>
      </c>
      <c r="E24" s="19">
        <f>truthStateInitialUncertainty!E24</f>
        <v>3.2320912073969063E-4</v>
      </c>
    </row>
    <row r="25" spans="1:5" x14ac:dyDescent="0.25">
      <c r="A25" s="6" t="str">
        <f>truthStateInitialUncertainty!A25</f>
        <v>sig_thtcx</v>
      </c>
      <c r="B25" s="48">
        <f>truthStateInitialUncertainty!B25</f>
        <v>200</v>
      </c>
      <c r="C25" s="7" t="str">
        <f>truthStateInitialUncertainty!C25</f>
        <v>arcsec</v>
      </c>
      <c r="D25" s="7" t="str">
        <f>truthStateInitialUncertainty!D25</f>
        <v>3-sigma initial terrain camera misalignment uncertainty</v>
      </c>
      <c r="E25" s="19">
        <f>truthStateInitialUncertainty!E25</f>
        <v>3.2320912073969063E-4</v>
      </c>
    </row>
    <row r="26" spans="1:5" x14ac:dyDescent="0.25">
      <c r="A26" s="6" t="str">
        <f>truthStateInitialUncertainty!A26</f>
        <v>sig_thtcy</v>
      </c>
      <c r="B26" s="48">
        <f>truthStateInitialUncertainty!B26</f>
        <v>200</v>
      </c>
      <c r="C26" s="7" t="str">
        <f>truthStateInitialUncertainty!C26</f>
        <v>arcsec</v>
      </c>
      <c r="D26" s="7" t="str">
        <f>truthStateInitialUncertainty!D26</f>
        <v>3-sigma initial terrain camera misalignment uncertainty</v>
      </c>
      <c r="E26" s="19">
        <f>truthStateInitialUncertainty!E26</f>
        <v>3.2320912073969063E-4</v>
      </c>
    </row>
    <row r="27" spans="1:5" x14ac:dyDescent="0.25">
      <c r="A27" s="6" t="str">
        <f>truthStateInitialUncertainty!A27</f>
        <v>sig_thtcz</v>
      </c>
      <c r="B27" s="48">
        <f>truthStateInitialUncertainty!B27</f>
        <v>200</v>
      </c>
      <c r="C27" s="7" t="str">
        <f>truthStateInitialUncertainty!C27</f>
        <v>arcsec</v>
      </c>
      <c r="D27" s="7" t="str">
        <f>truthStateInitialUncertainty!D27</f>
        <v>3-sigma initial terrain camera misalignment uncertainty</v>
      </c>
      <c r="E27" s="19">
        <f>truthStateInitialUncertainty!E27</f>
        <v>3.2320912073969063E-4</v>
      </c>
    </row>
    <row r="28" spans="1:5" x14ac:dyDescent="0.25">
      <c r="A28" s="6" t="str">
        <f>truthStateInitialUncertainty!A28</f>
        <v>sig_rfx</v>
      </c>
      <c r="B28" s="48">
        <f>truthStateInitialUncertainty!B28</f>
        <v>100</v>
      </c>
      <c r="C28" s="7" t="str">
        <f>truthStateInitialUncertainty!C28</f>
        <v>m</v>
      </c>
      <c r="D28" s="7" t="str">
        <f>truthStateInitialUncertainty!D28</f>
        <v>3-sigma initial feature position uncertainty</v>
      </c>
      <c r="E28" s="19">
        <f>truthStateInitialUncertainty!E28</f>
        <v>33.333333333333336</v>
      </c>
    </row>
    <row r="29" spans="1:5" x14ac:dyDescent="0.25">
      <c r="A29" s="6" t="str">
        <f>truthStateInitialUncertainty!A29</f>
        <v>sig_rfy</v>
      </c>
      <c r="B29" s="48">
        <f>truthStateInitialUncertainty!B29</f>
        <v>100</v>
      </c>
      <c r="C29" s="7" t="str">
        <f>truthStateInitialUncertainty!C29</f>
        <v>m</v>
      </c>
      <c r="D29" s="7" t="str">
        <f>truthStateInitialUncertainty!D29</f>
        <v>3-sigma initial feature position uncertainty</v>
      </c>
      <c r="E29" s="19">
        <f>truthStateInitialUncertainty!E29</f>
        <v>33.333333333333336</v>
      </c>
    </row>
    <row r="30" spans="1:5" x14ac:dyDescent="0.25">
      <c r="A30" s="8" t="str">
        <f>truthStateInitialUncertainty!A30</f>
        <v>sig_rfz</v>
      </c>
      <c r="B30" s="49">
        <f>truthStateInitialUncertainty!B30</f>
        <v>100</v>
      </c>
      <c r="C30" s="9" t="str">
        <f>truthStateInitialUncertainty!C30</f>
        <v>m</v>
      </c>
      <c r="D30" s="9" t="str">
        <f>truthStateInitialUncertainty!D30</f>
        <v>3-sigma initial feature position uncertainty</v>
      </c>
      <c r="E30" s="21">
        <f>truthStateInitialUncertainty!E30</f>
        <v>33.333333333333336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topLeftCell="C1" zoomScaleNormal="100" workbookViewId="0">
      <selection activeCell="E1" sqref="E1"/>
    </sheetView>
  </sheetViews>
  <sheetFormatPr defaultRowHeight="15" x14ac:dyDescent="0.25"/>
  <cols>
    <col min="1" max="1" width="12.42578125" customWidth="1"/>
    <col min="2" max="2" width="6.5703125" bestFit="1" customWidth="1"/>
    <col min="4" max="4" width="24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222</v>
      </c>
    </row>
    <row r="2" spans="1:5" x14ac:dyDescent="0.25">
      <c r="A2" s="4" t="s">
        <v>161</v>
      </c>
      <c r="B2" s="5">
        <v>5</v>
      </c>
      <c r="C2" s="5" t="s">
        <v>8</v>
      </c>
      <c r="D2" s="5" t="s">
        <v>53</v>
      </c>
      <c r="E2" s="18">
        <f t="shared" ref="E2:E11" si="0">B2</f>
        <v>5</v>
      </c>
    </row>
    <row r="3" spans="1:5" x14ac:dyDescent="0.25">
      <c r="A3" s="6" t="s">
        <v>162</v>
      </c>
      <c r="B3" s="7">
        <v>6</v>
      </c>
      <c r="C3" s="7" t="s">
        <v>8</v>
      </c>
      <c r="D3" s="7" t="s">
        <v>53</v>
      </c>
      <c r="E3" s="19">
        <f t="shared" si="0"/>
        <v>6</v>
      </c>
    </row>
    <row r="4" spans="1:5" x14ac:dyDescent="0.25">
      <c r="A4" s="6" t="s">
        <v>163</v>
      </c>
      <c r="B4" s="7">
        <v>7</v>
      </c>
      <c r="C4" s="7" t="s">
        <v>8</v>
      </c>
      <c r="D4" s="7" t="s">
        <v>53</v>
      </c>
      <c r="E4" s="19">
        <f t="shared" si="0"/>
        <v>7</v>
      </c>
    </row>
    <row r="5" spans="1:5" x14ac:dyDescent="0.25">
      <c r="A5" s="6" t="s">
        <v>164</v>
      </c>
      <c r="B5" s="7">
        <v>0.1</v>
      </c>
      <c r="C5" s="7" t="s">
        <v>13</v>
      </c>
      <c r="D5" s="7" t="s">
        <v>54</v>
      </c>
      <c r="E5" s="19">
        <f t="shared" si="0"/>
        <v>0.1</v>
      </c>
    </row>
    <row r="6" spans="1:5" x14ac:dyDescent="0.25">
      <c r="A6" s="6" t="s">
        <v>165</v>
      </c>
      <c r="B6" s="7">
        <v>0.2</v>
      </c>
      <c r="C6" s="7" t="s">
        <v>13</v>
      </c>
      <c r="D6" s="7" t="s">
        <v>54</v>
      </c>
      <c r="E6" s="19">
        <f t="shared" si="0"/>
        <v>0.2</v>
      </c>
    </row>
    <row r="7" spans="1:5" x14ac:dyDescent="0.25">
      <c r="A7" s="6" t="s">
        <v>166</v>
      </c>
      <c r="B7" s="7">
        <v>0.3</v>
      </c>
      <c r="C7" s="7" t="s">
        <v>13</v>
      </c>
      <c r="D7" s="7" t="s">
        <v>54</v>
      </c>
      <c r="E7" s="19">
        <f t="shared" si="0"/>
        <v>0.3</v>
      </c>
    </row>
    <row r="8" spans="1:5" x14ac:dyDescent="0.25">
      <c r="A8" s="6" t="s">
        <v>59</v>
      </c>
      <c r="B8" s="12">
        <v>0.01</v>
      </c>
      <c r="C8" s="7" t="s">
        <v>9</v>
      </c>
      <c r="D8" s="7" t="s">
        <v>55</v>
      </c>
      <c r="E8" s="19">
        <f t="shared" si="0"/>
        <v>0.01</v>
      </c>
    </row>
    <row r="9" spans="1:5" x14ac:dyDescent="0.25">
      <c r="A9" s="6" t="s">
        <v>60</v>
      </c>
      <c r="B9" s="12">
        <v>0.02</v>
      </c>
      <c r="C9" s="7" t="s">
        <v>9</v>
      </c>
      <c r="D9" s="7" t="s">
        <v>55</v>
      </c>
      <c r="E9" s="19">
        <f t="shared" si="0"/>
        <v>0.02</v>
      </c>
    </row>
    <row r="10" spans="1:5" x14ac:dyDescent="0.25">
      <c r="A10" s="6" t="s">
        <v>61</v>
      </c>
      <c r="B10" s="12">
        <v>0.03</v>
      </c>
      <c r="C10" s="7" t="s">
        <v>9</v>
      </c>
      <c r="D10" s="7" t="s">
        <v>55</v>
      </c>
      <c r="E10" s="19">
        <f t="shared" si="0"/>
        <v>0.03</v>
      </c>
    </row>
    <row r="11" spans="1:5" x14ac:dyDescent="0.25">
      <c r="A11" s="6" t="s">
        <v>167</v>
      </c>
      <c r="B11" s="48">
        <v>0.05</v>
      </c>
      <c r="C11" s="28" t="s">
        <v>172</v>
      </c>
      <c r="D11" s="28" t="s">
        <v>173</v>
      </c>
      <c r="E11" s="19">
        <f t="shared" si="0"/>
        <v>0.05</v>
      </c>
    </row>
    <row r="12" spans="1:5" x14ac:dyDescent="0.25">
      <c r="A12" s="6" t="s">
        <v>168</v>
      </c>
      <c r="B12" s="12">
        <v>0.2</v>
      </c>
      <c r="C12" s="25" t="s">
        <v>171</v>
      </c>
      <c r="D12" s="7" t="s">
        <v>179</v>
      </c>
      <c r="E12" s="19">
        <f>B12</f>
        <v>0.2</v>
      </c>
    </row>
    <row r="13" spans="1:5" x14ac:dyDescent="0.25">
      <c r="A13" s="6" t="s">
        <v>169</v>
      </c>
      <c r="B13" s="12">
        <v>0.3</v>
      </c>
      <c r="C13" s="25" t="s">
        <v>171</v>
      </c>
      <c r="D13" s="7" t="s">
        <v>179</v>
      </c>
      <c r="E13" s="19">
        <f>B13</f>
        <v>0.3</v>
      </c>
    </row>
    <row r="14" spans="1:5" x14ac:dyDescent="0.25">
      <c r="A14" s="6" t="s">
        <v>170</v>
      </c>
      <c r="B14" s="12">
        <v>0.4</v>
      </c>
      <c r="C14" s="25" t="s">
        <v>171</v>
      </c>
      <c r="D14" s="7" t="s">
        <v>179</v>
      </c>
      <c r="E14" s="19">
        <f>B14</f>
        <v>0.4</v>
      </c>
    </row>
    <row r="15" spans="1:5" x14ac:dyDescent="0.25">
      <c r="A15" s="6" t="s">
        <v>50</v>
      </c>
      <c r="B15" s="12">
        <v>1</v>
      </c>
      <c r="C15" s="11" t="str">
        <f>truthStateParams!$C$6</f>
        <v>deg/hr</v>
      </c>
      <c r="D15" s="7" t="s">
        <v>56</v>
      </c>
      <c r="E15" s="19">
        <f>RADIANS(B15)/hr2sec</f>
        <v>4.8481368110953598E-6</v>
      </c>
    </row>
    <row r="16" spans="1:5" x14ac:dyDescent="0.25">
      <c r="A16" s="6" t="s">
        <v>51</v>
      </c>
      <c r="B16" s="12">
        <v>2</v>
      </c>
      <c r="C16" s="11" t="str">
        <f>truthStateParams!$C$6</f>
        <v>deg/hr</v>
      </c>
      <c r="D16" s="7" t="s">
        <v>56</v>
      </c>
      <c r="E16" s="19">
        <f>RADIANS(B16)/hr2sec</f>
        <v>9.6962736221907197E-6</v>
      </c>
    </row>
    <row r="17" spans="1:5" x14ac:dyDescent="0.25">
      <c r="A17" s="6" t="s">
        <v>52</v>
      </c>
      <c r="B17" s="12">
        <v>3</v>
      </c>
      <c r="C17" s="11" t="str">
        <f>truthStateParams!$C$6</f>
        <v>deg/hr</v>
      </c>
      <c r="D17" s="7" t="s">
        <v>56</v>
      </c>
      <c r="E17" s="19">
        <f>RADIANS(B17)/hr2sec</f>
        <v>1.454441043328608E-5</v>
      </c>
    </row>
    <row r="18" spans="1:5" x14ac:dyDescent="0.25">
      <c r="A18" s="30" t="s">
        <v>174</v>
      </c>
      <c r="B18" s="40">
        <v>1</v>
      </c>
      <c r="C18" s="7" t="s">
        <v>8</v>
      </c>
      <c r="D18" s="28" t="s">
        <v>180</v>
      </c>
      <c r="E18" s="41">
        <f>B18</f>
        <v>1</v>
      </c>
    </row>
    <row r="19" spans="1:5" x14ac:dyDescent="0.25">
      <c r="A19" s="30" t="s">
        <v>175</v>
      </c>
      <c r="B19" s="40">
        <v>0.5</v>
      </c>
      <c r="C19" s="7" t="s">
        <v>13</v>
      </c>
      <c r="D19" s="28" t="s">
        <v>181</v>
      </c>
      <c r="E19" s="41">
        <f>B19</f>
        <v>0.5</v>
      </c>
    </row>
    <row r="20" spans="1:5" x14ac:dyDescent="0.25">
      <c r="A20" s="30" t="s">
        <v>176</v>
      </c>
      <c r="B20" s="40">
        <v>0.5</v>
      </c>
      <c r="C20" s="28" t="s">
        <v>147</v>
      </c>
      <c r="D20" s="28" t="s">
        <v>182</v>
      </c>
      <c r="E20" s="43">
        <f t="shared" ref="E20:E22" si="1">B20</f>
        <v>0.5</v>
      </c>
    </row>
    <row r="21" spans="1:5" x14ac:dyDescent="0.25">
      <c r="A21" s="30" t="s">
        <v>177</v>
      </c>
      <c r="B21" s="40">
        <v>0.6</v>
      </c>
      <c r="C21" s="28" t="s">
        <v>147</v>
      </c>
      <c r="D21" s="28" t="s">
        <v>182</v>
      </c>
      <c r="E21" s="43">
        <f t="shared" si="1"/>
        <v>0.6</v>
      </c>
    </row>
    <row r="22" spans="1:5" x14ac:dyDescent="0.25">
      <c r="A22" s="33" t="s">
        <v>178</v>
      </c>
      <c r="B22" s="42">
        <v>0.7</v>
      </c>
      <c r="C22" s="29" t="s">
        <v>147</v>
      </c>
      <c r="D22" s="28" t="s">
        <v>182</v>
      </c>
      <c r="E22" s="44">
        <f t="shared" si="1"/>
        <v>0.7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general</vt:lpstr>
      <vt:lpstr>constantParams</vt:lpstr>
      <vt:lpstr>initialConditions</vt:lpstr>
      <vt:lpstr>rocketProps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Tyler Gardner</cp:lastModifiedBy>
  <dcterms:created xsi:type="dcterms:W3CDTF">2010-12-01T20:08:29Z</dcterms:created>
  <dcterms:modified xsi:type="dcterms:W3CDTF">2020-04-15T20:55:08Z</dcterms:modified>
</cp:coreProperties>
</file>