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G\Studing\University\2 year\Data Processing\Labs\"/>
    </mc:Choice>
  </mc:AlternateContent>
  <bookViews>
    <workbookView xWindow="0" yWindow="0" windowWidth="11508" windowHeight="9192"/>
  </bookViews>
  <sheets>
    <sheet name="Дискриминантный анализ" sheetId="2" r:id="rId1"/>
    <sheet name="дикср анализ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3" l="1"/>
  <c r="D13" i="3"/>
  <c r="C13" i="3"/>
  <c r="B13" i="3"/>
  <c r="F12" i="3"/>
  <c r="D12" i="3"/>
  <c r="C12" i="3"/>
  <c r="B12" i="3"/>
  <c r="F11" i="3"/>
  <c r="E11" i="3"/>
  <c r="C11" i="3"/>
  <c r="B11" i="3"/>
  <c r="F10" i="3"/>
  <c r="E10" i="3"/>
  <c r="D10" i="3"/>
  <c r="B10" i="3"/>
  <c r="F9" i="3"/>
  <c r="E9" i="3"/>
  <c r="D9" i="3"/>
  <c r="C9" i="3"/>
  <c r="Z16" i="2" l="1"/>
  <c r="Y16" i="2"/>
  <c r="X16" i="2"/>
  <c r="W16" i="2"/>
  <c r="V16" i="2"/>
  <c r="T16" i="2"/>
  <c r="S16" i="2"/>
  <c r="R16" i="2"/>
  <c r="Q16" i="2"/>
  <c r="P16" i="2"/>
  <c r="Z15" i="2"/>
  <c r="Y15" i="2"/>
  <c r="X15" i="2"/>
  <c r="W15" i="2"/>
  <c r="V15" i="2"/>
  <c r="T15" i="2"/>
  <c r="S15" i="2"/>
  <c r="R15" i="2"/>
  <c r="Q15" i="2"/>
  <c r="P15" i="2"/>
  <c r="Z14" i="2"/>
  <c r="Y14" i="2"/>
  <c r="X14" i="2"/>
  <c r="W14" i="2"/>
  <c r="V14" i="2"/>
  <c r="T14" i="2"/>
  <c r="S14" i="2"/>
  <c r="R14" i="2"/>
  <c r="Q14" i="2"/>
  <c r="P14" i="2"/>
  <c r="Z13" i="2"/>
  <c r="Y13" i="2"/>
  <c r="X13" i="2"/>
  <c r="W13" i="2"/>
  <c r="V13" i="2"/>
  <c r="T13" i="2"/>
  <c r="S13" i="2"/>
  <c r="R13" i="2"/>
  <c r="Q13" i="2"/>
  <c r="P13" i="2"/>
  <c r="Z12" i="2"/>
  <c r="Y12" i="2"/>
  <c r="X12" i="2"/>
  <c r="W12" i="2"/>
  <c r="V12" i="2"/>
  <c r="T12" i="2"/>
  <c r="S12" i="2"/>
  <c r="R12" i="2"/>
  <c r="Q12" i="2"/>
  <c r="P12" i="2"/>
  <c r="Z11" i="2"/>
  <c r="Y11" i="2"/>
  <c r="X11" i="2"/>
  <c r="W11" i="2"/>
  <c r="V11" i="2"/>
  <c r="T11" i="2"/>
  <c r="S11" i="2"/>
  <c r="R11" i="2"/>
  <c r="Q11" i="2"/>
  <c r="P11" i="2"/>
  <c r="Z10" i="2"/>
  <c r="Y10" i="2"/>
  <c r="X10" i="2"/>
  <c r="W10" i="2"/>
  <c r="V10" i="2"/>
  <c r="T10" i="2"/>
  <c r="S10" i="2"/>
  <c r="R10" i="2"/>
  <c r="Q10" i="2"/>
  <c r="P10" i="2"/>
  <c r="Z9" i="2"/>
  <c r="Y9" i="2"/>
  <c r="X9" i="2"/>
  <c r="W9" i="2"/>
  <c r="V9" i="2"/>
  <c r="T9" i="2"/>
  <c r="S9" i="2"/>
  <c r="R9" i="2"/>
  <c r="Q9" i="2"/>
  <c r="P9" i="2"/>
  <c r="Z8" i="2"/>
  <c r="Y8" i="2"/>
  <c r="X8" i="2"/>
  <c r="W8" i="2"/>
  <c r="V8" i="2"/>
  <c r="T8" i="2"/>
  <c r="S8" i="2"/>
  <c r="R8" i="2"/>
  <c r="Q8" i="2"/>
  <c r="P8" i="2"/>
  <c r="Z7" i="2"/>
  <c r="Y7" i="2"/>
  <c r="X7" i="2"/>
  <c r="W7" i="2"/>
  <c r="V7" i="2"/>
  <c r="T7" i="2"/>
  <c r="S7" i="2"/>
  <c r="R7" i="2"/>
  <c r="Q7" i="2"/>
  <c r="P7" i="2"/>
  <c r="Z6" i="2"/>
  <c r="Y6" i="2"/>
  <c r="X6" i="2"/>
  <c r="W6" i="2"/>
  <c r="V6" i="2"/>
  <c r="T6" i="2"/>
  <c r="S6" i="2"/>
  <c r="R6" i="2"/>
  <c r="Q6" i="2"/>
  <c r="P6" i="2"/>
  <c r="Z5" i="2"/>
  <c r="Y5" i="2"/>
  <c r="X5" i="2"/>
  <c r="W5" i="2"/>
  <c r="V5" i="2"/>
  <c r="T5" i="2"/>
  <c r="S5" i="2"/>
  <c r="R5" i="2"/>
  <c r="Q5" i="2"/>
  <c r="P5" i="2"/>
  <c r="Z4" i="2"/>
  <c r="Y4" i="2"/>
  <c r="X4" i="2"/>
  <c r="W4" i="2"/>
  <c r="V4" i="2"/>
  <c r="T4" i="2"/>
  <c r="S4" i="2"/>
  <c r="R4" i="2"/>
  <c r="Q4" i="2"/>
  <c r="P4" i="2"/>
  <c r="Z3" i="2"/>
  <c r="Y3" i="2"/>
  <c r="X3" i="2"/>
  <c r="W3" i="2"/>
  <c r="V3" i="2"/>
  <c r="T3" i="2"/>
  <c r="S3" i="2"/>
  <c r="R3" i="2"/>
  <c r="Q3" i="2"/>
  <c r="P3" i="2"/>
  <c r="Z2" i="2"/>
  <c r="Y2" i="2"/>
  <c r="X2" i="2"/>
  <c r="W2" i="2"/>
  <c r="V2" i="2"/>
  <c r="T2" i="2"/>
  <c r="S2" i="2"/>
  <c r="R2" i="2"/>
  <c r="Q2" i="2"/>
  <c r="P2" i="2"/>
  <c r="D4" i="3" l="1"/>
  <c r="E5" i="3"/>
  <c r="C3" i="3"/>
  <c r="F6" i="3"/>
  <c r="I3" i="3"/>
  <c r="B2" i="3"/>
  <c r="L6" i="3"/>
  <c r="H2" i="3"/>
  <c r="J4" i="3"/>
  <c r="D11" i="3" s="1"/>
  <c r="K5" i="3"/>
  <c r="E12" i="3" s="1"/>
  <c r="V20" i="2"/>
  <c r="V19" i="2"/>
  <c r="P22" i="2"/>
  <c r="P20" i="2"/>
  <c r="V21" i="2"/>
  <c r="P19" i="2"/>
  <c r="V22" i="2"/>
  <c r="V23" i="2"/>
  <c r="P23" i="2"/>
  <c r="P21" i="2"/>
  <c r="C10" i="3" l="1"/>
  <c r="F13" i="3"/>
  <c r="B9" i="3"/>
  <c r="T22" i="2"/>
  <c r="T23" i="2"/>
  <c r="T19" i="2"/>
  <c r="T20" i="2"/>
  <c r="T21" i="2"/>
  <c r="B17" i="3" l="1" a="1"/>
  <c r="E21" i="3" s="1"/>
  <c r="E20" i="3" l="1"/>
  <c r="F21" i="3"/>
  <c r="E19" i="3"/>
  <c r="C17" i="3"/>
  <c r="F17" i="3"/>
  <c r="F18" i="3"/>
  <c r="B20" i="3"/>
  <c r="D21" i="3"/>
  <c r="D17" i="3"/>
  <c r="B18" i="3"/>
  <c r="B21" i="3"/>
  <c r="C19" i="3"/>
  <c r="E18" i="3"/>
  <c r="B19" i="3"/>
  <c r="F20" i="3"/>
  <c r="D20" i="3"/>
  <c r="C20" i="3"/>
  <c r="D18" i="3"/>
  <c r="B17" i="3"/>
  <c r="C18" i="3"/>
  <c r="D19" i="3"/>
  <c r="F19" i="3"/>
  <c r="C21" i="3"/>
  <c r="E17" i="3"/>
  <c r="L16" i="2" l="1" a="1"/>
  <c r="L17" i="2" s="1"/>
  <c r="L19" i="2" l="1"/>
  <c r="L18" i="2"/>
  <c r="L16" i="2"/>
  <c r="L20" i="2"/>
  <c r="V28" i="2" l="1" a="1"/>
  <c r="P28" i="2" a="1"/>
  <c r="K28" i="2" a="1"/>
  <c r="K30" i="2" l="1"/>
  <c r="K37" i="2"/>
  <c r="K31" i="2"/>
  <c r="K36" i="2"/>
  <c r="K28" i="2"/>
  <c r="K32" i="2"/>
  <c r="K29" i="2"/>
  <c r="K35" i="2"/>
  <c r="K34" i="2"/>
  <c r="K33" i="2"/>
  <c r="P30" i="2"/>
  <c r="P29" i="2"/>
  <c r="P31" i="2"/>
  <c r="P35" i="2"/>
  <c r="P36" i="2"/>
  <c r="P42" i="2"/>
  <c r="P28" i="2"/>
  <c r="P33" i="2"/>
  <c r="P40" i="2"/>
  <c r="P34" i="2"/>
  <c r="P38" i="2"/>
  <c r="P41" i="2"/>
  <c r="P32" i="2"/>
  <c r="P37" i="2"/>
  <c r="P39" i="2"/>
  <c r="V30" i="2"/>
  <c r="V41" i="2"/>
  <c r="V40" i="2"/>
  <c r="V37" i="2"/>
  <c r="V33" i="2"/>
  <c r="V36" i="2"/>
  <c r="V28" i="2"/>
  <c r="V32" i="2"/>
  <c r="V29" i="2"/>
  <c r="V39" i="2"/>
  <c r="V35" i="2"/>
  <c r="V31" i="2"/>
  <c r="V38" i="2"/>
  <c r="V34" i="2"/>
  <c r="V42" i="2"/>
  <c r="V43" i="2" l="1"/>
  <c r="P43" i="2"/>
  <c r="S44" i="2" l="1"/>
  <c r="L35" i="2" s="1"/>
  <c r="L36" i="2" l="1"/>
  <c r="L33" i="2"/>
  <c r="L37" i="2"/>
  <c r="L32" i="2"/>
  <c r="L34" i="2"/>
  <c r="L30" i="2"/>
  <c r="L28" i="2"/>
  <c r="L29" i="2"/>
  <c r="L31" i="2"/>
</calcChain>
</file>

<file path=xl/sharedStrings.xml><?xml version="1.0" encoding="utf-8"?>
<sst xmlns="http://schemas.openxmlformats.org/spreadsheetml/2006/main" count="86" uniqueCount="63">
  <si>
    <t>№</t>
  </si>
  <si>
    <t>x1</t>
  </si>
  <si>
    <t>x2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</si>
  <si>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</si>
  <si>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</si>
  <si>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</si>
  <si>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</si>
  <si>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</si>
  <si>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</si>
  <si>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</si>
  <si>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</si>
  <si>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</si>
  <si>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</si>
  <si>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</si>
  <si>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</si>
  <si>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</si>
  <si>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</si>
  <si>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</si>
  <si>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</si>
  <si>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</si>
  <si>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</si>
  <si>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</si>
  <si>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</si>
  <si>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</si>
  <si>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</si>
  <si>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</si>
  <si>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</si>
  <si>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</si>
  <si>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u1</t>
  </si>
  <si>
    <t>u2</t>
  </si>
  <si>
    <t>26.</t>
  </si>
  <si>
    <t>27.</t>
  </si>
  <si>
    <t>28.</t>
  </si>
  <si>
    <t>29.</t>
  </si>
  <si>
    <t>30.</t>
  </si>
  <si>
    <t>срзнач</t>
  </si>
  <si>
    <t xml:space="preserve">с = </t>
  </si>
  <si>
    <t>x1 среднее</t>
  </si>
  <si>
    <t>x2 среднее</t>
  </si>
  <si>
    <t>x1 - x2</t>
  </si>
  <si>
    <t>Посещение
курорта</t>
  </si>
  <si>
    <t>Ежегодный доход семьи, 
тыс.руб., x1</t>
  </si>
  <si>
    <t>Отношение к 
путешествию, x2</t>
  </si>
  <si>
    <t>Значение, придаваемое 
семейному отдыху, x3</t>
  </si>
  <si>
    <r>
      <t>x</t>
    </r>
    <r>
      <rPr>
        <sz val="11"/>
        <color theme="1"/>
        <rFont val="Arial"/>
        <family val="2"/>
        <charset val="204"/>
      </rPr>
      <t>1</t>
    </r>
  </si>
  <si>
    <r>
      <t>x</t>
    </r>
    <r>
      <rPr>
        <sz val="11"/>
        <color theme="1"/>
        <rFont val="Arial"/>
        <family val="2"/>
        <charset val="204"/>
      </rPr>
      <t>2</t>
    </r>
  </si>
  <si>
    <r>
      <t>x</t>
    </r>
    <r>
      <rPr>
        <sz val="11"/>
        <color theme="1"/>
        <rFont val="Arial"/>
        <family val="2"/>
        <charset val="204"/>
      </rPr>
      <t>3</t>
    </r>
  </si>
  <si>
    <r>
      <t>x</t>
    </r>
    <r>
      <rPr>
        <sz val="11"/>
        <color theme="1"/>
        <rFont val="Arial"/>
        <family val="2"/>
        <charset val="204"/>
      </rPr>
      <t>4</t>
    </r>
  </si>
  <si>
    <r>
      <t>x</t>
    </r>
    <r>
      <rPr>
        <sz val="11"/>
        <color theme="1"/>
        <rFont val="Arial"/>
        <family val="2"/>
        <charset val="204"/>
      </rPr>
      <t>5</t>
    </r>
  </si>
  <si>
    <t>Характеристики потенциальных потребителей</t>
  </si>
  <si>
    <r>
      <t xml:space="preserve">Размерсемьи, 
чел., </t>
    </r>
    <r>
      <rPr>
        <b/>
        <i/>
        <sz val="14"/>
        <color theme="1"/>
        <rFont val="Arial"/>
        <family val="2"/>
        <charset val="204"/>
      </rPr>
      <t>x</t>
    </r>
    <r>
      <rPr>
        <b/>
        <sz val="11"/>
        <color theme="1"/>
        <rFont val="Arial"/>
        <family val="2"/>
        <charset val="204"/>
      </rPr>
      <t>4</t>
    </r>
  </si>
  <si>
    <r>
      <t xml:space="preserve">Возраст главы 
семьи, лет, </t>
    </r>
    <r>
      <rPr>
        <b/>
        <i/>
        <sz val="14"/>
        <color theme="1"/>
        <rFont val="Arial"/>
        <family val="2"/>
        <charset val="204"/>
      </rPr>
      <t>x</t>
    </r>
    <r>
      <rPr>
        <b/>
        <sz val="11"/>
        <color theme="1"/>
        <rFont val="Arial"/>
        <family val="2"/>
        <charset val="204"/>
      </rPr>
      <t>5</t>
    </r>
  </si>
  <si>
    <t>S x1</t>
  </si>
  <si>
    <t>Ковариационные матрицы</t>
  </si>
  <si>
    <t>S x2</t>
  </si>
  <si>
    <t>Расчет несмещенных оценок суммарно
ковариационной матрицы</t>
  </si>
  <si>
    <t>Нахождение матрицы, обратной к 
суммарной ковариационной матрице</t>
  </si>
  <si>
    <t>Вектора оценок коэффициентов дискриминации</t>
  </si>
  <si>
    <t>a</t>
  </si>
  <si>
    <t>Вычисление значений дискриминантных функций для каждого наблюдения выборочных совокупностей</t>
  </si>
  <si>
    <t>Результаты дискриминантного анализа</t>
  </si>
  <si>
    <t>Семья</t>
  </si>
  <si>
    <t>Вывод о принадлежности регионов к 
группе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</si>
</sst>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0"/>
    <numFmt numFmtId="169" formatCode="0.000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i/>
      <sz val="14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b/>
      <i/>
      <sz val="17"/>
      <color theme="1"/>
      <name val="Arial"/>
      <family val="2"/>
      <charset val="204"/>
    </font>
    <font>
      <b/>
      <i/>
      <sz val="9"/>
      <color theme="1"/>
      <name val="Arial"/>
      <family val="2"/>
      <charset val="204"/>
    </font>
    <font>
      <sz val="13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b/>
      <i/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i/>
      <sz val="14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Border="1"/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2" fillId="0" borderId="13" xfId="0" applyNumberFormat="1" applyFont="1" applyBorder="1" applyAlignment="1">
      <alignment horizontal="center" vertical="center" wrapText="1"/>
    </xf>
    <xf numFmtId="0" fontId="2" fillId="0" borderId="0" xfId="0" applyFont="1" applyBorder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2" fontId="2" fillId="0" borderId="8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2" borderId="5" xfId="0" applyFont="1" applyFill="1" applyBorder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8" xfId="0" applyFont="1" applyFill="1" applyBorder="1"/>
    <xf numFmtId="0" fontId="10" fillId="0" borderId="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9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168" fontId="0" fillId="0" borderId="19" xfId="0" applyNumberFormat="1" applyBorder="1"/>
    <xf numFmtId="168" fontId="0" fillId="0" borderId="0" xfId="0" applyNumberFormat="1" applyBorder="1"/>
    <xf numFmtId="168" fontId="0" fillId="0" borderId="17" xfId="0" applyNumberFormat="1" applyBorder="1"/>
    <xf numFmtId="169" fontId="0" fillId="0" borderId="19" xfId="0" applyNumberFormat="1" applyFill="1" applyBorder="1" applyAlignment="1"/>
    <xf numFmtId="169" fontId="0" fillId="0" borderId="0" xfId="0" applyNumberFormat="1" applyFill="1" applyBorder="1" applyAlignment="1"/>
    <xf numFmtId="169" fontId="0" fillId="0" borderId="17" xfId="0" applyNumberFormat="1" applyFill="1" applyBorder="1" applyAlignment="1"/>
    <xf numFmtId="169" fontId="0" fillId="0" borderId="19" xfId="0" applyNumberFormat="1" applyBorder="1"/>
    <xf numFmtId="169" fontId="0" fillId="0" borderId="0" xfId="0" applyNumberFormat="1" applyBorder="1"/>
    <xf numFmtId="169" fontId="0" fillId="0" borderId="17" xfId="0" applyNumberFormat="1" applyBorder="1"/>
    <xf numFmtId="0" fontId="1" fillId="0" borderId="14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2" fillId="0" borderId="0" xfId="0" applyFont="1" applyAlignment="1"/>
    <xf numFmtId="0" fontId="2" fillId="0" borderId="26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9" fontId="2" fillId="0" borderId="18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7" xfId="0" applyFont="1" applyBorder="1"/>
    <xf numFmtId="169" fontId="2" fillId="0" borderId="28" xfId="0" applyNumberFormat="1" applyFont="1" applyBorder="1"/>
    <xf numFmtId="0" fontId="2" fillId="0" borderId="28" xfId="0" applyFont="1" applyBorder="1"/>
    <xf numFmtId="169" fontId="2" fillId="2" borderId="1" xfId="0" applyNumberFormat="1" applyFont="1" applyFill="1" applyBorder="1"/>
    <xf numFmtId="0" fontId="2" fillId="2" borderId="1" xfId="0" applyFont="1" applyFill="1" applyBorder="1"/>
    <xf numFmtId="169" fontId="2" fillId="2" borderId="7" xfId="0" applyNumberFormat="1" applyFont="1" applyFill="1" applyBorder="1"/>
    <xf numFmtId="169" fontId="2" fillId="2" borderId="2" xfId="0" applyNumberFormat="1" applyFont="1" applyFill="1" applyBorder="1"/>
    <xf numFmtId="0" fontId="2" fillId="2" borderId="13" xfId="0" applyFont="1" applyFill="1" applyBorder="1"/>
    <xf numFmtId="0" fontId="10" fillId="2" borderId="27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251012</xdr:colOff>
          <xdr:row>24</xdr:row>
          <xdr:rowOff>71717</xdr:rowOff>
        </xdr:from>
        <xdr:to>
          <xdr:col>10</xdr:col>
          <xdr:colOff>868232</xdr:colOff>
          <xdr:row>25</xdr:row>
          <xdr:rowOff>125057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4"/>
  <sheetViews>
    <sheetView tabSelected="1" topLeftCell="D1" zoomScale="70" zoomScaleNormal="70" workbookViewId="0">
      <selection activeCell="D1" sqref="D1"/>
    </sheetView>
  </sheetViews>
  <sheetFormatPr defaultRowHeight="13.8" x14ac:dyDescent="0.25"/>
  <cols>
    <col min="1" max="1" width="6.5546875" style="3" customWidth="1"/>
    <col min="2" max="2" width="14.33203125" style="3" customWidth="1"/>
    <col min="3" max="3" width="25.44140625" style="3" customWidth="1"/>
    <col min="4" max="4" width="21.21875" style="3" customWidth="1"/>
    <col min="5" max="5" width="27.109375" style="3" customWidth="1"/>
    <col min="6" max="6" width="16" style="3" customWidth="1"/>
    <col min="7" max="7" width="19" style="3" customWidth="1"/>
    <col min="8" max="8" width="8.88671875" style="3"/>
    <col min="9" max="9" width="5.21875" style="3" customWidth="1"/>
    <col min="10" max="10" width="9.33203125" style="3" customWidth="1"/>
    <col min="11" max="11" width="14.88671875" style="3" customWidth="1"/>
    <col min="12" max="12" width="16.6640625" style="3" customWidth="1"/>
    <col min="13" max="13" width="11.5546875" style="3" customWidth="1"/>
    <col min="14" max="14" width="11.109375" style="3" customWidth="1"/>
    <col min="15" max="15" width="8.88671875" style="3"/>
    <col min="16" max="16" width="11.21875" style="3" customWidth="1"/>
    <col min="17" max="19" width="4.33203125" style="3" customWidth="1"/>
    <col min="20" max="20" width="8.44140625" style="3" customWidth="1"/>
    <col min="21" max="21" width="8.88671875" style="3"/>
    <col min="22" max="22" width="11.21875" style="3" customWidth="1"/>
    <col min="23" max="25" width="4.33203125" style="3" customWidth="1"/>
    <col min="26" max="26" width="7.21875" style="3" customWidth="1"/>
    <col min="27" max="31" width="8.88671875" style="3"/>
    <col min="32" max="32" width="15.77734375" style="3" customWidth="1"/>
    <col min="33" max="16384" width="8.88671875" style="3"/>
  </cols>
  <sheetData>
    <row r="1" spans="1:32" ht="36.6" customHeight="1" thickBot="1" x14ac:dyDescent="0.3">
      <c r="A1" s="35" t="s">
        <v>0</v>
      </c>
      <c r="B1" s="35" t="s">
        <v>40</v>
      </c>
      <c r="C1" s="35" t="s">
        <v>41</v>
      </c>
      <c r="D1" s="35" t="s">
        <v>42</v>
      </c>
      <c r="E1" s="35" t="s">
        <v>43</v>
      </c>
      <c r="F1" s="35" t="s">
        <v>50</v>
      </c>
      <c r="G1" s="35" t="s">
        <v>51</v>
      </c>
      <c r="I1" s="36" t="s">
        <v>49</v>
      </c>
      <c r="J1" s="37"/>
      <c r="K1" s="37"/>
      <c r="L1" s="37"/>
      <c r="M1" s="37"/>
      <c r="N1" s="38"/>
      <c r="P1" s="96" t="s">
        <v>1</v>
      </c>
      <c r="Q1" s="97"/>
      <c r="R1" s="97"/>
      <c r="S1" s="97"/>
      <c r="T1" s="98"/>
      <c r="V1" s="96" t="s">
        <v>2</v>
      </c>
      <c r="W1" s="97"/>
      <c r="X1" s="97"/>
      <c r="Y1" s="97"/>
      <c r="Z1" s="98"/>
    </row>
    <row r="2" spans="1:32" ht="21.6" thickBot="1" x14ac:dyDescent="0.3">
      <c r="A2" s="6" t="s">
        <v>3</v>
      </c>
      <c r="B2" s="7">
        <v>1</v>
      </c>
      <c r="C2" s="7">
        <v>50.2</v>
      </c>
      <c r="D2" s="7">
        <v>5</v>
      </c>
      <c r="E2" s="7">
        <v>8</v>
      </c>
      <c r="F2" s="7">
        <v>3</v>
      </c>
      <c r="G2" s="8">
        <v>43</v>
      </c>
      <c r="I2" s="2" t="s">
        <v>0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P2" s="40">
        <f t="shared" ref="P2:P16" si="0">C2</f>
        <v>50.2</v>
      </c>
      <c r="Q2" s="11">
        <f t="shared" ref="Q2:Q16" si="1">D2</f>
        <v>5</v>
      </c>
      <c r="R2" s="11">
        <f t="shared" ref="R2:R16" si="2">E2</f>
        <v>8</v>
      </c>
      <c r="S2" s="11">
        <f t="shared" ref="S2:S16" si="3">F2</f>
        <v>3</v>
      </c>
      <c r="T2" s="39">
        <f t="shared" ref="T2:T16" si="4">G2</f>
        <v>43</v>
      </c>
      <c r="U2" s="11"/>
      <c r="V2" s="40">
        <f t="shared" ref="V2:V16" si="5">C17</f>
        <v>32.1</v>
      </c>
      <c r="W2" s="11">
        <f t="shared" ref="W2:W16" si="6">D17</f>
        <v>5</v>
      </c>
      <c r="X2" s="11">
        <f t="shared" ref="X2:X16" si="7">E17</f>
        <v>4</v>
      </c>
      <c r="Y2" s="11">
        <f t="shared" ref="Y2:Y16" si="8">F17</f>
        <v>3</v>
      </c>
      <c r="Z2" s="39">
        <f t="shared" ref="Z2:Z16" si="9">G17</f>
        <v>58</v>
      </c>
      <c r="AC2" s="12"/>
      <c r="AD2" s="13"/>
      <c r="AE2" s="14"/>
      <c r="AF2" s="15"/>
    </row>
    <row r="3" spans="1:32" ht="15" customHeight="1" x14ac:dyDescent="0.25">
      <c r="A3" s="16" t="s">
        <v>4</v>
      </c>
      <c r="B3" s="17">
        <v>1</v>
      </c>
      <c r="C3" s="17">
        <v>70.3</v>
      </c>
      <c r="D3" s="17">
        <v>6</v>
      </c>
      <c r="E3" s="17">
        <v>7</v>
      </c>
      <c r="F3" s="17">
        <v>4</v>
      </c>
      <c r="G3" s="18">
        <v>61</v>
      </c>
      <c r="I3" s="6" t="s">
        <v>3</v>
      </c>
      <c r="J3" s="9">
        <v>50.8</v>
      </c>
      <c r="K3" s="9">
        <v>4</v>
      </c>
      <c r="L3" s="9">
        <v>7</v>
      </c>
      <c r="M3" s="9">
        <v>3</v>
      </c>
      <c r="N3" s="10">
        <v>45</v>
      </c>
      <c r="P3" s="40">
        <f t="shared" si="0"/>
        <v>70.3</v>
      </c>
      <c r="Q3" s="11">
        <f t="shared" si="1"/>
        <v>6</v>
      </c>
      <c r="R3" s="11">
        <f t="shared" si="2"/>
        <v>7</v>
      </c>
      <c r="S3" s="11">
        <f t="shared" si="3"/>
        <v>4</v>
      </c>
      <c r="T3" s="39">
        <f t="shared" si="4"/>
        <v>61</v>
      </c>
      <c r="U3" s="11"/>
      <c r="V3" s="40">
        <f t="shared" si="5"/>
        <v>36.200000000000003</v>
      </c>
      <c r="W3" s="11">
        <f t="shared" si="6"/>
        <v>4</v>
      </c>
      <c r="X3" s="11">
        <f t="shared" si="7"/>
        <v>3</v>
      </c>
      <c r="Y3" s="11">
        <f t="shared" si="8"/>
        <v>2</v>
      </c>
      <c r="Z3" s="39">
        <f t="shared" si="9"/>
        <v>55</v>
      </c>
      <c r="AC3" s="21"/>
      <c r="AD3" s="22"/>
      <c r="AE3" s="14"/>
      <c r="AF3" s="15"/>
    </row>
    <row r="4" spans="1:32" ht="19.8" customHeight="1" x14ac:dyDescent="0.25">
      <c r="A4" s="16" t="s">
        <v>5</v>
      </c>
      <c r="B4" s="17">
        <v>1</v>
      </c>
      <c r="C4" s="17">
        <v>62.9</v>
      </c>
      <c r="D4" s="17">
        <v>7</v>
      </c>
      <c r="E4" s="17">
        <v>5</v>
      </c>
      <c r="F4" s="17">
        <v>6</v>
      </c>
      <c r="G4" s="18">
        <v>52</v>
      </c>
      <c r="I4" s="16" t="s">
        <v>4</v>
      </c>
      <c r="J4" s="19">
        <v>63.6</v>
      </c>
      <c r="K4" s="19">
        <v>7</v>
      </c>
      <c r="L4" s="19">
        <v>4</v>
      </c>
      <c r="M4" s="19">
        <v>7</v>
      </c>
      <c r="N4" s="20">
        <v>55</v>
      </c>
      <c r="P4" s="40">
        <f t="shared" si="0"/>
        <v>62.9</v>
      </c>
      <c r="Q4" s="11">
        <f t="shared" si="1"/>
        <v>7</v>
      </c>
      <c r="R4" s="11">
        <f t="shared" si="2"/>
        <v>5</v>
      </c>
      <c r="S4" s="11">
        <f t="shared" si="3"/>
        <v>6</v>
      </c>
      <c r="T4" s="39">
        <f t="shared" si="4"/>
        <v>52</v>
      </c>
      <c r="U4" s="11"/>
      <c r="V4" s="40">
        <f t="shared" si="5"/>
        <v>43.2</v>
      </c>
      <c r="W4" s="11">
        <f t="shared" si="6"/>
        <v>2</v>
      </c>
      <c r="X4" s="11">
        <f t="shared" si="7"/>
        <v>5</v>
      </c>
      <c r="Y4" s="11">
        <f t="shared" si="8"/>
        <v>2</v>
      </c>
      <c r="Z4" s="39">
        <f t="shared" si="9"/>
        <v>57</v>
      </c>
      <c r="AC4" s="23"/>
      <c r="AD4" s="24"/>
      <c r="AE4" s="14"/>
      <c r="AF4" s="15"/>
    </row>
    <row r="5" spans="1:32" x14ac:dyDescent="0.25">
      <c r="A5" s="16" t="s">
        <v>6</v>
      </c>
      <c r="B5" s="17">
        <v>1</v>
      </c>
      <c r="C5" s="17">
        <v>48.5</v>
      </c>
      <c r="D5" s="17">
        <v>7</v>
      </c>
      <c r="E5" s="17">
        <v>5</v>
      </c>
      <c r="F5" s="17">
        <v>5</v>
      </c>
      <c r="G5" s="18">
        <v>36</v>
      </c>
      <c r="I5" s="16" t="s">
        <v>5</v>
      </c>
      <c r="J5" s="19">
        <v>54</v>
      </c>
      <c r="K5" s="19">
        <v>6</v>
      </c>
      <c r="L5" s="19">
        <v>7</v>
      </c>
      <c r="M5" s="19">
        <v>4</v>
      </c>
      <c r="N5" s="20">
        <v>58</v>
      </c>
      <c r="P5" s="40">
        <f t="shared" si="0"/>
        <v>48.5</v>
      </c>
      <c r="Q5" s="11">
        <f t="shared" si="1"/>
        <v>7</v>
      </c>
      <c r="R5" s="11">
        <f t="shared" si="2"/>
        <v>5</v>
      </c>
      <c r="S5" s="11">
        <f t="shared" si="3"/>
        <v>5</v>
      </c>
      <c r="T5" s="39">
        <f t="shared" si="4"/>
        <v>36</v>
      </c>
      <c r="U5" s="11"/>
      <c r="V5" s="40">
        <f t="shared" si="5"/>
        <v>50.4</v>
      </c>
      <c r="W5" s="11">
        <f t="shared" si="6"/>
        <v>5</v>
      </c>
      <c r="X5" s="11">
        <f t="shared" si="7"/>
        <v>2</v>
      </c>
      <c r="Y5" s="11">
        <f t="shared" si="8"/>
        <v>4</v>
      </c>
      <c r="Z5" s="39">
        <f t="shared" si="9"/>
        <v>37</v>
      </c>
      <c r="AC5" s="15"/>
      <c r="AD5" s="15"/>
      <c r="AE5" s="25"/>
      <c r="AF5" s="15"/>
    </row>
    <row r="6" spans="1:32" x14ac:dyDescent="0.25">
      <c r="A6" s="16" t="s">
        <v>7</v>
      </c>
      <c r="B6" s="17">
        <v>1</v>
      </c>
      <c r="C6" s="17">
        <v>52.7</v>
      </c>
      <c r="D6" s="17">
        <v>6</v>
      </c>
      <c r="E6" s="17">
        <v>6</v>
      </c>
      <c r="F6" s="17">
        <v>4</v>
      </c>
      <c r="G6" s="18">
        <v>55</v>
      </c>
      <c r="I6" s="16" t="s">
        <v>6</v>
      </c>
      <c r="J6" s="19">
        <v>45</v>
      </c>
      <c r="K6" s="19">
        <v>5</v>
      </c>
      <c r="L6" s="19">
        <v>4</v>
      </c>
      <c r="M6" s="19">
        <v>3</v>
      </c>
      <c r="N6" s="20">
        <v>60</v>
      </c>
      <c r="P6" s="40">
        <f t="shared" si="0"/>
        <v>52.7</v>
      </c>
      <c r="Q6" s="11">
        <f t="shared" si="1"/>
        <v>6</v>
      </c>
      <c r="R6" s="11">
        <f t="shared" si="2"/>
        <v>6</v>
      </c>
      <c r="S6" s="11">
        <f t="shared" si="3"/>
        <v>4</v>
      </c>
      <c r="T6" s="39">
        <f t="shared" si="4"/>
        <v>55</v>
      </c>
      <c r="U6" s="11"/>
      <c r="V6" s="40">
        <f t="shared" si="5"/>
        <v>44.1</v>
      </c>
      <c r="W6" s="11">
        <f t="shared" si="6"/>
        <v>6</v>
      </c>
      <c r="X6" s="11">
        <f t="shared" si="7"/>
        <v>6</v>
      </c>
      <c r="Y6" s="11">
        <f t="shared" si="8"/>
        <v>3</v>
      </c>
      <c r="Z6" s="39">
        <f t="shared" si="9"/>
        <v>42</v>
      </c>
      <c r="AC6" s="15"/>
      <c r="AD6" s="15"/>
      <c r="AE6" s="25"/>
      <c r="AF6" s="15"/>
    </row>
    <row r="7" spans="1:32" x14ac:dyDescent="0.25">
      <c r="A7" s="16" t="s">
        <v>8</v>
      </c>
      <c r="B7" s="17">
        <v>1</v>
      </c>
      <c r="C7" s="17">
        <v>75</v>
      </c>
      <c r="D7" s="17">
        <v>8</v>
      </c>
      <c r="E7" s="17">
        <v>7</v>
      </c>
      <c r="F7" s="17">
        <v>5</v>
      </c>
      <c r="G7" s="18">
        <v>68</v>
      </c>
      <c r="I7" s="16" t="s">
        <v>7</v>
      </c>
      <c r="J7" s="19">
        <v>68</v>
      </c>
      <c r="K7" s="19">
        <v>6</v>
      </c>
      <c r="L7" s="19">
        <v>6</v>
      </c>
      <c r="M7" s="19">
        <v>6</v>
      </c>
      <c r="N7" s="20">
        <v>46</v>
      </c>
      <c r="P7" s="40">
        <f t="shared" si="0"/>
        <v>75</v>
      </c>
      <c r="Q7" s="11">
        <f t="shared" si="1"/>
        <v>8</v>
      </c>
      <c r="R7" s="11">
        <f t="shared" si="2"/>
        <v>7</v>
      </c>
      <c r="S7" s="11">
        <f t="shared" si="3"/>
        <v>5</v>
      </c>
      <c r="T7" s="39">
        <f t="shared" si="4"/>
        <v>68</v>
      </c>
      <c r="U7" s="11"/>
      <c r="V7" s="40">
        <f t="shared" si="5"/>
        <v>38.299999999999997</v>
      </c>
      <c r="W7" s="11">
        <f t="shared" si="6"/>
        <v>6</v>
      </c>
      <c r="X7" s="11">
        <f t="shared" si="7"/>
        <v>6</v>
      </c>
      <c r="Y7" s="11">
        <f t="shared" si="8"/>
        <v>2</v>
      </c>
      <c r="Z7" s="39">
        <f t="shared" si="9"/>
        <v>45</v>
      </c>
      <c r="AC7" s="15"/>
      <c r="AD7" s="15"/>
      <c r="AE7" s="25"/>
      <c r="AF7" s="15"/>
    </row>
    <row r="8" spans="1:32" x14ac:dyDescent="0.25">
      <c r="A8" s="16" t="s">
        <v>9</v>
      </c>
      <c r="B8" s="17">
        <v>1</v>
      </c>
      <c r="C8" s="17">
        <v>46.2</v>
      </c>
      <c r="D8" s="17">
        <v>5</v>
      </c>
      <c r="E8" s="17">
        <v>3</v>
      </c>
      <c r="F8" s="17">
        <v>3</v>
      </c>
      <c r="G8" s="18">
        <v>62</v>
      </c>
      <c r="I8" s="16" t="s">
        <v>8</v>
      </c>
      <c r="J8" s="19">
        <v>62.1</v>
      </c>
      <c r="K8" s="19">
        <v>5</v>
      </c>
      <c r="L8" s="19">
        <v>6</v>
      </c>
      <c r="M8" s="19">
        <v>3</v>
      </c>
      <c r="N8" s="20">
        <v>56</v>
      </c>
      <c r="P8" s="40">
        <f t="shared" si="0"/>
        <v>46.2</v>
      </c>
      <c r="Q8" s="11">
        <f t="shared" si="1"/>
        <v>5</v>
      </c>
      <c r="R8" s="11">
        <f t="shared" si="2"/>
        <v>3</v>
      </c>
      <c r="S8" s="11">
        <f t="shared" si="3"/>
        <v>3</v>
      </c>
      <c r="T8" s="39">
        <f t="shared" si="4"/>
        <v>62</v>
      </c>
      <c r="U8" s="11"/>
      <c r="V8" s="40">
        <f t="shared" si="5"/>
        <v>55</v>
      </c>
      <c r="W8" s="11">
        <f t="shared" si="6"/>
        <v>1</v>
      </c>
      <c r="X8" s="11">
        <f t="shared" si="7"/>
        <v>2</v>
      </c>
      <c r="Y8" s="11">
        <f t="shared" si="8"/>
        <v>2</v>
      </c>
      <c r="Z8" s="39">
        <f t="shared" si="9"/>
        <v>57</v>
      </c>
      <c r="AC8" s="15"/>
      <c r="AD8" s="15"/>
      <c r="AE8" s="25"/>
      <c r="AF8" s="15"/>
    </row>
    <row r="9" spans="1:32" x14ac:dyDescent="0.25">
      <c r="A9" s="16" t="s">
        <v>10</v>
      </c>
      <c r="B9" s="17">
        <v>1</v>
      </c>
      <c r="C9" s="17">
        <v>57</v>
      </c>
      <c r="D9" s="17">
        <v>2</v>
      </c>
      <c r="E9" s="17">
        <v>4</v>
      </c>
      <c r="F9" s="17">
        <v>6</v>
      </c>
      <c r="G9" s="18">
        <v>51</v>
      </c>
      <c r="I9" s="16" t="s">
        <v>9</v>
      </c>
      <c r="J9" s="19">
        <v>35</v>
      </c>
      <c r="K9" s="19">
        <v>4</v>
      </c>
      <c r="L9" s="19">
        <v>3</v>
      </c>
      <c r="M9" s="19">
        <v>4</v>
      </c>
      <c r="N9" s="20">
        <v>54</v>
      </c>
      <c r="P9" s="40">
        <f t="shared" si="0"/>
        <v>57</v>
      </c>
      <c r="Q9" s="11">
        <f t="shared" si="1"/>
        <v>2</v>
      </c>
      <c r="R9" s="11">
        <f t="shared" si="2"/>
        <v>4</v>
      </c>
      <c r="S9" s="11">
        <f t="shared" si="3"/>
        <v>6</v>
      </c>
      <c r="T9" s="39">
        <f t="shared" si="4"/>
        <v>51</v>
      </c>
      <c r="U9" s="11"/>
      <c r="V9" s="40">
        <f t="shared" si="5"/>
        <v>46.1</v>
      </c>
      <c r="W9" s="11">
        <f t="shared" si="6"/>
        <v>3</v>
      </c>
      <c r="X9" s="11">
        <f t="shared" si="7"/>
        <v>5</v>
      </c>
      <c r="Y9" s="11">
        <f t="shared" si="8"/>
        <v>3</v>
      </c>
      <c r="Z9" s="39">
        <f t="shared" si="9"/>
        <v>51</v>
      </c>
      <c r="AC9" s="15"/>
      <c r="AD9" s="15"/>
      <c r="AE9" s="25"/>
      <c r="AF9" s="15"/>
    </row>
    <row r="10" spans="1:32" x14ac:dyDescent="0.25">
      <c r="A10" s="16" t="s">
        <v>11</v>
      </c>
      <c r="B10" s="17">
        <v>1</v>
      </c>
      <c r="C10" s="17">
        <v>64.099999999999994</v>
      </c>
      <c r="D10" s="17">
        <v>7</v>
      </c>
      <c r="E10" s="17">
        <v>5</v>
      </c>
      <c r="F10" s="17">
        <v>4</v>
      </c>
      <c r="G10" s="18">
        <v>57</v>
      </c>
      <c r="I10" s="16" t="s">
        <v>10</v>
      </c>
      <c r="J10" s="19">
        <v>49.6</v>
      </c>
      <c r="K10" s="19">
        <v>5</v>
      </c>
      <c r="L10" s="19">
        <v>3</v>
      </c>
      <c r="M10" s="19">
        <v>5</v>
      </c>
      <c r="N10" s="20">
        <v>39</v>
      </c>
      <c r="P10" s="40">
        <f t="shared" si="0"/>
        <v>64.099999999999994</v>
      </c>
      <c r="Q10" s="11">
        <f t="shared" si="1"/>
        <v>7</v>
      </c>
      <c r="R10" s="11">
        <f t="shared" si="2"/>
        <v>5</v>
      </c>
      <c r="S10" s="11">
        <f t="shared" si="3"/>
        <v>4</v>
      </c>
      <c r="T10" s="39">
        <f t="shared" si="4"/>
        <v>57</v>
      </c>
      <c r="U10" s="11"/>
      <c r="V10" s="40">
        <f t="shared" si="5"/>
        <v>35</v>
      </c>
      <c r="W10" s="11">
        <f t="shared" si="6"/>
        <v>6</v>
      </c>
      <c r="X10" s="11">
        <f t="shared" si="7"/>
        <v>4</v>
      </c>
      <c r="Y10" s="11">
        <f t="shared" si="8"/>
        <v>5</v>
      </c>
      <c r="Z10" s="39">
        <f t="shared" si="9"/>
        <v>64</v>
      </c>
      <c r="AC10" s="15"/>
      <c r="AD10" s="15"/>
      <c r="AE10" s="25"/>
      <c r="AF10" s="15"/>
    </row>
    <row r="11" spans="1:32" x14ac:dyDescent="0.25">
      <c r="A11" s="16" t="s">
        <v>12</v>
      </c>
      <c r="B11" s="17">
        <v>1</v>
      </c>
      <c r="C11" s="17">
        <v>68.099999999999994</v>
      </c>
      <c r="D11" s="17">
        <v>7</v>
      </c>
      <c r="E11" s="17">
        <v>6</v>
      </c>
      <c r="F11" s="17">
        <v>5</v>
      </c>
      <c r="G11" s="18">
        <v>45</v>
      </c>
      <c r="I11" s="16" t="s">
        <v>11</v>
      </c>
      <c r="J11" s="19">
        <v>39.4</v>
      </c>
      <c r="K11" s="19">
        <v>6</v>
      </c>
      <c r="L11" s="19">
        <v>5</v>
      </c>
      <c r="M11" s="19">
        <v>3</v>
      </c>
      <c r="N11" s="20">
        <v>44</v>
      </c>
      <c r="P11" s="40">
        <f t="shared" si="0"/>
        <v>68.099999999999994</v>
      </c>
      <c r="Q11" s="11">
        <f t="shared" si="1"/>
        <v>7</v>
      </c>
      <c r="R11" s="11">
        <f t="shared" si="2"/>
        <v>6</v>
      </c>
      <c r="S11" s="11">
        <f t="shared" si="3"/>
        <v>5</v>
      </c>
      <c r="T11" s="39">
        <f t="shared" si="4"/>
        <v>45</v>
      </c>
      <c r="U11" s="11"/>
      <c r="V11" s="40">
        <f t="shared" si="5"/>
        <v>37.299999999999997</v>
      </c>
      <c r="W11" s="11">
        <f t="shared" si="6"/>
        <v>2</v>
      </c>
      <c r="X11" s="11">
        <f t="shared" si="7"/>
        <v>7</v>
      </c>
      <c r="Y11" s="11">
        <f t="shared" si="8"/>
        <v>4</v>
      </c>
      <c r="Z11" s="39">
        <f t="shared" si="9"/>
        <v>54</v>
      </c>
      <c r="AC11" s="15"/>
      <c r="AD11" s="15"/>
      <c r="AE11" s="25"/>
      <c r="AF11" s="15"/>
    </row>
    <row r="12" spans="1:32" ht="14.4" thickBot="1" x14ac:dyDescent="0.3">
      <c r="A12" s="16" t="s">
        <v>13</v>
      </c>
      <c r="B12" s="17">
        <v>1</v>
      </c>
      <c r="C12" s="17">
        <v>73.400000000000006</v>
      </c>
      <c r="D12" s="17">
        <v>6</v>
      </c>
      <c r="E12" s="17">
        <v>7</v>
      </c>
      <c r="F12" s="17">
        <v>5</v>
      </c>
      <c r="G12" s="18">
        <v>44</v>
      </c>
      <c r="I12" s="26" t="s">
        <v>12</v>
      </c>
      <c r="J12" s="27">
        <v>37</v>
      </c>
      <c r="K12" s="27">
        <v>2</v>
      </c>
      <c r="L12" s="27">
        <v>6</v>
      </c>
      <c r="M12" s="27">
        <v>5</v>
      </c>
      <c r="N12" s="28">
        <v>51</v>
      </c>
      <c r="P12" s="40">
        <f t="shared" si="0"/>
        <v>73.400000000000006</v>
      </c>
      <c r="Q12" s="11">
        <f t="shared" si="1"/>
        <v>6</v>
      </c>
      <c r="R12" s="11">
        <f t="shared" si="2"/>
        <v>7</v>
      </c>
      <c r="S12" s="11">
        <f t="shared" si="3"/>
        <v>5</v>
      </c>
      <c r="T12" s="39">
        <f t="shared" si="4"/>
        <v>44</v>
      </c>
      <c r="U12" s="11"/>
      <c r="V12" s="40">
        <f t="shared" si="5"/>
        <v>41.8</v>
      </c>
      <c r="W12" s="11">
        <f t="shared" si="6"/>
        <v>5</v>
      </c>
      <c r="X12" s="11">
        <f t="shared" si="7"/>
        <v>1</v>
      </c>
      <c r="Y12" s="11">
        <f t="shared" si="8"/>
        <v>3</v>
      </c>
      <c r="Z12" s="39">
        <f t="shared" si="9"/>
        <v>56</v>
      </c>
      <c r="AC12" s="15"/>
      <c r="AD12" s="15"/>
      <c r="AE12" s="25"/>
      <c r="AF12" s="15"/>
    </row>
    <row r="13" spans="1:32" ht="14.4" thickBot="1" x14ac:dyDescent="0.3">
      <c r="A13" s="16" t="s">
        <v>14</v>
      </c>
      <c r="B13" s="17">
        <v>1</v>
      </c>
      <c r="C13" s="17">
        <v>71.900000000000006</v>
      </c>
      <c r="D13" s="17">
        <v>5</v>
      </c>
      <c r="E13" s="17">
        <v>8</v>
      </c>
      <c r="F13" s="17">
        <v>4</v>
      </c>
      <c r="G13" s="18">
        <v>64</v>
      </c>
      <c r="P13" s="40">
        <f t="shared" si="0"/>
        <v>71.900000000000006</v>
      </c>
      <c r="Q13" s="11">
        <f t="shared" si="1"/>
        <v>5</v>
      </c>
      <c r="R13" s="11">
        <f t="shared" si="2"/>
        <v>8</v>
      </c>
      <c r="S13" s="11">
        <f t="shared" si="3"/>
        <v>4</v>
      </c>
      <c r="T13" s="39">
        <f t="shared" si="4"/>
        <v>64</v>
      </c>
      <c r="U13" s="11"/>
      <c r="V13" s="40">
        <f t="shared" si="5"/>
        <v>57</v>
      </c>
      <c r="W13" s="11">
        <f t="shared" si="6"/>
        <v>8</v>
      </c>
      <c r="X13" s="11">
        <f t="shared" si="7"/>
        <v>3</v>
      </c>
      <c r="Y13" s="11">
        <f t="shared" si="8"/>
        <v>2</v>
      </c>
      <c r="Z13" s="39">
        <f t="shared" si="9"/>
        <v>36</v>
      </c>
      <c r="AC13" s="15"/>
      <c r="AD13" s="15"/>
      <c r="AE13" s="25"/>
      <c r="AF13" s="15"/>
    </row>
    <row r="14" spans="1:32" ht="14.4" thickBot="1" x14ac:dyDescent="0.3">
      <c r="A14" s="16" t="s">
        <v>15</v>
      </c>
      <c r="B14" s="17">
        <v>1</v>
      </c>
      <c r="C14" s="17">
        <v>56.2</v>
      </c>
      <c r="D14" s="17">
        <v>1</v>
      </c>
      <c r="E14" s="17">
        <v>8</v>
      </c>
      <c r="F14" s="17">
        <v>6</v>
      </c>
      <c r="G14" s="18">
        <v>54</v>
      </c>
      <c r="I14" s="61"/>
      <c r="J14" s="63" t="s">
        <v>57</v>
      </c>
      <c r="K14" s="64"/>
      <c r="L14" s="64"/>
      <c r="M14" s="64"/>
      <c r="N14" s="65"/>
      <c r="P14" s="40">
        <f t="shared" si="0"/>
        <v>56.2</v>
      </c>
      <c r="Q14" s="11">
        <f t="shared" si="1"/>
        <v>1</v>
      </c>
      <c r="R14" s="11">
        <f t="shared" si="2"/>
        <v>8</v>
      </c>
      <c r="S14" s="11">
        <f t="shared" si="3"/>
        <v>6</v>
      </c>
      <c r="T14" s="39">
        <f t="shared" si="4"/>
        <v>54</v>
      </c>
      <c r="U14" s="11"/>
      <c r="V14" s="40">
        <f t="shared" si="5"/>
        <v>33.4</v>
      </c>
      <c r="W14" s="11">
        <f t="shared" si="6"/>
        <v>6</v>
      </c>
      <c r="X14" s="11">
        <f t="shared" si="7"/>
        <v>8</v>
      </c>
      <c r="Y14" s="11">
        <f t="shared" si="8"/>
        <v>2</v>
      </c>
      <c r="Z14" s="39">
        <f t="shared" si="9"/>
        <v>50</v>
      </c>
      <c r="AC14" s="15"/>
      <c r="AD14" s="15"/>
      <c r="AE14" s="25"/>
      <c r="AF14" s="15"/>
    </row>
    <row r="15" spans="1:32" ht="14.4" thickBot="1" x14ac:dyDescent="0.3">
      <c r="A15" s="16" t="s">
        <v>16</v>
      </c>
      <c r="B15" s="17">
        <v>1</v>
      </c>
      <c r="C15" s="17">
        <v>49.3</v>
      </c>
      <c r="D15" s="17">
        <v>4</v>
      </c>
      <c r="E15" s="17">
        <v>2</v>
      </c>
      <c r="F15" s="17">
        <v>3</v>
      </c>
      <c r="G15" s="18">
        <v>56</v>
      </c>
      <c r="L15" s="67" t="s">
        <v>58</v>
      </c>
      <c r="P15" s="40">
        <f t="shared" si="0"/>
        <v>49.3</v>
      </c>
      <c r="Q15" s="11">
        <f t="shared" si="1"/>
        <v>4</v>
      </c>
      <c r="R15" s="11">
        <f t="shared" si="2"/>
        <v>2</v>
      </c>
      <c r="S15" s="11">
        <f t="shared" si="3"/>
        <v>3</v>
      </c>
      <c r="T15" s="39">
        <f t="shared" si="4"/>
        <v>56</v>
      </c>
      <c r="U15" s="11"/>
      <c r="V15" s="40">
        <f t="shared" si="5"/>
        <v>37.5</v>
      </c>
      <c r="W15" s="11">
        <f t="shared" si="6"/>
        <v>3</v>
      </c>
      <c r="X15" s="11">
        <f t="shared" si="7"/>
        <v>2</v>
      </c>
      <c r="Y15" s="11">
        <f t="shared" si="8"/>
        <v>3</v>
      </c>
      <c r="Z15" s="39">
        <f t="shared" si="9"/>
        <v>48</v>
      </c>
      <c r="AC15" s="15"/>
      <c r="AD15" s="15"/>
      <c r="AE15" s="25"/>
      <c r="AF15" s="15"/>
    </row>
    <row r="16" spans="1:32" x14ac:dyDescent="0.25">
      <c r="A16" s="16" t="s">
        <v>17</v>
      </c>
      <c r="B16" s="17">
        <v>1</v>
      </c>
      <c r="C16" s="17">
        <v>62</v>
      </c>
      <c r="D16" s="17">
        <v>5</v>
      </c>
      <c r="E16" s="17">
        <v>6</v>
      </c>
      <c r="F16" s="17">
        <v>2</v>
      </c>
      <c r="G16" s="18">
        <v>58</v>
      </c>
      <c r="L16" s="66">
        <f t="array" ref="L16:L20">MMULT('дикср анализ'!B17:F21, T19:T23)</f>
        <v>0.21889940865433694</v>
      </c>
      <c r="P16" s="40">
        <f t="shared" si="0"/>
        <v>62</v>
      </c>
      <c r="Q16" s="11">
        <f t="shared" si="1"/>
        <v>5</v>
      </c>
      <c r="R16" s="11">
        <f t="shared" si="2"/>
        <v>6</v>
      </c>
      <c r="S16" s="11">
        <f t="shared" si="3"/>
        <v>2</v>
      </c>
      <c r="T16" s="39">
        <f t="shared" si="4"/>
        <v>58</v>
      </c>
      <c r="U16" s="11"/>
      <c r="V16" s="40">
        <f t="shared" si="5"/>
        <v>41.3</v>
      </c>
      <c r="W16" s="11">
        <f t="shared" si="6"/>
        <v>3</v>
      </c>
      <c r="X16" s="11">
        <f t="shared" si="7"/>
        <v>3</v>
      </c>
      <c r="Y16" s="11">
        <f t="shared" si="8"/>
        <v>2</v>
      </c>
      <c r="Z16" s="39">
        <f t="shared" si="9"/>
        <v>42</v>
      </c>
      <c r="AC16" s="15"/>
      <c r="AD16" s="15"/>
      <c r="AE16" s="25"/>
      <c r="AF16" s="15"/>
    </row>
    <row r="17" spans="1:32" ht="14.4" thickBot="1" x14ac:dyDescent="0.3">
      <c r="A17" s="16" t="s">
        <v>18</v>
      </c>
      <c r="B17" s="17">
        <v>2</v>
      </c>
      <c r="C17" s="17">
        <v>32.1</v>
      </c>
      <c r="D17" s="17">
        <v>5</v>
      </c>
      <c r="E17" s="17">
        <v>4</v>
      </c>
      <c r="F17" s="17">
        <v>3</v>
      </c>
      <c r="G17" s="18">
        <v>58</v>
      </c>
      <c r="L17" s="66">
        <v>0.12820025441769739</v>
      </c>
      <c r="U17" s="11"/>
      <c r="V17" s="11"/>
      <c r="AC17" s="15"/>
      <c r="AD17" s="15"/>
      <c r="AE17" s="25"/>
      <c r="AF17" s="15"/>
    </row>
    <row r="18" spans="1:32" ht="14.4" thickBot="1" x14ac:dyDescent="0.3">
      <c r="A18" s="16" t="s">
        <v>19</v>
      </c>
      <c r="B18" s="17">
        <v>2</v>
      </c>
      <c r="C18" s="17">
        <v>36.200000000000003</v>
      </c>
      <c r="D18" s="17">
        <v>4</v>
      </c>
      <c r="E18" s="17">
        <v>3</v>
      </c>
      <c r="F18" s="17">
        <v>2</v>
      </c>
      <c r="G18" s="18">
        <v>55</v>
      </c>
      <c r="L18" s="66">
        <v>0.31060993063306286</v>
      </c>
      <c r="P18" s="5" t="s">
        <v>37</v>
      </c>
      <c r="Q18" s="11"/>
      <c r="R18" s="11"/>
      <c r="T18" s="5" t="s">
        <v>39</v>
      </c>
      <c r="U18" s="11"/>
      <c r="V18" s="5" t="s">
        <v>38</v>
      </c>
      <c r="W18" s="11"/>
      <c r="X18" s="11"/>
      <c r="Y18" s="11"/>
      <c r="Z18" s="11"/>
      <c r="AA18" s="11"/>
      <c r="AC18" s="15"/>
      <c r="AD18" s="15"/>
      <c r="AE18" s="25"/>
      <c r="AF18" s="15"/>
    </row>
    <row r="19" spans="1:32" x14ac:dyDescent="0.25">
      <c r="A19" s="16" t="s">
        <v>20</v>
      </c>
      <c r="B19" s="17">
        <v>2</v>
      </c>
      <c r="C19" s="17">
        <v>43.2</v>
      </c>
      <c r="D19" s="17">
        <v>2</v>
      </c>
      <c r="E19" s="17">
        <v>5</v>
      </c>
      <c r="F19" s="17">
        <v>2</v>
      </c>
      <c r="G19" s="18">
        <v>57</v>
      </c>
      <c r="L19" s="66">
        <v>1.103674289762576</v>
      </c>
      <c r="P19" s="66">
        <f>AVERAGE(P2:P16)</f>
        <v>60.519999999999996</v>
      </c>
      <c r="Q19" s="11"/>
      <c r="R19" s="11"/>
      <c r="T19" s="66">
        <f>P19-V19</f>
        <v>18.606666666666669</v>
      </c>
      <c r="U19" s="11"/>
      <c r="V19" s="66">
        <f>AVERAGE(V2:V16)</f>
        <v>41.913333333333327</v>
      </c>
      <c r="W19" s="11"/>
      <c r="X19" s="11"/>
      <c r="Y19" s="11"/>
      <c r="Z19" s="11"/>
      <c r="AA19" s="11"/>
      <c r="AC19" s="15"/>
      <c r="AD19" s="15"/>
      <c r="AE19" s="25"/>
      <c r="AF19" s="15"/>
    </row>
    <row r="20" spans="1:32" x14ac:dyDescent="0.25">
      <c r="A20" s="16" t="s">
        <v>21</v>
      </c>
      <c r="B20" s="17">
        <v>2</v>
      </c>
      <c r="C20" s="17">
        <v>50.4</v>
      </c>
      <c r="D20" s="17">
        <v>5</v>
      </c>
      <c r="E20" s="17">
        <v>2</v>
      </c>
      <c r="F20" s="17">
        <v>4</v>
      </c>
      <c r="G20" s="18">
        <v>37</v>
      </c>
      <c r="L20" s="66">
        <v>6.3381006397948178E-2</v>
      </c>
      <c r="P20" s="66">
        <f>AVERAGE(Q2:Q16)</f>
        <v>5.4</v>
      </c>
      <c r="T20" s="66">
        <f>P20-V20</f>
        <v>1.0666666666666673</v>
      </c>
      <c r="V20" s="66">
        <f>AVERAGE(W2:W16)</f>
        <v>4.333333333333333</v>
      </c>
      <c r="AC20" s="15"/>
      <c r="AD20" s="15"/>
      <c r="AE20" s="25"/>
      <c r="AF20" s="15"/>
    </row>
    <row r="21" spans="1:32" x14ac:dyDescent="0.25">
      <c r="A21" s="16" t="s">
        <v>22</v>
      </c>
      <c r="B21" s="17">
        <v>2</v>
      </c>
      <c r="C21" s="17">
        <v>44.1</v>
      </c>
      <c r="D21" s="17">
        <v>6</v>
      </c>
      <c r="E21" s="17">
        <v>6</v>
      </c>
      <c r="F21" s="17">
        <v>3</v>
      </c>
      <c r="G21" s="18">
        <v>42</v>
      </c>
      <c r="P21" s="66">
        <f>AVERAGE(R2:R16)</f>
        <v>5.8</v>
      </c>
      <c r="T21" s="66">
        <f>P21-V21</f>
        <v>1.7333333333333334</v>
      </c>
      <c r="V21" s="66">
        <f>AVERAGE(X2:X16)</f>
        <v>4.0666666666666664</v>
      </c>
      <c r="AC21" s="15"/>
      <c r="AD21" s="15"/>
      <c r="AE21" s="25"/>
      <c r="AF21" s="15"/>
    </row>
    <row r="22" spans="1:32" ht="14.4" thickBot="1" x14ac:dyDescent="0.3">
      <c r="A22" s="16" t="s">
        <v>23</v>
      </c>
      <c r="B22" s="17">
        <v>2</v>
      </c>
      <c r="C22" s="17">
        <v>38.299999999999997</v>
      </c>
      <c r="D22" s="17">
        <v>6</v>
      </c>
      <c r="E22" s="17">
        <v>6</v>
      </c>
      <c r="F22" s="17">
        <v>2</v>
      </c>
      <c r="G22" s="18">
        <v>45</v>
      </c>
      <c r="P22" s="66">
        <f>AVERAGE(S2:S16)</f>
        <v>4.333333333333333</v>
      </c>
      <c r="T22" s="66">
        <f>P22-V22</f>
        <v>1.5333333333333332</v>
      </c>
      <c r="V22" s="66">
        <f>AVERAGE(Y2:Y16)</f>
        <v>2.8</v>
      </c>
      <c r="AC22" s="15"/>
      <c r="AD22" s="15"/>
      <c r="AE22" s="29"/>
      <c r="AF22" s="15"/>
    </row>
    <row r="23" spans="1:32" ht="14.4" thickBot="1" x14ac:dyDescent="0.3">
      <c r="A23" s="16" t="s">
        <v>24</v>
      </c>
      <c r="B23" s="17">
        <v>2</v>
      </c>
      <c r="C23" s="17">
        <v>55</v>
      </c>
      <c r="D23" s="17">
        <v>1</v>
      </c>
      <c r="E23" s="17">
        <v>2</v>
      </c>
      <c r="F23" s="17">
        <v>2</v>
      </c>
      <c r="G23" s="18">
        <v>57</v>
      </c>
      <c r="I23" s="82" t="s">
        <v>60</v>
      </c>
      <c r="J23" s="83"/>
      <c r="K23" s="83"/>
      <c r="L23" s="84"/>
      <c r="P23" s="66">
        <f>AVERAGE(T2:T16)</f>
        <v>53.733333333333334</v>
      </c>
      <c r="T23" s="66">
        <f>P23-V23</f>
        <v>3.6000000000000014</v>
      </c>
      <c r="V23" s="66">
        <f>AVERAGE(Z2:Z16)</f>
        <v>50.133333333333333</v>
      </c>
      <c r="AC23" s="15"/>
      <c r="AD23" s="15"/>
      <c r="AE23" s="29"/>
      <c r="AF23" s="15"/>
    </row>
    <row r="24" spans="1:32" ht="15.6" customHeight="1" thickBot="1" x14ac:dyDescent="0.3">
      <c r="A24" s="16" t="s">
        <v>25</v>
      </c>
      <c r="B24" s="17">
        <v>2</v>
      </c>
      <c r="C24" s="17">
        <v>46.1</v>
      </c>
      <c r="D24" s="17">
        <v>3</v>
      </c>
      <c r="E24" s="17">
        <v>5</v>
      </c>
      <c r="F24" s="17">
        <v>3</v>
      </c>
      <c r="G24" s="18">
        <v>51</v>
      </c>
      <c r="I24" s="85" t="s">
        <v>0</v>
      </c>
      <c r="J24" s="85" t="s">
        <v>61</v>
      </c>
      <c r="K24" s="85"/>
      <c r="L24" s="86" t="s">
        <v>62</v>
      </c>
      <c r="AC24" s="15"/>
      <c r="AD24" s="15"/>
      <c r="AE24" s="30"/>
      <c r="AF24" s="15"/>
    </row>
    <row r="25" spans="1:32" ht="14.4" customHeight="1" x14ac:dyDescent="0.25">
      <c r="A25" s="16" t="s">
        <v>26</v>
      </c>
      <c r="B25" s="17">
        <v>2</v>
      </c>
      <c r="C25" s="17">
        <v>35</v>
      </c>
      <c r="D25" s="17">
        <v>6</v>
      </c>
      <c r="E25" s="17">
        <v>4</v>
      </c>
      <c r="F25" s="17">
        <v>5</v>
      </c>
      <c r="G25" s="18">
        <v>64</v>
      </c>
      <c r="I25" s="87"/>
      <c r="J25" s="87"/>
      <c r="K25" s="87"/>
      <c r="L25" s="88"/>
      <c r="P25" s="68" t="s">
        <v>59</v>
      </c>
      <c r="Q25" s="69"/>
      <c r="R25" s="69"/>
      <c r="S25" s="69"/>
      <c r="T25" s="69"/>
      <c r="U25" s="69"/>
      <c r="V25" s="70"/>
      <c r="AC25" s="15"/>
      <c r="AD25" s="15"/>
      <c r="AE25" s="25"/>
      <c r="AF25" s="15"/>
    </row>
    <row r="26" spans="1:32" ht="17.399999999999999" customHeight="1" thickBot="1" x14ac:dyDescent="0.3">
      <c r="A26" s="16" t="s">
        <v>27</v>
      </c>
      <c r="B26" s="17">
        <v>2</v>
      </c>
      <c r="C26" s="17">
        <v>37.299999999999997</v>
      </c>
      <c r="D26" s="17">
        <v>2</v>
      </c>
      <c r="E26" s="17">
        <v>7</v>
      </c>
      <c r="F26" s="17">
        <v>4</v>
      </c>
      <c r="G26" s="18">
        <v>54</v>
      </c>
      <c r="I26" s="87"/>
      <c r="J26" s="87"/>
      <c r="K26" s="87"/>
      <c r="L26" s="88"/>
      <c r="P26" s="71"/>
      <c r="Q26" s="72"/>
      <c r="R26" s="72"/>
      <c r="S26" s="72"/>
      <c r="T26" s="72"/>
      <c r="U26" s="72"/>
      <c r="V26" s="73"/>
      <c r="AC26" s="15"/>
      <c r="AD26" s="15"/>
      <c r="AE26" s="25"/>
      <c r="AF26" s="15"/>
    </row>
    <row r="27" spans="1:32" ht="14.4" thickBot="1" x14ac:dyDescent="0.3">
      <c r="A27" s="16" t="s">
        <v>30</v>
      </c>
      <c r="B27" s="17">
        <v>2</v>
      </c>
      <c r="C27" s="17">
        <v>41.8</v>
      </c>
      <c r="D27" s="17">
        <v>5</v>
      </c>
      <c r="E27" s="17">
        <v>1</v>
      </c>
      <c r="F27" s="17">
        <v>3</v>
      </c>
      <c r="G27" s="18">
        <v>56</v>
      </c>
      <c r="I27" s="89"/>
      <c r="J27" s="89"/>
      <c r="K27" s="89"/>
      <c r="L27" s="90"/>
      <c r="P27" s="62" t="s">
        <v>28</v>
      </c>
      <c r="V27" s="62" t="s">
        <v>29</v>
      </c>
    </row>
    <row r="28" spans="1:32" x14ac:dyDescent="0.25">
      <c r="A28" s="16" t="s">
        <v>31</v>
      </c>
      <c r="B28" s="17">
        <v>2</v>
      </c>
      <c r="C28" s="17">
        <v>57</v>
      </c>
      <c r="D28" s="17">
        <v>8</v>
      </c>
      <c r="E28" s="17">
        <v>3</v>
      </c>
      <c r="F28" s="17">
        <v>2</v>
      </c>
      <c r="G28" s="18">
        <v>36</v>
      </c>
      <c r="I28" s="91" t="s">
        <v>3</v>
      </c>
      <c r="J28" s="92">
        <v>1</v>
      </c>
      <c r="K28" s="80">
        <f t="array" ref="K28:K37">MMULT(J3:N12, L16:L20)</f>
        <v>19.97032864893794</v>
      </c>
      <c r="L28" s="81">
        <f>IF(K28&gt;$S$44,1,2)</f>
        <v>2</v>
      </c>
      <c r="P28" s="66">
        <f t="array" ref="P28:P42">MMULT(P2:T16, L16:L20)</f>
        <v>20.151037176000205</v>
      </c>
      <c r="V28" s="66">
        <f t="array" ref="V28:V42">MMULT(V2:Z16, L16:L20)</f>
        <v>15.897233252793677</v>
      </c>
    </row>
    <row r="29" spans="1:32" x14ac:dyDescent="0.25">
      <c r="A29" s="16" t="s">
        <v>32</v>
      </c>
      <c r="B29" s="17">
        <v>2</v>
      </c>
      <c r="C29" s="17">
        <v>33.4</v>
      </c>
      <c r="D29" s="17">
        <v>6</v>
      </c>
      <c r="E29" s="17">
        <v>8</v>
      </c>
      <c r="F29" s="17">
        <v>2</v>
      </c>
      <c r="G29" s="18">
        <v>50</v>
      </c>
      <c r="I29" s="93" t="s">
        <v>4</v>
      </c>
      <c r="J29" s="78">
        <v>2</v>
      </c>
      <c r="K29" s="77">
        <v>27.273519274097143</v>
      </c>
      <c r="L29" s="31">
        <f>IF(K29&gt;$S$44,1,2)</f>
        <v>1</v>
      </c>
      <c r="P29" s="66">
        <v>26.61303801866265</v>
      </c>
      <c r="V29" s="66">
        <v>15.062093334269278</v>
      </c>
    </row>
    <row r="30" spans="1:32" x14ac:dyDescent="0.25">
      <c r="A30" s="16" t="s">
        <v>33</v>
      </c>
      <c r="B30" s="17">
        <v>2</v>
      </c>
      <c r="C30" s="17">
        <v>37.5</v>
      </c>
      <c r="D30" s="17">
        <v>3</v>
      </c>
      <c r="E30" s="17">
        <v>2</v>
      </c>
      <c r="F30" s="17">
        <v>3</v>
      </c>
      <c r="G30" s="18">
        <v>48</v>
      </c>
      <c r="I30" s="93" t="s">
        <v>5</v>
      </c>
      <c r="J30" s="78">
        <v>3</v>
      </c>
      <c r="K30" s="77">
        <v>22.854834638403116</v>
      </c>
      <c r="L30" s="31">
        <f>IF(K30&gt;$S$44,1,2)</f>
        <v>1</v>
      </c>
      <c r="P30" s="66">
        <v>26.137082309715751</v>
      </c>
      <c r="V30" s="66">
        <v>17.085970560076266</v>
      </c>
    </row>
    <row r="31" spans="1:32" ht="14.4" thickBot="1" x14ac:dyDescent="0.3">
      <c r="A31" s="26" t="s">
        <v>34</v>
      </c>
      <c r="B31" s="32">
        <v>2</v>
      </c>
      <c r="C31" s="32">
        <v>41.3</v>
      </c>
      <c r="D31" s="32">
        <v>3</v>
      </c>
      <c r="E31" s="32">
        <v>3</v>
      </c>
      <c r="F31" s="32">
        <v>2</v>
      </c>
      <c r="G31" s="33">
        <v>42</v>
      </c>
      <c r="I31" s="93" t="s">
        <v>6</v>
      </c>
      <c r="J31" s="78">
        <v>4</v>
      </c>
      <c r="K31" s="77">
        <v>18.847797637230517</v>
      </c>
      <c r="L31" s="31">
        <f>IF(K31&gt;$S$44,1,2)</f>
        <v>2</v>
      </c>
      <c r="P31" s="66">
        <v>20.867160432963551</v>
      </c>
      <c r="V31" s="66">
        <v>19.05454572530758</v>
      </c>
    </row>
    <row r="32" spans="1:32" x14ac:dyDescent="0.25">
      <c r="I32" s="93" t="s">
        <v>7</v>
      </c>
      <c r="J32" s="78">
        <v>5</v>
      </c>
      <c r="K32" s="77">
        <v>27.055592931680543</v>
      </c>
      <c r="L32" s="31">
        <f>IF(K32&gt;$S$44,1,2)</f>
        <v>1</v>
      </c>
      <c r="P32" s="66">
        <v>22.069512457325573</v>
      </c>
      <c r="V32" s="66">
        <v>18.259350169962371</v>
      </c>
    </row>
    <row r="33" spans="9:22" x14ac:dyDescent="0.25">
      <c r="I33" s="93" t="s">
        <v>8</v>
      </c>
      <c r="J33" s="78">
        <v>6</v>
      </c>
      <c r="K33" s="77">
        <v>22.958673360894018</v>
      </c>
      <c r="L33" s="31">
        <f>IF(K33&gt;$S$44,1,2)</f>
        <v>1</v>
      </c>
      <c r="P33" s="66">
        <v>29.44560708272164</v>
      </c>
      <c r="V33" s="66">
        <v>16.076202329198484</v>
      </c>
    </row>
    <row r="34" spans="9:22" x14ac:dyDescent="0.25">
      <c r="I34" s="93" t="s">
        <v>9</v>
      </c>
      <c r="J34" s="78">
        <v>7</v>
      </c>
      <c r="K34" s="77">
        <v>16.943381617011276</v>
      </c>
      <c r="L34" s="31">
        <f>IF(K34&gt;$S$44,1,2)</f>
        <v>2</v>
      </c>
      <c r="P34" s="66">
        <v>18.926629009778559</v>
      </c>
      <c r="V34" s="66">
        <v>18.608953535880552</v>
      </c>
    </row>
    <row r="35" spans="9:22" x14ac:dyDescent="0.25">
      <c r="I35" s="93" t="s">
        <v>10</v>
      </c>
      <c r="J35" s="78">
        <v>8</v>
      </c>
      <c r="K35" s="77">
        <v>20.420472431575647</v>
      </c>
      <c r="L35" s="31">
        <f>IF(K35&gt;$S$44,1,2)</f>
        <v>2</v>
      </c>
      <c r="P35" s="66">
        <v>23.830583589535664</v>
      </c>
      <c r="V35" s="66">
        <v>18.572367350966424</v>
      </c>
    </row>
    <row r="36" spans="9:22" x14ac:dyDescent="0.25">
      <c r="I36" s="93" t="s">
        <v>11</v>
      </c>
      <c r="J36" s="78">
        <v>9</v>
      </c>
      <c r="K36" s="77">
        <v>17.046675031449823</v>
      </c>
      <c r="L36" s="31">
        <f>IF(K36&gt;$S$44,1,2)</f>
        <v>2</v>
      </c>
      <c r="P36" s="66">
        <v>24.509318052565543</v>
      </c>
      <c r="V36" s="66">
        <v>19.247876410221792</v>
      </c>
    </row>
    <row r="37" spans="9:22" ht="14.4" thickBot="1" x14ac:dyDescent="0.3">
      <c r="I37" s="94" t="s">
        <v>12</v>
      </c>
      <c r="J37" s="95">
        <v>10</v>
      </c>
      <c r="K37" s="79">
        <v>18.970140987952476</v>
      </c>
      <c r="L37" s="34">
        <f>IF(K37&gt;$S$44,1,2)</f>
        <v>2</v>
      </c>
      <c r="P37" s="66">
        <v>26.038627830803151</v>
      </c>
      <c r="V37" s="66">
        <v>18.432889470613109</v>
      </c>
    </row>
    <row r="38" spans="9:22" x14ac:dyDescent="0.25">
      <c r="P38" s="66">
        <v>27.317823366488554</v>
      </c>
      <c r="V38" s="66">
        <v>16.961965712045657</v>
      </c>
    </row>
    <row r="39" spans="9:22" x14ac:dyDescent="0.25">
      <c r="P39" s="66">
        <v>27.335829767918803</v>
      </c>
      <c r="V39" s="66">
        <v>18.923762930389259</v>
      </c>
    </row>
    <row r="40" spans="9:22" x14ac:dyDescent="0.25">
      <c r="P40" s="66">
        <v>24.959846549920595</v>
      </c>
      <c r="V40" s="66">
        <v>15.941720120048103</v>
      </c>
    </row>
    <row r="41" spans="9:22" x14ac:dyDescent="0.25">
      <c r="P41" s="66">
        <v>18.786120953168549</v>
      </c>
      <c r="V41" s="66">
        <v>15.56785962544609</v>
      </c>
    </row>
    <row r="42" spans="9:22" ht="14.4" thickBot="1" x14ac:dyDescent="0.3">
      <c r="P42" s="66">
        <v>21.9598711430619</v>
      </c>
      <c r="V42" s="66">
        <v>15.226326980815372</v>
      </c>
    </row>
    <row r="43" spans="9:22" ht="14.4" thickBot="1" x14ac:dyDescent="0.3">
      <c r="O43" s="74" t="s">
        <v>35</v>
      </c>
      <c r="P43" s="75">
        <f>AVERAGE(P28:P42)</f>
        <v>23.929872516042046</v>
      </c>
      <c r="U43" s="74" t="s">
        <v>35</v>
      </c>
      <c r="V43" s="75">
        <f>AVERAGE(V28:V42)</f>
        <v>17.261274500535603</v>
      </c>
    </row>
    <row r="44" spans="9:22" ht="14.4" thickBot="1" x14ac:dyDescent="0.3">
      <c r="R44" s="74" t="s">
        <v>36</v>
      </c>
      <c r="S44" s="76">
        <f>AVERAGE(P43,V43)</f>
        <v>20.595573508288822</v>
      </c>
    </row>
  </sheetData>
  <mergeCells count="10">
    <mergeCell ref="K24:K27"/>
    <mergeCell ref="P1:T1"/>
    <mergeCell ref="V1:Z1"/>
    <mergeCell ref="I1:N1"/>
    <mergeCell ref="J14:N14"/>
    <mergeCell ref="P25:V26"/>
    <mergeCell ref="I23:L23"/>
    <mergeCell ref="L24:L27"/>
    <mergeCell ref="I24:I27"/>
    <mergeCell ref="J24:J2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6" r:id="rId3">
          <objectPr defaultSize="0" autoPict="0" r:id="rId4">
            <anchor moveWithCells="1" sizeWithCells="1">
              <from>
                <xdr:col>10</xdr:col>
                <xdr:colOff>251460</xdr:colOff>
                <xdr:row>24</xdr:row>
                <xdr:rowOff>68580</xdr:rowOff>
              </from>
              <to>
                <xdr:col>10</xdr:col>
                <xdr:colOff>868680</xdr:colOff>
                <xdr:row>25</xdr:row>
                <xdr:rowOff>121920</xdr:rowOff>
              </to>
            </anchor>
          </objectPr>
        </oleObject>
      </mc:Choice>
      <mc:Fallback>
        <oleObject progId="Equation.3" shapeId="102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4.4" x14ac:dyDescent="0.3"/>
  <cols>
    <col min="1" max="12" width="7.33203125" customWidth="1"/>
  </cols>
  <sheetData>
    <row r="1" spans="1:12" ht="15" thickBot="1" x14ac:dyDescent="0.35">
      <c r="B1" s="41" t="s">
        <v>53</v>
      </c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1:12" x14ac:dyDescent="0.3">
      <c r="B2" s="50">
        <f>VARPA('Дискриминантный анализ'!P2:P16)</f>
        <v>90.19893333333286</v>
      </c>
      <c r="C2" s="51">
        <v>6.6919999999999975</v>
      </c>
      <c r="D2" s="51">
        <v>8.7706666666666688</v>
      </c>
      <c r="E2" s="51">
        <v>2.9933333333333332</v>
      </c>
      <c r="F2" s="52">
        <v>26.365333333333332</v>
      </c>
      <c r="G2" s="1"/>
      <c r="H2" s="50">
        <f>VARP('Дискриминантный анализ'!$V$2:$V$16)</f>
        <v>53.218488888889553</v>
      </c>
      <c r="I2" s="51">
        <v>-0.43777777777777821</v>
      </c>
      <c r="J2" s="51">
        <v>-5.8675555555555556</v>
      </c>
      <c r="K2" s="51">
        <v>-1.3973333333333338</v>
      </c>
      <c r="L2" s="52">
        <v>-28.361777777777775</v>
      </c>
    </row>
    <row r="3" spans="1:12" ht="15" thickBot="1" x14ac:dyDescent="0.35">
      <c r="B3" s="50">
        <v>6.6919999999999975</v>
      </c>
      <c r="C3" s="51">
        <f>VARPA('Дискриминантный анализ'!Q2:Q16)</f>
        <v>3.44</v>
      </c>
      <c r="D3" s="51">
        <v>0.14666666666666675</v>
      </c>
      <c r="E3" s="51">
        <v>-0.2</v>
      </c>
      <c r="F3" s="52">
        <v>-0.22666666666666674</v>
      </c>
      <c r="G3" s="1"/>
      <c r="H3" s="50">
        <v>-0.43777777777777821</v>
      </c>
      <c r="I3" s="51">
        <f>VARP('Дискриминантный анализ'!$W$2:$W$16)</f>
        <v>3.5555555555555554</v>
      </c>
      <c r="J3" s="51">
        <v>0.44444444444444453</v>
      </c>
      <c r="K3" s="51">
        <v>0.13333333333333325</v>
      </c>
      <c r="L3" s="52">
        <v>-5.8444444444444441</v>
      </c>
    </row>
    <row r="4" spans="1:12" ht="15" thickBot="1" x14ac:dyDescent="0.35">
      <c r="A4" s="44" t="s">
        <v>52</v>
      </c>
      <c r="B4" s="51">
        <v>8.7706666666666688</v>
      </c>
      <c r="C4" s="51">
        <v>0.14666666666666675</v>
      </c>
      <c r="D4" s="51">
        <f>VARPA('Дискриминантный анализ'!R2:R16)</f>
        <v>3.0933333333333333</v>
      </c>
      <c r="E4" s="51">
        <v>0.33333333333333331</v>
      </c>
      <c r="F4" s="51">
        <v>-5.3333333333333587E-2</v>
      </c>
      <c r="G4" s="44" t="s">
        <v>54</v>
      </c>
      <c r="H4" s="51">
        <v>-5.8675555555555556</v>
      </c>
      <c r="I4" s="51">
        <v>0.44444444444444453</v>
      </c>
      <c r="J4" s="51">
        <f>VARP('Дискриминантный анализ'!$X$2:$X$16)</f>
        <v>3.9288888888888889</v>
      </c>
      <c r="K4" s="51">
        <v>-5.3333333333333267E-2</v>
      </c>
      <c r="L4" s="52">
        <v>0.59111111111111114</v>
      </c>
    </row>
    <row r="5" spans="1:12" x14ac:dyDescent="0.3">
      <c r="B5" s="50">
        <v>2.9933333333333332</v>
      </c>
      <c r="C5" s="51">
        <v>-0.2</v>
      </c>
      <c r="D5" s="51">
        <v>0.33333333333333331</v>
      </c>
      <c r="E5" s="51">
        <f>VARPA('Дискриминантный анализ'!S2:S16)</f>
        <v>1.4222222222222223</v>
      </c>
      <c r="F5" s="52">
        <v>-2.5777777777777779</v>
      </c>
      <c r="G5" s="1"/>
      <c r="H5" s="50">
        <v>-1.3973333333333338</v>
      </c>
      <c r="I5" s="51">
        <v>0.13333333333333325</v>
      </c>
      <c r="J5" s="51">
        <v>-5.3333333333333267E-2</v>
      </c>
      <c r="K5" s="51">
        <f>VARP('Дискриминантный анализ'!$Y$2:$Y$16)</f>
        <v>0.82666666666666666</v>
      </c>
      <c r="L5" s="52">
        <v>1.8266666666666667</v>
      </c>
    </row>
    <row r="6" spans="1:12" x14ac:dyDescent="0.3">
      <c r="B6" s="50">
        <v>26.365333333333332</v>
      </c>
      <c r="C6" s="51">
        <v>-0.22666666666666674</v>
      </c>
      <c r="D6" s="51">
        <v>-5.3333333333333587E-2</v>
      </c>
      <c r="E6" s="51">
        <v>-2.5777777777777779</v>
      </c>
      <c r="F6" s="52">
        <f>VARPA('Дискриминантный анализ'!T2:T16)</f>
        <v>71.795555555555552</v>
      </c>
      <c r="G6" s="1"/>
      <c r="H6" s="50">
        <v>-28.361777777777775</v>
      </c>
      <c r="I6" s="51">
        <v>-5.8444444444444441</v>
      </c>
      <c r="J6" s="51">
        <v>0.59111111111111114</v>
      </c>
      <c r="K6" s="51">
        <v>1.8266666666666667</v>
      </c>
      <c r="L6" s="52">
        <f>VARP('Дискриминантный анализ'!$Z$2:$Z$16)</f>
        <v>63.848888888888887</v>
      </c>
    </row>
    <row r="7" spans="1:12" ht="15" thickBot="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9.4" customHeight="1" thickBot="1" x14ac:dyDescent="0.35">
      <c r="B8" s="56" t="s">
        <v>55</v>
      </c>
      <c r="C8" s="42"/>
      <c r="D8" s="42"/>
      <c r="E8" s="42"/>
      <c r="F8" s="43"/>
      <c r="H8" s="1"/>
      <c r="I8" s="1"/>
      <c r="J8" s="1"/>
      <c r="K8" s="1"/>
      <c r="L8" s="1"/>
    </row>
    <row r="9" spans="1:12" x14ac:dyDescent="0.3">
      <c r="B9" s="53">
        <f>(1/28)*(15*B2+15*H2)</f>
        <v>76.830761904761999</v>
      </c>
      <c r="C9" s="54">
        <f>(1/28)*(15*C2+15*I2)</f>
        <v>3.3504761904761886</v>
      </c>
      <c r="D9" s="54">
        <f>(1/28)*(15*D2+15*J2)</f>
        <v>1.5552380952380962</v>
      </c>
      <c r="E9" s="54">
        <f>(1/28)*(15*E2+15*K2)</f>
        <v>0.85499999999999965</v>
      </c>
      <c r="F9" s="55">
        <f>(1/28)*(15*F2+15*L2)</f>
        <v>-1.0695238095238091</v>
      </c>
      <c r="G9" s="1"/>
      <c r="H9" s="1"/>
      <c r="I9" s="1"/>
      <c r="J9" s="1"/>
      <c r="K9" s="1"/>
      <c r="L9" s="1"/>
    </row>
    <row r="10" spans="1:12" x14ac:dyDescent="0.3">
      <c r="B10" s="53">
        <f>(1/28)*(15*B3+15*H3)</f>
        <v>3.3504761904761886</v>
      </c>
      <c r="C10" s="54">
        <f>(1/28)*(15*C3+15*I3)</f>
        <v>3.7476190476190476</v>
      </c>
      <c r="D10" s="54">
        <f>(1/28)*(15*D3+15*J3)</f>
        <v>0.31666666666666671</v>
      </c>
      <c r="E10" s="54">
        <f>(1/28)*(15*E3+15*K3)</f>
        <v>-3.5714285714285761E-2</v>
      </c>
      <c r="F10" s="55">
        <f>(1/28)*(15*F3+15*L3)</f>
        <v>-3.2523809523809519</v>
      </c>
      <c r="G10" s="1"/>
      <c r="H10" s="1"/>
      <c r="I10" s="1"/>
      <c r="J10" s="1"/>
      <c r="K10" s="1"/>
      <c r="L10" s="1"/>
    </row>
    <row r="11" spans="1:12" x14ac:dyDescent="0.3">
      <c r="B11" s="53">
        <f>(1/28)*(15*B4+15*H4)</f>
        <v>1.5552380952380962</v>
      </c>
      <c r="C11" s="54">
        <f>(1/28)*(15*C4+15*I4)</f>
        <v>0.31666666666666671</v>
      </c>
      <c r="D11" s="54">
        <f>(1/28)*(15*D4+15*J4)</f>
        <v>3.7619047619047614</v>
      </c>
      <c r="E11" s="54">
        <f>(1/28)*(15*E4+15*K4)</f>
        <v>0.15000000000000002</v>
      </c>
      <c r="F11" s="55">
        <f>(1/28)*(15*F4+15*L4)</f>
        <v>0.28809523809523796</v>
      </c>
      <c r="G11" s="1"/>
      <c r="H11" s="1"/>
      <c r="I11" s="1"/>
      <c r="J11" s="1"/>
      <c r="K11" s="1"/>
      <c r="L11" s="1"/>
    </row>
    <row r="12" spans="1:12" x14ac:dyDescent="0.3">
      <c r="B12" s="53">
        <f>(1/28)*(15*B5+15*H5)</f>
        <v>0.85499999999999965</v>
      </c>
      <c r="C12" s="54">
        <f>(1/28)*(15*C5+15*I5)</f>
        <v>-3.5714285714285761E-2</v>
      </c>
      <c r="D12" s="54">
        <f>(1/28)*(15*D5+15*J5)</f>
        <v>0.15000000000000002</v>
      </c>
      <c r="E12" s="54">
        <f>(1/28)*(15*E5+15*K5)</f>
        <v>1.2047619047619047</v>
      </c>
      <c r="F12" s="55">
        <f>(1/28)*(15*F5+15*L5)</f>
        <v>-0.40238095238095256</v>
      </c>
      <c r="G12" s="1"/>
      <c r="H12" s="1"/>
      <c r="I12" s="1"/>
      <c r="J12" s="1"/>
      <c r="K12" s="1"/>
      <c r="L12" s="1"/>
    </row>
    <row r="13" spans="1:12" x14ac:dyDescent="0.3">
      <c r="B13" s="53">
        <f>(1/28)*(15*B6+15*H6)</f>
        <v>-1.0695238095238091</v>
      </c>
      <c r="C13" s="54">
        <f>(1/28)*(15*C6+15*I6)</f>
        <v>-3.2523809523809519</v>
      </c>
      <c r="D13" s="54">
        <f>(1/28)*(15*D6+15*J6)</f>
        <v>0.28809523809523796</v>
      </c>
      <c r="E13" s="54">
        <f>(1/28)*(15*E6+15*K6)</f>
        <v>-0.40238095238095256</v>
      </c>
      <c r="F13" s="55">
        <f>(1/28)*(15*F6+15*L6)</f>
        <v>72.666666666666671</v>
      </c>
      <c r="G13" s="1"/>
      <c r="H13" s="1"/>
      <c r="I13" s="1"/>
      <c r="J13" s="1"/>
      <c r="K13" s="1"/>
      <c r="L13" s="1"/>
    </row>
    <row r="14" spans="1:12" ht="15" thickBot="1" x14ac:dyDescent="0.35">
      <c r="B14" s="1"/>
      <c r="C14" s="1"/>
      <c r="D14" s="1"/>
      <c r="E14" s="1"/>
      <c r="F14" s="1"/>
      <c r="H14" s="1"/>
      <c r="I14" s="1"/>
      <c r="J14" s="1"/>
      <c r="K14" s="1"/>
      <c r="L14" s="1"/>
    </row>
    <row r="15" spans="1:12" x14ac:dyDescent="0.3">
      <c r="B15" s="57" t="s">
        <v>56</v>
      </c>
      <c r="C15" s="45"/>
      <c r="D15" s="45"/>
      <c r="E15" s="45"/>
      <c r="F15" s="46"/>
      <c r="G15" s="1"/>
      <c r="H15" s="1"/>
      <c r="I15" s="1"/>
      <c r="J15" s="1"/>
      <c r="K15" s="1"/>
      <c r="L15" s="1"/>
    </row>
    <row r="16" spans="1:12" ht="15" thickBot="1" x14ac:dyDescent="0.35">
      <c r="B16" s="58"/>
      <c r="C16" s="59"/>
      <c r="D16" s="59"/>
      <c r="E16" s="59"/>
      <c r="F16" s="60"/>
      <c r="G16" s="1"/>
      <c r="H16" s="1"/>
      <c r="I16" s="1"/>
      <c r="J16" s="1"/>
      <c r="K16" s="1"/>
      <c r="L16" s="1"/>
    </row>
    <row r="17" spans="2:12" x14ac:dyDescent="0.3">
      <c r="B17" s="47">
        <f t="array" ref="B17:F21">MINVERSE(B9:F13)</f>
        <v>1.3742878826813935E-2</v>
      </c>
      <c r="C17" s="48">
        <v>-1.2358986727797405E-2</v>
      </c>
      <c r="D17" s="48">
        <v>-4.2237961305662056E-3</v>
      </c>
      <c r="E17" s="48">
        <v>-9.7231667765361636E-3</v>
      </c>
      <c r="F17" s="49">
        <v>-3.8798199720191807E-4</v>
      </c>
      <c r="G17" s="1"/>
      <c r="H17" s="1"/>
      <c r="I17" s="1"/>
      <c r="J17" s="1"/>
      <c r="K17" s="1"/>
      <c r="L17" s="1"/>
    </row>
    <row r="18" spans="2:12" x14ac:dyDescent="0.3">
      <c r="B18" s="47">
        <v>-1.235898672779741E-2</v>
      </c>
      <c r="C18" s="48">
        <v>0.29127219879620414</v>
      </c>
      <c r="D18" s="48">
        <v>-2.1384661139270254E-2</v>
      </c>
      <c r="E18" s="48">
        <v>2.4434924353019426E-2</v>
      </c>
      <c r="F18" s="49">
        <v>1.3074810384370915E-2</v>
      </c>
      <c r="G18" s="1"/>
      <c r="H18" s="1"/>
      <c r="I18" s="1"/>
      <c r="J18" s="1"/>
      <c r="K18" s="1"/>
      <c r="L18" s="1"/>
    </row>
    <row r="19" spans="2:12" x14ac:dyDescent="0.3">
      <c r="B19" s="47">
        <v>-4.2237961305662064E-3</v>
      </c>
      <c r="C19" s="48">
        <v>-2.1384661139270254E-2</v>
      </c>
      <c r="D19" s="48">
        <v>0.27082347593843953</v>
      </c>
      <c r="E19" s="48">
        <v>-3.2113940029806394E-2</v>
      </c>
      <c r="F19" s="49">
        <v>-2.2708280731219515E-3</v>
      </c>
    </row>
    <row r="20" spans="2:12" x14ac:dyDescent="0.3">
      <c r="B20" s="47">
        <v>-9.7231667765361636E-3</v>
      </c>
      <c r="C20" s="48">
        <v>2.4434924353019426E-2</v>
      </c>
      <c r="D20" s="48">
        <v>-3.2113940029806394E-2</v>
      </c>
      <c r="E20" s="48">
        <v>0.84358277622393996</v>
      </c>
      <c r="F20" s="49">
        <v>5.7490739212207381E-3</v>
      </c>
    </row>
    <row r="21" spans="2:12" x14ac:dyDescent="0.3">
      <c r="B21" s="47">
        <v>-3.8798199720191812E-4</v>
      </c>
      <c r="C21" s="48">
        <v>1.3074810384370913E-2</v>
      </c>
      <c r="D21" s="48">
        <v>-2.2708280731219507E-3</v>
      </c>
      <c r="E21" s="48">
        <v>5.7490739212207381E-3</v>
      </c>
      <c r="F21" s="49">
        <v>1.4381791387989567E-2</v>
      </c>
    </row>
  </sheetData>
  <mergeCells count="3">
    <mergeCell ref="B1:L1"/>
    <mergeCell ref="B8:F8"/>
    <mergeCell ref="B15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Дискриминантный анализ</vt:lpstr>
      <vt:lpstr>дикср анализ</vt:lpstr>
    </vt:vector>
  </TitlesOfParts>
  <Company>Freedom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Гранд Дмитрий</dc:creator>
  <cp:lastModifiedBy>Гранд Дмитрий</cp:lastModifiedBy>
  <dcterms:created xsi:type="dcterms:W3CDTF">2024-12-06T13:09:02Z</dcterms:created>
  <dcterms:modified xsi:type="dcterms:W3CDTF">2024-12-06T19:17:40Z</dcterms:modified>
</cp:coreProperties>
</file>