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G\Studing\University\2 year\Data Processing\Labs\"/>
    </mc:Choice>
  </mc:AlternateContent>
  <bookViews>
    <workbookView xWindow="0" yWindow="0" windowWidth="23040" windowHeight="9780"/>
  </bookViews>
  <sheets>
    <sheet name="RS анализ" sheetId="5" r:id="rId1"/>
    <sheet name="Лист1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5" l="1"/>
  <c r="F414" i="5" l="1"/>
  <c r="G414" i="5" s="1"/>
  <c r="F413" i="5"/>
  <c r="G413" i="5" s="1"/>
  <c r="F412" i="5"/>
  <c r="G412" i="5" s="1"/>
  <c r="F411" i="5"/>
  <c r="G411" i="5" s="1"/>
  <c r="F410" i="5"/>
  <c r="G410" i="5" s="1"/>
  <c r="F409" i="5"/>
  <c r="G409" i="5" s="1"/>
  <c r="F408" i="5"/>
  <c r="G408" i="5" s="1"/>
  <c r="F407" i="5"/>
  <c r="G407" i="5" s="1"/>
  <c r="F406" i="5"/>
  <c r="G406" i="5" s="1"/>
  <c r="F405" i="5"/>
  <c r="G405" i="5" s="1"/>
  <c r="F404" i="5"/>
  <c r="G404" i="5" s="1"/>
  <c r="F403" i="5"/>
  <c r="G403" i="5" s="1"/>
  <c r="F402" i="5"/>
  <c r="G402" i="5" s="1"/>
  <c r="F401" i="5"/>
  <c r="G401" i="5" s="1"/>
  <c r="F400" i="5"/>
  <c r="G400" i="5" s="1"/>
  <c r="F399" i="5"/>
  <c r="G399" i="5" s="1"/>
  <c r="F398" i="5"/>
  <c r="G398" i="5" s="1"/>
  <c r="F397" i="5"/>
  <c r="G397" i="5" s="1"/>
  <c r="F396" i="5"/>
  <c r="G396" i="5" s="1"/>
  <c r="F395" i="5"/>
  <c r="G395" i="5" s="1"/>
  <c r="F394" i="5"/>
  <c r="G394" i="5" s="1"/>
  <c r="F393" i="5"/>
  <c r="G393" i="5" s="1"/>
  <c r="F392" i="5"/>
  <c r="G392" i="5" s="1"/>
  <c r="F391" i="5"/>
  <c r="G391" i="5" s="1"/>
  <c r="F390" i="5"/>
  <c r="G390" i="5" s="1"/>
  <c r="F389" i="5"/>
  <c r="G389" i="5" s="1"/>
  <c r="F388" i="5"/>
  <c r="G388" i="5" s="1"/>
  <c r="F387" i="5"/>
  <c r="G387" i="5" s="1"/>
  <c r="F386" i="5"/>
  <c r="G386" i="5" s="1"/>
  <c r="F385" i="5"/>
  <c r="G385" i="5" s="1"/>
  <c r="F384" i="5"/>
  <c r="G384" i="5" s="1"/>
  <c r="F383" i="5"/>
  <c r="G383" i="5" s="1"/>
  <c r="F382" i="5"/>
  <c r="G382" i="5" s="1"/>
  <c r="F381" i="5"/>
  <c r="G381" i="5" s="1"/>
  <c r="F380" i="5"/>
  <c r="G380" i="5" s="1"/>
  <c r="F379" i="5"/>
  <c r="G379" i="5" s="1"/>
  <c r="F378" i="5"/>
  <c r="G378" i="5" s="1"/>
  <c r="F377" i="5"/>
  <c r="G377" i="5" s="1"/>
  <c r="F376" i="5"/>
  <c r="G376" i="5" s="1"/>
  <c r="F375" i="5"/>
  <c r="G375" i="5" s="1"/>
  <c r="G374" i="5"/>
  <c r="F374" i="5"/>
  <c r="F373" i="5"/>
  <c r="G373" i="5" s="1"/>
  <c r="F372" i="5"/>
  <c r="G372" i="5" s="1"/>
  <c r="F371" i="5"/>
  <c r="G371" i="5" s="1"/>
  <c r="F370" i="5"/>
  <c r="G370" i="5" s="1"/>
  <c r="F369" i="5"/>
  <c r="G369" i="5" s="1"/>
  <c r="F368" i="5"/>
  <c r="G368" i="5" s="1"/>
  <c r="F367" i="5"/>
  <c r="G367" i="5" s="1"/>
  <c r="F362" i="5"/>
  <c r="G362" i="5" s="1"/>
  <c r="F361" i="5"/>
  <c r="G361" i="5" s="1"/>
  <c r="F360" i="5"/>
  <c r="G360" i="5" s="1"/>
  <c r="F359" i="5"/>
  <c r="G359" i="5" s="1"/>
  <c r="F358" i="5"/>
  <c r="G358" i="5" s="1"/>
  <c r="F357" i="5"/>
  <c r="G357" i="5" s="1"/>
  <c r="F356" i="5"/>
  <c r="G356" i="5" s="1"/>
  <c r="F355" i="5"/>
  <c r="G355" i="5" s="1"/>
  <c r="F354" i="5"/>
  <c r="G354" i="5" s="1"/>
  <c r="F353" i="5"/>
  <c r="G353" i="5" s="1"/>
  <c r="F352" i="5"/>
  <c r="G352" i="5" s="1"/>
  <c r="G351" i="5"/>
  <c r="F351" i="5"/>
  <c r="G350" i="5"/>
  <c r="F350" i="5"/>
  <c r="F349" i="5"/>
  <c r="G349" i="5" s="1"/>
  <c r="F348" i="5"/>
  <c r="G348" i="5" s="1"/>
  <c r="F347" i="5"/>
  <c r="G347" i="5" s="1"/>
  <c r="F346" i="5"/>
  <c r="G346" i="5" s="1"/>
  <c r="F345" i="5"/>
  <c r="G345" i="5" s="1"/>
  <c r="F344" i="5"/>
  <c r="G344" i="5" s="1"/>
  <c r="F343" i="5"/>
  <c r="G343" i="5" s="1"/>
  <c r="F342" i="5"/>
  <c r="G342" i="5" s="1"/>
  <c r="F341" i="5"/>
  <c r="G341" i="5" s="1"/>
  <c r="F340" i="5"/>
  <c r="G340" i="5" s="1"/>
  <c r="F339" i="5"/>
  <c r="G339" i="5" s="1"/>
  <c r="G338" i="5"/>
  <c r="F338" i="5"/>
  <c r="G337" i="5"/>
  <c r="F337" i="5"/>
  <c r="F336" i="5"/>
  <c r="G336" i="5" s="1"/>
  <c r="F335" i="5"/>
  <c r="G335" i="5" s="1"/>
  <c r="F334" i="5"/>
  <c r="G334" i="5" s="1"/>
  <c r="F333" i="5"/>
  <c r="G333" i="5" s="1"/>
  <c r="F332" i="5"/>
  <c r="G332" i="5" s="1"/>
  <c r="F331" i="5"/>
  <c r="G331" i="5" s="1"/>
  <c r="F330" i="5"/>
  <c r="G330" i="5" s="1"/>
  <c r="F329" i="5"/>
  <c r="G329" i="5" s="1"/>
  <c r="F328" i="5"/>
  <c r="G328" i="5" s="1"/>
  <c r="F327" i="5"/>
  <c r="G327" i="5" s="1"/>
  <c r="F326" i="5"/>
  <c r="G326" i="5" s="1"/>
  <c r="F325" i="5"/>
  <c r="G325" i="5" s="1"/>
  <c r="F324" i="5"/>
  <c r="G324" i="5" s="1"/>
  <c r="F323" i="5"/>
  <c r="G323" i="5" s="1"/>
  <c r="F322" i="5"/>
  <c r="G322" i="5" s="1"/>
  <c r="F321" i="5"/>
  <c r="G321" i="5" s="1"/>
  <c r="G320" i="5"/>
  <c r="F320" i="5"/>
  <c r="F319" i="5"/>
  <c r="G319" i="5" s="1"/>
  <c r="F318" i="5"/>
  <c r="G318" i="5" s="1"/>
  <c r="F317" i="5"/>
  <c r="G317" i="5" s="1"/>
  <c r="F316" i="5"/>
  <c r="G316" i="5" s="1"/>
  <c r="F315" i="5"/>
  <c r="G315" i="5" s="1"/>
  <c r="F310" i="5"/>
  <c r="G310" i="5" s="1"/>
  <c r="F309" i="5"/>
  <c r="G309" i="5" s="1"/>
  <c r="F308" i="5"/>
  <c r="G308" i="5" s="1"/>
  <c r="F307" i="5"/>
  <c r="G307" i="5" s="1"/>
  <c r="F306" i="5"/>
  <c r="G306" i="5" s="1"/>
  <c r="F305" i="5"/>
  <c r="G305" i="5" s="1"/>
  <c r="F304" i="5"/>
  <c r="G304" i="5" s="1"/>
  <c r="F303" i="5"/>
  <c r="G303" i="5" s="1"/>
  <c r="G302" i="5"/>
  <c r="F302" i="5"/>
  <c r="F301" i="5"/>
  <c r="G301" i="5" s="1"/>
  <c r="F300" i="5"/>
  <c r="G300" i="5" s="1"/>
  <c r="G299" i="5"/>
  <c r="F299" i="5"/>
  <c r="F298" i="5"/>
  <c r="G298" i="5" s="1"/>
  <c r="F297" i="5"/>
  <c r="G297" i="5" s="1"/>
  <c r="F296" i="5"/>
  <c r="G296" i="5" s="1"/>
  <c r="F295" i="5"/>
  <c r="G295" i="5" s="1"/>
  <c r="F294" i="5"/>
  <c r="G294" i="5" s="1"/>
  <c r="F293" i="5"/>
  <c r="G293" i="5" s="1"/>
  <c r="F292" i="5"/>
  <c r="G292" i="5" s="1"/>
  <c r="F291" i="5"/>
  <c r="G291" i="5" s="1"/>
  <c r="F290" i="5"/>
  <c r="G290" i="5" s="1"/>
  <c r="F289" i="5"/>
  <c r="G289" i="5" s="1"/>
  <c r="F288" i="5"/>
  <c r="G288" i="5" s="1"/>
  <c r="F287" i="5"/>
  <c r="G287" i="5" s="1"/>
  <c r="F286" i="5"/>
  <c r="G286" i="5" s="1"/>
  <c r="G285" i="5"/>
  <c r="F285" i="5"/>
  <c r="G284" i="5"/>
  <c r="F284" i="5"/>
  <c r="F283" i="5"/>
  <c r="G283" i="5" s="1"/>
  <c r="F282" i="5"/>
  <c r="G282" i="5" s="1"/>
  <c r="F281" i="5"/>
  <c r="G281" i="5" s="1"/>
  <c r="F280" i="5"/>
  <c r="G280" i="5" s="1"/>
  <c r="F279" i="5"/>
  <c r="G279" i="5" s="1"/>
  <c r="F278" i="5"/>
  <c r="G278" i="5" s="1"/>
  <c r="F277" i="5"/>
  <c r="G277" i="5" s="1"/>
  <c r="F276" i="5"/>
  <c r="G276" i="5" s="1"/>
  <c r="F275" i="5"/>
  <c r="G275" i="5" s="1"/>
  <c r="F274" i="5"/>
  <c r="G274" i="5" s="1"/>
  <c r="F273" i="5"/>
  <c r="G273" i="5" s="1"/>
  <c r="F272" i="5"/>
  <c r="G272" i="5" s="1"/>
  <c r="F271" i="5"/>
  <c r="G271" i="5" s="1"/>
  <c r="F270" i="5"/>
  <c r="G270" i="5" s="1"/>
  <c r="F269" i="5"/>
  <c r="G269" i="5" s="1"/>
  <c r="F268" i="5"/>
  <c r="G268" i="5" s="1"/>
  <c r="F267" i="5"/>
  <c r="G267" i="5" s="1"/>
  <c r="F266" i="5"/>
  <c r="G266" i="5" s="1"/>
  <c r="F265" i="5"/>
  <c r="G265" i="5" s="1"/>
  <c r="F264" i="5"/>
  <c r="G264" i="5" s="1"/>
  <c r="F263" i="5"/>
  <c r="G263" i="5" s="1"/>
  <c r="F258" i="5"/>
  <c r="G258" i="5" s="1"/>
  <c r="F257" i="5"/>
  <c r="G257" i="5" s="1"/>
  <c r="F256" i="5"/>
  <c r="G256" i="5" s="1"/>
  <c r="F255" i="5"/>
  <c r="G255" i="5" s="1"/>
  <c r="F254" i="5"/>
  <c r="G254" i="5" s="1"/>
  <c r="F253" i="5"/>
  <c r="G253" i="5" s="1"/>
  <c r="F252" i="5"/>
  <c r="G252" i="5" s="1"/>
  <c r="F251" i="5"/>
  <c r="G251" i="5" s="1"/>
  <c r="F250" i="5"/>
  <c r="G250" i="5" s="1"/>
  <c r="F249" i="5"/>
  <c r="G249" i="5" s="1"/>
  <c r="F248" i="5"/>
  <c r="G248" i="5" s="1"/>
  <c r="F247" i="5"/>
  <c r="G247" i="5" s="1"/>
  <c r="F246" i="5"/>
  <c r="G246" i="5" s="1"/>
  <c r="F245" i="5"/>
  <c r="G245" i="5" s="1"/>
  <c r="F244" i="5"/>
  <c r="G244" i="5" s="1"/>
  <c r="F243" i="5"/>
  <c r="G243" i="5" s="1"/>
  <c r="F242" i="5"/>
  <c r="G242" i="5" s="1"/>
  <c r="F241" i="5"/>
  <c r="G241" i="5" s="1"/>
  <c r="F240" i="5"/>
  <c r="G240" i="5" s="1"/>
  <c r="F239" i="5"/>
  <c r="G239" i="5" s="1"/>
  <c r="G238" i="5"/>
  <c r="F238" i="5"/>
  <c r="F237" i="5"/>
  <c r="G237" i="5" s="1"/>
  <c r="F236" i="5"/>
  <c r="G236" i="5" s="1"/>
  <c r="F235" i="5"/>
  <c r="G235" i="5" s="1"/>
  <c r="F234" i="5"/>
  <c r="G234" i="5" s="1"/>
  <c r="F233" i="5"/>
  <c r="G233" i="5" s="1"/>
  <c r="F232" i="5"/>
  <c r="G232" i="5" s="1"/>
  <c r="F231" i="5"/>
  <c r="G231" i="5" s="1"/>
  <c r="F230" i="5"/>
  <c r="G230" i="5" s="1"/>
  <c r="F229" i="5"/>
  <c r="G229" i="5" s="1"/>
  <c r="F228" i="5"/>
  <c r="G228" i="5" s="1"/>
  <c r="F227" i="5"/>
  <c r="G227" i="5" s="1"/>
  <c r="G226" i="5"/>
  <c r="F226" i="5"/>
  <c r="F225" i="5"/>
  <c r="G225" i="5" s="1"/>
  <c r="F224" i="5"/>
  <c r="G224" i="5" s="1"/>
  <c r="F223" i="5"/>
  <c r="G223" i="5" s="1"/>
  <c r="F222" i="5"/>
  <c r="G222" i="5" s="1"/>
  <c r="F221" i="5"/>
  <c r="G221" i="5" s="1"/>
  <c r="F220" i="5"/>
  <c r="G220" i="5" s="1"/>
  <c r="F219" i="5"/>
  <c r="G219" i="5" s="1"/>
  <c r="F218" i="5"/>
  <c r="G218" i="5" s="1"/>
  <c r="F217" i="5"/>
  <c r="G217" i="5" s="1"/>
  <c r="F216" i="5"/>
  <c r="G216" i="5" s="1"/>
  <c r="G215" i="5"/>
  <c r="F215" i="5"/>
  <c r="F214" i="5"/>
  <c r="G214" i="5" s="1"/>
  <c r="G213" i="5"/>
  <c r="F213" i="5"/>
  <c r="F212" i="5"/>
  <c r="G212" i="5" s="1"/>
  <c r="F211" i="5"/>
  <c r="G211" i="5" s="1"/>
  <c r="F206" i="5"/>
  <c r="G206" i="5" s="1"/>
  <c r="F205" i="5"/>
  <c r="G205" i="5" s="1"/>
  <c r="F204" i="5"/>
  <c r="G204" i="5" s="1"/>
  <c r="F203" i="5"/>
  <c r="G203" i="5" s="1"/>
  <c r="F202" i="5"/>
  <c r="G202" i="5" s="1"/>
  <c r="F201" i="5"/>
  <c r="G201" i="5" s="1"/>
  <c r="G200" i="5"/>
  <c r="F200" i="5"/>
  <c r="F199" i="5"/>
  <c r="G199" i="5" s="1"/>
  <c r="F198" i="5"/>
  <c r="G198" i="5" s="1"/>
  <c r="F197" i="5"/>
  <c r="G197" i="5" s="1"/>
  <c r="F196" i="5"/>
  <c r="G196" i="5" s="1"/>
  <c r="F195" i="5"/>
  <c r="G195" i="5" s="1"/>
  <c r="F194" i="5"/>
  <c r="G194" i="5" s="1"/>
  <c r="F193" i="5"/>
  <c r="G193" i="5" s="1"/>
  <c r="F192" i="5"/>
  <c r="G192" i="5" s="1"/>
  <c r="G191" i="5"/>
  <c r="F191" i="5"/>
  <c r="F190" i="5"/>
  <c r="G190" i="5" s="1"/>
  <c r="F189" i="5"/>
  <c r="G189" i="5" s="1"/>
  <c r="G188" i="5"/>
  <c r="F188" i="5"/>
  <c r="F187" i="5"/>
  <c r="G187" i="5" s="1"/>
  <c r="F186" i="5"/>
  <c r="G186" i="5" s="1"/>
  <c r="F185" i="5"/>
  <c r="G185" i="5" s="1"/>
  <c r="F184" i="5"/>
  <c r="G184" i="5" s="1"/>
  <c r="F183" i="5"/>
  <c r="G183" i="5" s="1"/>
  <c r="F182" i="5"/>
  <c r="G182" i="5" s="1"/>
  <c r="F181" i="5"/>
  <c r="G181" i="5" s="1"/>
  <c r="F180" i="5"/>
  <c r="G180" i="5" s="1"/>
  <c r="F179" i="5"/>
  <c r="G179" i="5" s="1"/>
  <c r="F178" i="5"/>
  <c r="G178" i="5" s="1"/>
  <c r="F177" i="5"/>
  <c r="G177" i="5" s="1"/>
  <c r="G176" i="5"/>
  <c r="F176" i="5"/>
  <c r="F175" i="5"/>
  <c r="G175" i="5" s="1"/>
  <c r="F174" i="5"/>
  <c r="G174" i="5" s="1"/>
  <c r="F173" i="5"/>
  <c r="G173" i="5" s="1"/>
  <c r="F172" i="5"/>
  <c r="G172" i="5" s="1"/>
  <c r="F171" i="5"/>
  <c r="G171" i="5" s="1"/>
  <c r="G170" i="5"/>
  <c r="F170" i="5"/>
  <c r="G169" i="5"/>
  <c r="F169" i="5"/>
  <c r="F168" i="5"/>
  <c r="G168" i="5" s="1"/>
  <c r="F167" i="5"/>
  <c r="G167" i="5" s="1"/>
  <c r="F166" i="5"/>
  <c r="G166" i="5" s="1"/>
  <c r="F165" i="5"/>
  <c r="G165" i="5" s="1"/>
  <c r="F164" i="5"/>
  <c r="G164" i="5" s="1"/>
  <c r="F163" i="5"/>
  <c r="G163" i="5" s="1"/>
  <c r="F162" i="5"/>
  <c r="G162" i="5" s="1"/>
  <c r="F161" i="5"/>
  <c r="G161" i="5" s="1"/>
  <c r="F160" i="5"/>
  <c r="G160" i="5" s="1"/>
  <c r="F159" i="5"/>
  <c r="G159" i="5" s="1"/>
  <c r="F154" i="5"/>
  <c r="G154" i="5" s="1"/>
  <c r="G153" i="5"/>
  <c r="F153" i="5"/>
  <c r="F152" i="5"/>
  <c r="G152" i="5" s="1"/>
  <c r="F151" i="5"/>
  <c r="G151" i="5" s="1"/>
  <c r="F150" i="5"/>
  <c r="G150" i="5" s="1"/>
  <c r="F149" i="5"/>
  <c r="G149" i="5" s="1"/>
  <c r="F148" i="5"/>
  <c r="G148" i="5" s="1"/>
  <c r="F147" i="5"/>
  <c r="G147" i="5" s="1"/>
  <c r="F146" i="5"/>
  <c r="G146" i="5" s="1"/>
  <c r="F145" i="5"/>
  <c r="G145" i="5" s="1"/>
  <c r="F144" i="5"/>
  <c r="G144" i="5" s="1"/>
  <c r="F143" i="5"/>
  <c r="G143" i="5" s="1"/>
  <c r="G142" i="5"/>
  <c r="F142" i="5"/>
  <c r="G141" i="5"/>
  <c r="F141" i="5"/>
  <c r="F140" i="5"/>
  <c r="G140" i="5" s="1"/>
  <c r="F139" i="5"/>
  <c r="G139" i="5" s="1"/>
  <c r="F138" i="5"/>
  <c r="G138" i="5" s="1"/>
  <c r="F137" i="5"/>
  <c r="G137" i="5" s="1"/>
  <c r="G136" i="5"/>
  <c r="F136" i="5"/>
  <c r="F135" i="5"/>
  <c r="G135" i="5" s="1"/>
  <c r="F134" i="5"/>
  <c r="G134" i="5" s="1"/>
  <c r="F133" i="5"/>
  <c r="G133" i="5" s="1"/>
  <c r="F132" i="5"/>
  <c r="G132" i="5" s="1"/>
  <c r="F131" i="5"/>
  <c r="G131" i="5" s="1"/>
  <c r="G130" i="5"/>
  <c r="F130" i="5"/>
  <c r="F129" i="5"/>
  <c r="G129" i="5" s="1"/>
  <c r="F128" i="5"/>
  <c r="G128" i="5" s="1"/>
  <c r="F127" i="5"/>
  <c r="G127" i="5" s="1"/>
  <c r="F126" i="5"/>
  <c r="G126" i="5" s="1"/>
  <c r="F125" i="5"/>
  <c r="G125" i="5" s="1"/>
  <c r="F124" i="5"/>
  <c r="G124" i="5" s="1"/>
  <c r="F123" i="5"/>
  <c r="G123" i="5" s="1"/>
  <c r="F122" i="5"/>
  <c r="G122" i="5" s="1"/>
  <c r="F121" i="5"/>
  <c r="G121" i="5" s="1"/>
  <c r="F120" i="5"/>
  <c r="G120" i="5" s="1"/>
  <c r="F119" i="5"/>
  <c r="G119" i="5" s="1"/>
  <c r="F118" i="5"/>
  <c r="G118" i="5" s="1"/>
  <c r="F117" i="5"/>
  <c r="G117" i="5" s="1"/>
  <c r="F116" i="5"/>
  <c r="G116" i="5" s="1"/>
  <c r="F115" i="5"/>
  <c r="G115" i="5" s="1"/>
  <c r="F114" i="5"/>
  <c r="G114" i="5" s="1"/>
  <c r="F113" i="5"/>
  <c r="G113" i="5" s="1"/>
  <c r="F112" i="5"/>
  <c r="G112" i="5" s="1"/>
  <c r="F111" i="5"/>
  <c r="G111" i="5" s="1"/>
  <c r="F110" i="5"/>
  <c r="G110" i="5" s="1"/>
  <c r="F109" i="5"/>
  <c r="G109" i="5" s="1"/>
  <c r="F108" i="5"/>
  <c r="G108" i="5" s="1"/>
  <c r="F107" i="5"/>
  <c r="G107" i="5" s="1"/>
  <c r="H107" i="5" s="1"/>
  <c r="F102" i="5"/>
  <c r="G102" i="5" s="1"/>
  <c r="F101" i="5"/>
  <c r="G101" i="5" s="1"/>
  <c r="F100" i="5"/>
  <c r="G100" i="5" s="1"/>
  <c r="F99" i="5"/>
  <c r="G99" i="5" s="1"/>
  <c r="F98" i="5"/>
  <c r="G98" i="5" s="1"/>
  <c r="F97" i="5"/>
  <c r="G97" i="5" s="1"/>
  <c r="F96" i="5"/>
  <c r="G96" i="5" s="1"/>
  <c r="F95" i="5"/>
  <c r="G95" i="5" s="1"/>
  <c r="F94" i="5"/>
  <c r="G94" i="5" s="1"/>
  <c r="F93" i="5"/>
  <c r="G93" i="5" s="1"/>
  <c r="G92" i="5"/>
  <c r="F92" i="5"/>
  <c r="G91" i="5"/>
  <c r="F91" i="5"/>
  <c r="F90" i="5"/>
  <c r="G90" i="5" s="1"/>
  <c r="F89" i="5"/>
  <c r="G89" i="5" s="1"/>
  <c r="F88" i="5"/>
  <c r="G88" i="5" s="1"/>
  <c r="G87" i="5"/>
  <c r="F87" i="5"/>
  <c r="F86" i="5"/>
  <c r="G86" i="5" s="1"/>
  <c r="F85" i="5"/>
  <c r="G85" i="5" s="1"/>
  <c r="F84" i="5"/>
  <c r="G84" i="5" s="1"/>
  <c r="F83" i="5"/>
  <c r="G83" i="5" s="1"/>
  <c r="F82" i="5"/>
  <c r="G82" i="5" s="1"/>
  <c r="F81" i="5"/>
  <c r="G81" i="5" s="1"/>
  <c r="F80" i="5"/>
  <c r="G80" i="5" s="1"/>
  <c r="F79" i="5"/>
  <c r="G79" i="5" s="1"/>
  <c r="F78" i="5"/>
  <c r="G78" i="5" s="1"/>
  <c r="F77" i="5"/>
  <c r="G77" i="5" s="1"/>
  <c r="F76" i="5"/>
  <c r="G76" i="5" s="1"/>
  <c r="F75" i="5"/>
  <c r="G75" i="5" s="1"/>
  <c r="F74" i="5"/>
  <c r="G74" i="5" s="1"/>
  <c r="F73" i="5"/>
  <c r="G73" i="5" s="1"/>
  <c r="F72" i="5"/>
  <c r="G72" i="5" s="1"/>
  <c r="F71" i="5"/>
  <c r="G71" i="5" s="1"/>
  <c r="F70" i="5"/>
  <c r="G70" i="5" s="1"/>
  <c r="F69" i="5"/>
  <c r="G69" i="5" s="1"/>
  <c r="F68" i="5"/>
  <c r="G68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H57" i="5" s="1"/>
  <c r="F56" i="5"/>
  <c r="G56" i="5" s="1"/>
  <c r="F55" i="5"/>
  <c r="G55" i="5" s="1"/>
  <c r="H50" i="5"/>
  <c r="F50" i="5"/>
  <c r="F49" i="5"/>
  <c r="I48" i="5"/>
  <c r="F48" i="5"/>
  <c r="F47" i="5"/>
  <c r="F46" i="5"/>
  <c r="G46" i="5" s="1"/>
  <c r="F45" i="5"/>
  <c r="G45" i="5" s="1"/>
  <c r="F44" i="5"/>
  <c r="G44" i="5" s="1"/>
  <c r="G43" i="5"/>
  <c r="F43" i="5"/>
  <c r="F42" i="5"/>
  <c r="G42" i="5" s="1"/>
  <c r="F41" i="5"/>
  <c r="G41" i="5" s="1"/>
  <c r="F40" i="5"/>
  <c r="G40" i="5" s="1"/>
  <c r="F39" i="5"/>
  <c r="G39" i="5" s="1"/>
  <c r="F38" i="5"/>
  <c r="G38" i="5" s="1"/>
  <c r="G37" i="5"/>
  <c r="F37" i="5"/>
  <c r="F36" i="5"/>
  <c r="G36" i="5" s="1"/>
  <c r="F35" i="5"/>
  <c r="G35" i="5" s="1"/>
  <c r="F34" i="5"/>
  <c r="G34" i="5" s="1"/>
  <c r="F33" i="5"/>
  <c r="G33" i="5" s="1"/>
  <c r="G32" i="5"/>
  <c r="F32" i="5"/>
  <c r="F31" i="5"/>
  <c r="G31" i="5" s="1"/>
  <c r="F30" i="5"/>
  <c r="G30" i="5" s="1"/>
  <c r="G29" i="5"/>
  <c r="F29" i="5"/>
  <c r="F28" i="5"/>
  <c r="G28" i="5" s="1"/>
  <c r="F27" i="5"/>
  <c r="G27" i="5" s="1"/>
  <c r="F26" i="5"/>
  <c r="G26" i="5" s="1"/>
  <c r="F25" i="5"/>
  <c r="G25" i="5" s="1"/>
  <c r="F24" i="5"/>
  <c r="G24" i="5" s="1"/>
  <c r="G23" i="5"/>
  <c r="F23" i="5"/>
  <c r="F22" i="5"/>
  <c r="G22" i="5" s="1"/>
  <c r="F21" i="5"/>
  <c r="G21" i="5" s="1"/>
  <c r="F20" i="5"/>
  <c r="G20" i="5" s="1"/>
  <c r="F19" i="5"/>
  <c r="G19" i="5" s="1"/>
  <c r="F18" i="5"/>
  <c r="G18" i="5" s="1"/>
  <c r="G17" i="5"/>
  <c r="F17" i="5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Q10" i="5"/>
  <c r="F10" i="5"/>
  <c r="G10" i="5" s="1"/>
  <c r="Q9" i="5"/>
  <c r="F9" i="5"/>
  <c r="G9" i="5" s="1"/>
  <c r="Q8" i="5"/>
  <c r="F8" i="5"/>
  <c r="G8" i="5" s="1"/>
  <c r="Q7" i="5"/>
  <c r="F7" i="5"/>
  <c r="G7" i="5" s="1"/>
  <c r="Q6" i="5"/>
  <c r="F6" i="5"/>
  <c r="G6" i="5" s="1"/>
  <c r="Q5" i="5"/>
  <c r="F5" i="5"/>
  <c r="G5" i="5" s="1"/>
  <c r="Q4" i="5"/>
  <c r="F4" i="5"/>
  <c r="G4" i="5" s="1"/>
  <c r="Q3" i="5"/>
  <c r="F3" i="5"/>
  <c r="G3" i="5" s="1"/>
  <c r="H99" i="5" l="1"/>
  <c r="I99" i="5" s="1"/>
  <c r="H189" i="5"/>
  <c r="I189" i="5" s="1"/>
  <c r="H23" i="5"/>
  <c r="I49" i="5"/>
  <c r="M50" i="5"/>
  <c r="H139" i="5"/>
  <c r="I139" i="5" s="1"/>
  <c r="I140" i="5" s="1"/>
  <c r="I141" i="5" s="1"/>
  <c r="I142" i="5" s="1"/>
  <c r="H95" i="5"/>
  <c r="M95" i="5" s="1"/>
  <c r="H251" i="5"/>
  <c r="I251" i="5" s="1"/>
  <c r="H147" i="5"/>
  <c r="I147" i="5" s="1"/>
  <c r="H183" i="5"/>
  <c r="M107" i="5"/>
  <c r="H219" i="5"/>
  <c r="I219" i="5" s="1"/>
  <c r="I220" i="5" s="1"/>
  <c r="I221" i="5" s="1"/>
  <c r="I222" i="5" s="1"/>
  <c r="I223" i="5" s="1"/>
  <c r="I224" i="5" s="1"/>
  <c r="I225" i="5" s="1"/>
  <c r="I226" i="5" s="1"/>
  <c r="H47" i="5"/>
  <c r="M47" i="5" s="1"/>
  <c r="H32" i="5"/>
  <c r="I30" i="5" s="1"/>
  <c r="H67" i="5"/>
  <c r="M67" i="5" s="1"/>
  <c r="I67" i="5"/>
  <c r="I68" i="5" s="1"/>
  <c r="H59" i="5"/>
  <c r="M59" i="5" s="1"/>
  <c r="H111" i="5"/>
  <c r="H44" i="5"/>
  <c r="M44" i="5" s="1"/>
  <c r="I42" i="5"/>
  <c r="I43" i="5" s="1"/>
  <c r="I44" i="5" s="1"/>
  <c r="H63" i="5"/>
  <c r="M63" i="5" s="1"/>
  <c r="H69" i="5"/>
  <c r="M69" i="5" s="1"/>
  <c r="H79" i="5"/>
  <c r="I79" i="5" s="1"/>
  <c r="H17" i="5"/>
  <c r="I15" i="5"/>
  <c r="H55" i="5"/>
  <c r="I55" i="5" s="1"/>
  <c r="M55" i="5"/>
  <c r="I183" i="5"/>
  <c r="I184" i="5" s="1"/>
  <c r="I185" i="5" s="1"/>
  <c r="I186" i="5" s="1"/>
  <c r="I187" i="5" s="1"/>
  <c r="I188" i="5" s="1"/>
  <c r="H26" i="5"/>
  <c r="M26" i="5" s="1"/>
  <c r="H83" i="5"/>
  <c r="I83" i="5" s="1"/>
  <c r="H20" i="5"/>
  <c r="M20" i="5" s="1"/>
  <c r="H41" i="5"/>
  <c r="M41" i="5" s="1"/>
  <c r="M57" i="5"/>
  <c r="I57" i="5"/>
  <c r="H71" i="5"/>
  <c r="I71" i="5" s="1"/>
  <c r="H75" i="5"/>
  <c r="I75" i="5" s="1"/>
  <c r="H61" i="5"/>
  <c r="M61" i="5" s="1"/>
  <c r="I58" i="5"/>
  <c r="H65" i="5"/>
  <c r="M65" i="5" s="1"/>
  <c r="H201" i="5"/>
  <c r="M201" i="5" s="1"/>
  <c r="I21" i="5"/>
  <c r="I45" i="5"/>
  <c r="H14" i="5"/>
  <c r="I12" i="5" s="1"/>
  <c r="H38" i="5"/>
  <c r="I36" i="5" s="1"/>
  <c r="H89" i="5"/>
  <c r="I89" i="5" s="1"/>
  <c r="H91" i="5"/>
  <c r="H101" i="5"/>
  <c r="M101" i="5" s="1"/>
  <c r="I107" i="5"/>
  <c r="H123" i="5"/>
  <c r="M123" i="5" s="1"/>
  <c r="H287" i="5"/>
  <c r="I287" i="5" s="1"/>
  <c r="H5" i="5"/>
  <c r="M5" i="5" s="1"/>
  <c r="H8" i="5"/>
  <c r="M8" i="5" s="1"/>
  <c r="H11" i="5"/>
  <c r="M11" i="5" s="1"/>
  <c r="H35" i="5"/>
  <c r="M35" i="5" s="1"/>
  <c r="I50" i="5"/>
  <c r="K50" i="5" s="1"/>
  <c r="H73" i="5"/>
  <c r="I73" i="5" s="1"/>
  <c r="M79" i="5"/>
  <c r="M99" i="5"/>
  <c r="M111" i="5"/>
  <c r="I111" i="5"/>
  <c r="H171" i="5"/>
  <c r="H77" i="5"/>
  <c r="H81" i="5"/>
  <c r="M81" i="5" s="1"/>
  <c r="H85" i="5"/>
  <c r="I85" i="5" s="1"/>
  <c r="H87" i="5"/>
  <c r="M87" i="5" s="1"/>
  <c r="H115" i="5"/>
  <c r="M23" i="5"/>
  <c r="H29" i="5"/>
  <c r="I27" i="5" s="1"/>
  <c r="H97" i="5"/>
  <c r="M97" i="5" s="1"/>
  <c r="H127" i="5"/>
  <c r="I127" i="5" s="1"/>
  <c r="I128" i="5" s="1"/>
  <c r="H131" i="5"/>
  <c r="I131" i="5" s="1"/>
  <c r="H177" i="5"/>
  <c r="H195" i="5"/>
  <c r="M195" i="5" s="1"/>
  <c r="H263" i="5"/>
  <c r="I263" i="5" s="1"/>
  <c r="I264" i="5" s="1"/>
  <c r="I265" i="5" s="1"/>
  <c r="I266" i="5" s="1"/>
  <c r="M263" i="5"/>
  <c r="I108" i="5"/>
  <c r="H119" i="5"/>
  <c r="M119" i="5" s="1"/>
  <c r="H135" i="5"/>
  <c r="M135" i="5" s="1"/>
  <c r="H143" i="5"/>
  <c r="I143" i="5" s="1"/>
  <c r="H165" i="5"/>
  <c r="H93" i="5"/>
  <c r="I93" i="5" s="1"/>
  <c r="M77" i="5"/>
  <c r="M85" i="5"/>
  <c r="I109" i="5"/>
  <c r="I110" i="5" s="1"/>
  <c r="H151" i="5"/>
  <c r="I151" i="5" s="1"/>
  <c r="H235" i="5"/>
  <c r="M235" i="5" s="1"/>
  <c r="H275" i="5"/>
  <c r="H227" i="5"/>
  <c r="M227" i="5" s="1"/>
  <c r="H159" i="5"/>
  <c r="H211" i="5"/>
  <c r="H299" i="5"/>
  <c r="M299" i="5" s="1"/>
  <c r="M139" i="5"/>
  <c r="H315" i="5"/>
  <c r="I315" i="5" s="1"/>
  <c r="I316" i="5" s="1"/>
  <c r="I317" i="5" s="1"/>
  <c r="I318" i="5" s="1"/>
  <c r="H331" i="5"/>
  <c r="M331" i="5" s="1"/>
  <c r="H347" i="5"/>
  <c r="H391" i="5"/>
  <c r="I391" i="5" s="1"/>
  <c r="M177" i="5"/>
  <c r="I347" i="5"/>
  <c r="H367" i="5"/>
  <c r="M367" i="5" s="1"/>
  <c r="M183" i="5"/>
  <c r="H243" i="5"/>
  <c r="M391" i="5"/>
  <c r="M251" i="5"/>
  <c r="M89" i="5" l="1"/>
  <c r="M73" i="5"/>
  <c r="M75" i="5"/>
  <c r="I190" i="5"/>
  <c r="M71" i="5"/>
  <c r="I331" i="5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13" i="5"/>
  <c r="M219" i="5"/>
  <c r="M189" i="5"/>
  <c r="J50" i="5"/>
  <c r="L50" i="5" s="1"/>
  <c r="N50" i="5" s="1"/>
  <c r="M147" i="5"/>
  <c r="I100" i="5"/>
  <c r="K99" i="5" s="1"/>
  <c r="I39" i="5"/>
  <c r="I135" i="5"/>
  <c r="I136" i="5" s="1"/>
  <c r="I137" i="5" s="1"/>
  <c r="I138" i="5" s="1"/>
  <c r="M83" i="5"/>
  <c r="I16" i="5"/>
  <c r="I17" i="5" s="1"/>
  <c r="K17" i="5" s="1"/>
  <c r="I81" i="5"/>
  <c r="M151" i="5"/>
  <c r="J99" i="5"/>
  <c r="L99" i="5" s="1"/>
  <c r="N99" i="5" s="1"/>
  <c r="M287" i="5"/>
  <c r="I159" i="5"/>
  <c r="I160" i="5" s="1"/>
  <c r="I161" i="5" s="1"/>
  <c r="I162" i="5" s="1"/>
  <c r="I95" i="5"/>
  <c r="I86" i="5"/>
  <c r="I76" i="5"/>
  <c r="K75" i="5" s="1"/>
  <c r="J71" i="5"/>
  <c r="I78" i="5"/>
  <c r="I74" i="5"/>
  <c r="K73" i="5" s="1"/>
  <c r="I31" i="5"/>
  <c r="I32" i="5" s="1"/>
  <c r="I97" i="5"/>
  <c r="I98" i="5" s="1"/>
  <c r="I195" i="5"/>
  <c r="I196" i="5" s="1"/>
  <c r="I197" i="5" s="1"/>
  <c r="I198" i="5" s="1"/>
  <c r="I199" i="5" s="1"/>
  <c r="I200" i="5" s="1"/>
  <c r="J17" i="5"/>
  <c r="I69" i="5"/>
  <c r="I70" i="5" s="1"/>
  <c r="K219" i="5"/>
  <c r="J219" i="5"/>
  <c r="I171" i="5"/>
  <c r="I172" i="5" s="1"/>
  <c r="I173" i="5" s="1"/>
  <c r="I174" i="5" s="1"/>
  <c r="I175" i="5" s="1"/>
  <c r="I176" i="5" s="1"/>
  <c r="I227" i="5"/>
  <c r="I115" i="5"/>
  <c r="I116" i="5" s="1"/>
  <c r="I117" i="5" s="1"/>
  <c r="I118" i="5" s="1"/>
  <c r="I6" i="5"/>
  <c r="I7" i="5" s="1"/>
  <c r="I8" i="5" s="1"/>
  <c r="M275" i="5"/>
  <c r="I367" i="5"/>
  <c r="M315" i="5"/>
  <c r="I211" i="5"/>
  <c r="I212" i="5" s="1"/>
  <c r="I213" i="5" s="1"/>
  <c r="I214" i="5" s="1"/>
  <c r="I215" i="5" s="1"/>
  <c r="I216" i="5" s="1"/>
  <c r="I217" i="5" s="1"/>
  <c r="I218" i="5" s="1"/>
  <c r="M211" i="5"/>
  <c r="I319" i="5"/>
  <c r="I320" i="5" s="1"/>
  <c r="I177" i="5"/>
  <c r="I178" i="5" s="1"/>
  <c r="I179" i="5" s="1"/>
  <c r="I180" i="5" s="1"/>
  <c r="I181" i="5" s="1"/>
  <c r="I182" i="5" s="1"/>
  <c r="I77" i="5"/>
  <c r="I123" i="5"/>
  <c r="I124" i="5" s="1"/>
  <c r="I125" i="5" s="1"/>
  <c r="I126" i="5" s="1"/>
  <c r="M29" i="5"/>
  <c r="I65" i="5"/>
  <c r="I61" i="5"/>
  <c r="I24" i="5"/>
  <c r="I72" i="5"/>
  <c r="K71" i="5" s="1"/>
  <c r="I275" i="5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152" i="5"/>
  <c r="I153" i="5" s="1"/>
  <c r="I154" i="5" s="1"/>
  <c r="I299" i="5"/>
  <c r="I191" i="5"/>
  <c r="I192" i="5" s="1"/>
  <c r="I193" i="5" s="1"/>
  <c r="I194" i="5" s="1"/>
  <c r="I119" i="5"/>
  <c r="I120" i="5" s="1"/>
  <c r="I121" i="5" s="1"/>
  <c r="I122" i="5" s="1"/>
  <c r="I87" i="5"/>
  <c r="I94" i="5"/>
  <c r="K93" i="5" s="1"/>
  <c r="I288" i="5"/>
  <c r="I289" i="5" s="1"/>
  <c r="K107" i="5"/>
  <c r="J107" i="5"/>
  <c r="I201" i="5"/>
  <c r="I202" i="5" s="1"/>
  <c r="I203" i="5" s="1"/>
  <c r="I204" i="5" s="1"/>
  <c r="I205" i="5" s="1"/>
  <c r="I206" i="5" s="1"/>
  <c r="I28" i="5"/>
  <c r="I29" i="5" s="1"/>
  <c r="J29" i="5" s="1"/>
  <c r="I37" i="5"/>
  <c r="I38" i="5" s="1"/>
  <c r="J38" i="5" s="1"/>
  <c r="M17" i="5"/>
  <c r="I63" i="5"/>
  <c r="I112" i="5"/>
  <c r="I113" i="5" s="1"/>
  <c r="I114" i="5" s="1"/>
  <c r="K111" i="5" s="1"/>
  <c r="I348" i="5"/>
  <c r="I349" i="5"/>
  <c r="K139" i="5"/>
  <c r="J139" i="5"/>
  <c r="M91" i="5"/>
  <c r="I46" i="5"/>
  <c r="I47" i="5" s="1"/>
  <c r="M14" i="5"/>
  <c r="M93" i="5"/>
  <c r="I33" i="5"/>
  <c r="I34" i="5" s="1"/>
  <c r="I35" i="5" s="1"/>
  <c r="I9" i="5"/>
  <c r="M38" i="5"/>
  <c r="M32" i="5"/>
  <c r="I392" i="5"/>
  <c r="I243" i="5"/>
  <c r="M115" i="5"/>
  <c r="I393" i="5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M243" i="5"/>
  <c r="M347" i="5"/>
  <c r="M171" i="5"/>
  <c r="M165" i="5"/>
  <c r="M159" i="5"/>
  <c r="I235" i="5"/>
  <c r="I236" i="5" s="1"/>
  <c r="I237" i="5" s="1"/>
  <c r="I238" i="5" s="1"/>
  <c r="I239" i="5" s="1"/>
  <c r="I240" i="5" s="1"/>
  <c r="I241" i="5" s="1"/>
  <c r="I242" i="5" s="1"/>
  <c r="I90" i="5"/>
  <c r="J89" i="5" s="1"/>
  <c r="M143" i="5"/>
  <c r="M131" i="5"/>
  <c r="I91" i="5"/>
  <c r="I92" i="5" s="1"/>
  <c r="I267" i="5"/>
  <c r="I268" i="5" s="1"/>
  <c r="I269" i="5" s="1"/>
  <c r="I270" i="5" s="1"/>
  <c r="I271" i="5" s="1"/>
  <c r="I272" i="5" s="1"/>
  <c r="I273" i="5" s="1"/>
  <c r="I274" i="5" s="1"/>
  <c r="I101" i="5"/>
  <c r="I14" i="5"/>
  <c r="K14" i="5" s="1"/>
  <c r="I80" i="5"/>
  <c r="K79" i="5" s="1"/>
  <c r="I22" i="5"/>
  <c r="I23" i="5" s="1"/>
  <c r="K67" i="5"/>
  <c r="J67" i="5"/>
  <c r="J85" i="5"/>
  <c r="L85" i="5" s="1"/>
  <c r="N85" i="5" s="1"/>
  <c r="K85" i="5"/>
  <c r="I132" i="5"/>
  <c r="I82" i="5"/>
  <c r="K81" i="5" s="1"/>
  <c r="I40" i="5"/>
  <c r="I41" i="5" s="1"/>
  <c r="K57" i="5"/>
  <c r="J57" i="5"/>
  <c r="L57" i="5" s="1"/>
  <c r="N57" i="5" s="1"/>
  <c r="I18" i="5"/>
  <c r="I84" i="5"/>
  <c r="K83" i="5" s="1"/>
  <c r="K44" i="5"/>
  <c r="J44" i="5"/>
  <c r="L44" i="5" s="1"/>
  <c r="N44" i="5" s="1"/>
  <c r="I59" i="5"/>
  <c r="I165" i="5"/>
  <c r="I166" i="5" s="1"/>
  <c r="I167" i="5" s="1"/>
  <c r="I168" i="5" s="1"/>
  <c r="I169" i="5" s="1"/>
  <c r="I170" i="5" s="1"/>
  <c r="I368" i="5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144" i="5"/>
  <c r="I145" i="5" s="1"/>
  <c r="I252" i="5"/>
  <c r="I253" i="5" s="1"/>
  <c r="I254" i="5" s="1"/>
  <c r="I255" i="5" s="1"/>
  <c r="I256" i="5" s="1"/>
  <c r="I257" i="5" s="1"/>
  <c r="I258" i="5" s="1"/>
  <c r="I148" i="5"/>
  <c r="I149" i="5" s="1"/>
  <c r="I150" i="5" s="1"/>
  <c r="I228" i="5"/>
  <c r="I229" i="5" s="1"/>
  <c r="I230" i="5" s="1"/>
  <c r="I231" i="5" s="1"/>
  <c r="I232" i="5" s="1"/>
  <c r="I233" i="5" s="1"/>
  <c r="I234" i="5" s="1"/>
  <c r="M127" i="5"/>
  <c r="I129" i="5"/>
  <c r="I130" i="5" s="1"/>
  <c r="K183" i="5"/>
  <c r="J183" i="5"/>
  <c r="I56" i="5"/>
  <c r="K55" i="5" s="1"/>
  <c r="I3" i="5"/>
  <c r="K251" i="5" l="1"/>
  <c r="J47" i="5"/>
  <c r="J135" i="5"/>
  <c r="L135" i="5" s="1"/>
  <c r="N135" i="5" s="1"/>
  <c r="K135" i="5"/>
  <c r="L107" i="5"/>
  <c r="N107" i="5" s="1"/>
  <c r="J79" i="5"/>
  <c r="L79" i="5" s="1"/>
  <c r="N79" i="5" s="1"/>
  <c r="J83" i="5"/>
  <c r="K38" i="5"/>
  <c r="L38" i="5" s="1"/>
  <c r="N38" i="5" s="1"/>
  <c r="L219" i="5"/>
  <c r="N219" i="5" s="1"/>
  <c r="J55" i="5"/>
  <c r="J81" i="5"/>
  <c r="L81" i="5" s="1"/>
  <c r="N81" i="5" s="1"/>
  <c r="J147" i="5"/>
  <c r="J23" i="5"/>
  <c r="L17" i="5"/>
  <c r="N17" i="5" s="1"/>
  <c r="J32" i="5"/>
  <c r="L32" i="5" s="1"/>
  <c r="N32" i="5" s="1"/>
  <c r="K391" i="5"/>
  <c r="I133" i="5"/>
  <c r="I134" i="5" s="1"/>
  <c r="I96" i="5"/>
  <c r="J95" i="5" s="1"/>
  <c r="K127" i="5"/>
  <c r="K29" i="5"/>
  <c r="J251" i="5"/>
  <c r="L251" i="5" s="1"/>
  <c r="N251" i="5" s="1"/>
  <c r="L139" i="5"/>
  <c r="N139" i="5" s="1"/>
  <c r="J73" i="5"/>
  <c r="L73" i="5" s="1"/>
  <c r="N73" i="5" s="1"/>
  <c r="I146" i="5"/>
  <c r="J143" i="5"/>
  <c r="I290" i="5"/>
  <c r="I291" i="5" s="1"/>
  <c r="I292" i="5" s="1"/>
  <c r="I293" i="5" s="1"/>
  <c r="I294" i="5" s="1"/>
  <c r="I295" i="5" s="1"/>
  <c r="I296" i="5" s="1"/>
  <c r="I297" i="5" s="1"/>
  <c r="I298" i="5" s="1"/>
  <c r="K151" i="5"/>
  <c r="I163" i="5"/>
  <c r="I164" i="5" s="1"/>
  <c r="L29" i="5"/>
  <c r="N29" i="5" s="1"/>
  <c r="I321" i="5"/>
  <c r="I322" i="5" s="1"/>
  <c r="I323" i="5" s="1"/>
  <c r="I324" i="5" s="1"/>
  <c r="I325" i="5" s="1"/>
  <c r="I326" i="5" s="1"/>
  <c r="I327" i="5" s="1"/>
  <c r="I328" i="5" s="1"/>
  <c r="I329" i="5" s="1"/>
  <c r="I330" i="5" s="1"/>
  <c r="I4" i="5"/>
  <c r="I5" i="5" s="1"/>
  <c r="K263" i="5"/>
  <c r="J127" i="5"/>
  <c r="L127" i="5" s="1"/>
  <c r="N127" i="5" s="1"/>
  <c r="K235" i="5"/>
  <c r="J235" i="5"/>
  <c r="I64" i="5"/>
  <c r="J63" i="5" s="1"/>
  <c r="J14" i="5"/>
  <c r="L14" i="5" s="1"/>
  <c r="N14" i="5" s="1"/>
  <c r="I350" i="5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K47" i="5"/>
  <c r="K32" i="5"/>
  <c r="J263" i="5"/>
  <c r="K123" i="5"/>
  <c r="J123" i="5"/>
  <c r="L47" i="5"/>
  <c r="N47" i="5" s="1"/>
  <c r="L55" i="5"/>
  <c r="N55" i="5" s="1"/>
  <c r="L71" i="5"/>
  <c r="N71" i="5" s="1"/>
  <c r="L183" i="5"/>
  <c r="N183" i="5" s="1"/>
  <c r="K165" i="5"/>
  <c r="J165" i="5"/>
  <c r="L67" i="5"/>
  <c r="N67" i="5" s="1"/>
  <c r="J101" i="5"/>
  <c r="I102" i="5"/>
  <c r="K101" i="5" s="1"/>
  <c r="K35" i="5"/>
  <c r="J35" i="5"/>
  <c r="L35" i="5" s="1"/>
  <c r="N35" i="5" s="1"/>
  <c r="J275" i="5"/>
  <c r="K275" i="5"/>
  <c r="I10" i="5"/>
  <c r="I11" i="5" s="1"/>
  <c r="J111" i="5"/>
  <c r="L111" i="5" s="1"/>
  <c r="N111" i="5" s="1"/>
  <c r="K211" i="5"/>
  <c r="J211" i="5"/>
  <c r="K23" i="5"/>
  <c r="K171" i="5"/>
  <c r="J171" i="5"/>
  <c r="L171" i="5" s="1"/>
  <c r="N171" i="5" s="1"/>
  <c r="I62" i="5"/>
  <c r="K61" i="5" s="1"/>
  <c r="K189" i="5"/>
  <c r="L23" i="5"/>
  <c r="N23" i="5" s="1"/>
  <c r="K89" i="5"/>
  <c r="L89" i="5" s="1"/>
  <c r="N89" i="5" s="1"/>
  <c r="K143" i="5"/>
  <c r="L83" i="5"/>
  <c r="N83" i="5" s="1"/>
  <c r="I300" i="5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25" i="5"/>
  <c r="I26" i="5" s="1"/>
  <c r="J77" i="5"/>
  <c r="K77" i="5"/>
  <c r="J75" i="5"/>
  <c r="L75" i="5" s="1"/>
  <c r="N75" i="5" s="1"/>
  <c r="J347" i="5"/>
  <c r="K91" i="5"/>
  <c r="J91" i="5"/>
  <c r="K315" i="5"/>
  <c r="K147" i="5"/>
  <c r="L147" i="5" s="1"/>
  <c r="N147" i="5" s="1"/>
  <c r="J189" i="5"/>
  <c r="L189" i="5" s="1"/>
  <c r="N189" i="5" s="1"/>
  <c r="K115" i="5"/>
  <c r="J115" i="5"/>
  <c r="L115" i="5" s="1"/>
  <c r="N115" i="5" s="1"/>
  <c r="J391" i="5"/>
  <c r="L391" i="5" s="1"/>
  <c r="N391" i="5" s="1"/>
  <c r="K195" i="5"/>
  <c r="J195" i="5"/>
  <c r="J331" i="5"/>
  <c r="L331" i="5" s="1"/>
  <c r="N331" i="5" s="1"/>
  <c r="J93" i="5"/>
  <c r="L93" i="5" s="1"/>
  <c r="N93" i="5" s="1"/>
  <c r="I60" i="5"/>
  <c r="K59" i="5" s="1"/>
  <c r="I244" i="5"/>
  <c r="I245" i="5" s="1"/>
  <c r="I246" i="5" s="1"/>
  <c r="I247" i="5" s="1"/>
  <c r="I248" i="5" s="1"/>
  <c r="I249" i="5" s="1"/>
  <c r="I250" i="5" s="1"/>
  <c r="J41" i="5"/>
  <c r="K177" i="5"/>
  <c r="J177" i="5"/>
  <c r="J151" i="5"/>
  <c r="L151" i="5" s="1"/>
  <c r="N151" i="5" s="1"/>
  <c r="K97" i="5"/>
  <c r="J97" i="5"/>
  <c r="K331" i="5"/>
  <c r="I66" i="5"/>
  <c r="K65" i="5" s="1"/>
  <c r="I88" i="5"/>
  <c r="K87" i="5" s="1"/>
  <c r="I19" i="5"/>
  <c r="I20" i="5" s="1"/>
  <c r="K201" i="5"/>
  <c r="J201" i="5"/>
  <c r="J119" i="5"/>
  <c r="K119" i="5"/>
  <c r="K41" i="5"/>
  <c r="J367" i="5"/>
  <c r="K367" i="5"/>
  <c r="K8" i="5"/>
  <c r="J8" i="5"/>
  <c r="K227" i="5"/>
  <c r="J227" i="5"/>
  <c r="K69" i="5"/>
  <c r="J69" i="5"/>
  <c r="L69" i="5" s="1"/>
  <c r="N69" i="5" s="1"/>
  <c r="L8" i="5" l="1"/>
  <c r="N8" i="5" s="1"/>
  <c r="K5" i="5"/>
  <c r="J131" i="5"/>
  <c r="K95" i="5"/>
  <c r="L95" i="5" s="1"/>
  <c r="N95" i="5" s="1"/>
  <c r="L195" i="5"/>
  <c r="N195" i="5" s="1"/>
  <c r="L91" i="5"/>
  <c r="N91" i="5" s="1"/>
  <c r="L165" i="5"/>
  <c r="N165" i="5" s="1"/>
  <c r="L123" i="5"/>
  <c r="N123" i="5" s="1"/>
  <c r="L235" i="5"/>
  <c r="N235" i="5" s="1"/>
  <c r="J20" i="5"/>
  <c r="L367" i="5"/>
  <c r="N367" i="5" s="1"/>
  <c r="R10" i="5" s="1"/>
  <c r="T10" i="5" s="1"/>
  <c r="K20" i="5"/>
  <c r="J159" i="5"/>
  <c r="K131" i="5"/>
  <c r="K287" i="5"/>
  <c r="K347" i="5"/>
  <c r="L347" i="5" s="1"/>
  <c r="N347" i="5" s="1"/>
  <c r="L227" i="5"/>
  <c r="N227" i="5" s="1"/>
  <c r="J5" i="5"/>
  <c r="L5" i="5" s="1"/>
  <c r="N5" i="5" s="1"/>
  <c r="L177" i="5"/>
  <c r="N177" i="5" s="1"/>
  <c r="J61" i="5"/>
  <c r="L61" i="5" s="1"/>
  <c r="N61" i="5" s="1"/>
  <c r="K11" i="5"/>
  <c r="L41" i="5"/>
  <c r="N41" i="5" s="1"/>
  <c r="J299" i="5"/>
  <c r="L275" i="5"/>
  <c r="N275" i="5" s="1"/>
  <c r="J315" i="5"/>
  <c r="L315" i="5" s="1"/>
  <c r="N315" i="5" s="1"/>
  <c r="K299" i="5"/>
  <c r="K26" i="5"/>
  <c r="J287" i="5"/>
  <c r="L119" i="5"/>
  <c r="N119" i="5" s="1"/>
  <c r="J87" i="5"/>
  <c r="L87" i="5" s="1"/>
  <c r="N87" i="5" s="1"/>
  <c r="J65" i="5"/>
  <c r="L65" i="5" s="1"/>
  <c r="N65" i="5" s="1"/>
  <c r="J26" i="5"/>
  <c r="L201" i="5"/>
  <c r="N201" i="5" s="1"/>
  <c r="L97" i="5"/>
  <c r="N97" i="5" s="1"/>
  <c r="J59" i="5"/>
  <c r="L59" i="5" s="1"/>
  <c r="N59" i="5" s="1"/>
  <c r="L211" i="5"/>
  <c r="N211" i="5" s="1"/>
  <c r="L263" i="5"/>
  <c r="N263" i="5" s="1"/>
  <c r="K63" i="5"/>
  <c r="L63" i="5" s="1"/>
  <c r="N63" i="5" s="1"/>
  <c r="J243" i="5"/>
  <c r="L101" i="5"/>
  <c r="N101" i="5" s="1"/>
  <c r="K243" i="5"/>
  <c r="L143" i="5"/>
  <c r="N143" i="5" s="1"/>
  <c r="L77" i="5"/>
  <c r="N77" i="5" s="1"/>
  <c r="J11" i="5"/>
  <c r="K159" i="5"/>
  <c r="L159" i="5" s="1"/>
  <c r="N159" i="5" s="1"/>
  <c r="R3" i="5" l="1"/>
  <c r="T3" i="5" s="1"/>
  <c r="R6" i="5"/>
  <c r="T6" i="5" s="1"/>
  <c r="L131" i="5"/>
  <c r="N131" i="5" s="1"/>
  <c r="R5" i="5" s="1"/>
  <c r="T5" i="5" s="1"/>
  <c r="L20" i="5"/>
  <c r="N20" i="5" s="1"/>
  <c r="L287" i="5"/>
  <c r="N287" i="5" s="1"/>
  <c r="L26" i="5"/>
  <c r="N26" i="5" s="1"/>
  <c r="R9" i="5"/>
  <c r="T9" i="5" s="1"/>
  <c r="L243" i="5"/>
  <c r="N243" i="5" s="1"/>
  <c r="R7" i="5" s="1"/>
  <c r="T7" i="5" s="1"/>
  <c r="L11" i="5"/>
  <c r="N11" i="5" s="1"/>
  <c r="L299" i="5"/>
  <c r="N299" i="5" s="1"/>
  <c r="R8" i="5" s="1"/>
  <c r="T8" i="5" s="1"/>
  <c r="R4" i="5" l="1"/>
  <c r="T4" i="5" s="1"/>
</calcChain>
</file>

<file path=xl/sharedStrings.xml><?xml version="1.0" encoding="utf-8"?>
<sst xmlns="http://schemas.openxmlformats.org/spreadsheetml/2006/main" count="51" uniqueCount="38">
  <si>
    <t>Дата</t>
  </si>
  <si>
    <t>Курс USD</t>
  </si>
  <si>
    <t>Курс EUR</t>
  </si>
  <si>
    <t>R/S</t>
  </si>
  <si>
    <t>Промежуточные расчеты, необходимые для вычисления величины R/S  при  n = 2</t>
  </si>
  <si>
    <t>Промежуточные расчеты, необходимые для вычисления величины R/S  при  n = 4</t>
  </si>
  <si>
    <t>Промежуточные расчеты, необходимые для вычисления величины R/S  при  n = 6</t>
  </si>
  <si>
    <t>Промежуточные расчеты, необходимые для вычисления величины R/S  при  n = 8</t>
  </si>
  <si>
    <t>Промежуточные расчеты, необходимые для вычисления величины R/S  при  n = 12</t>
  </si>
  <si>
    <t>Промежуточные расчеты, необходимые для вычисления величины R/S  при  n = 16</t>
  </si>
  <si>
    <t>Промежуточные расчеты, необходимые для вычисления величины R/S  при  n = 24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</si>
  <si>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</si>
  <si>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</si>
  <si>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</si>
  <si>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</si>
  <si>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</si>
  <si>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</si>
  <si>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</si>
  <si>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</si>
  <si>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</si>
  <si>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</si>
  <si>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</si>
  <si>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</si>
  <si>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</si>
  <si>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</si>
  <si>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</si>
  <si>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</si>
  <si>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</si>
  <si>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</si>
  <si>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</si>
  <si>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</si>
  <si>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</si>
  <si>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</si>
  <si>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</si>
  <si>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</si>
  <si>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</si>
  <si>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 xml:space="preserve">Коэффициент при lg n = </t>
  </si>
  <si>
    <t xml:space="preserve">Значение показателя Херста в рассматриваемом случае для курса USD составляет величину, равную 0,5776. Так как полученное значение превосходит 0,5, то можно сделать вывод о том, что анализируемые ряды принадлежат классу трендоустойчивых.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</si>
</sst>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0000"/>
  </numFmts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5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right" vertical="center"/>
    </xf>
    <xf numFmtId="166" fontId="1" fillId="0" borderId="5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4" fontId="5" fillId="2" borderId="7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6" fillId="2" borderId="26" xfId="0" applyFont="1" applyFill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164" fontId="2" fillId="0" borderId="29" xfId="0" applyNumberFormat="1" applyFont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6" xfId="0" applyFont="1" applyBorder="1"/>
    <xf numFmtId="0" fontId="3" fillId="0" borderId="46" xfId="0" applyFont="1" applyBorder="1" applyAlignment="1">
      <alignment vertical="center"/>
    </xf>
    <xf numFmtId="0" fontId="6" fillId="2" borderId="47" xfId="0" applyFont="1" applyFill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/>
    <xf numFmtId="0" fontId="3" fillId="0" borderId="50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164" fontId="2" fillId="0" borderId="52" xfId="0" applyNumberFormat="1" applyFont="1" applyBorder="1" applyAlignment="1">
      <alignment horizontal="center" vertical="center"/>
    </xf>
    <xf numFmtId="164" fontId="2" fillId="0" borderId="53" xfId="0" applyNumberFormat="1" applyFont="1" applyBorder="1" applyAlignment="1">
      <alignment horizontal="center" vertical="center"/>
    </xf>
    <xf numFmtId="164" fontId="2" fillId="0" borderId="48" xfId="0" applyNumberFormat="1" applyFont="1" applyBorder="1" applyAlignment="1">
      <alignment horizontal="center" vertical="center"/>
    </xf>
    <xf numFmtId="164" fontId="2" fillId="0" borderId="54" xfId="0" applyNumberFormat="1" applyFont="1" applyBorder="1" applyAlignment="1">
      <alignment horizontal="center" vertical="center"/>
    </xf>
    <xf numFmtId="164" fontId="2" fillId="0" borderId="55" xfId="0" applyNumberFormat="1" applyFont="1" applyBorder="1" applyAlignment="1">
      <alignment horizontal="center" vertical="center"/>
    </xf>
    <xf numFmtId="164" fontId="2" fillId="0" borderId="56" xfId="0" applyNumberFormat="1" applyFont="1" applyBorder="1" applyAlignment="1">
      <alignment horizontal="center" vertical="center"/>
    </xf>
    <xf numFmtId="164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Border="1"/>
    <xf numFmtId="0" fontId="3" fillId="0" borderId="58" xfId="0" applyFont="1" applyBorder="1" applyAlignment="1">
      <alignment vertical="center"/>
    </xf>
    <xf numFmtId="0" fontId="6" fillId="2" borderId="59" xfId="0" applyFont="1" applyFill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6" fillId="2" borderId="65" xfId="0" applyFont="1" applyFill="1" applyBorder="1" applyAlignment="1">
      <alignment horizontal="center" vertical="center" wrapText="1"/>
    </xf>
    <xf numFmtId="0" fontId="6" fillId="2" borderId="67" xfId="0" applyFont="1" applyFill="1" applyBorder="1" applyAlignment="1">
      <alignment horizontal="center" vertical="center" wrapText="1"/>
    </xf>
    <xf numFmtId="0" fontId="6" fillId="2" borderId="68" xfId="0" applyFont="1" applyFill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/>
    </xf>
    <xf numFmtId="164" fontId="2" fillId="0" borderId="70" xfId="0" applyNumberFormat="1" applyFont="1" applyBorder="1" applyAlignment="1">
      <alignment horizontal="center" vertical="center"/>
    </xf>
    <xf numFmtId="164" fontId="2" fillId="0" borderId="71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2" fillId="0" borderId="74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74" xfId="0" applyFont="1" applyBorder="1"/>
    <xf numFmtId="0" fontId="3" fillId="0" borderId="74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0" xfId="0" applyBorder="1" applyAlignment="1">
      <alignment horizont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" fillId="0" borderId="23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64" fontId="2" fillId="0" borderId="42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62" xfId="0" applyNumberFormat="1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center" vertical="center"/>
    </xf>
    <xf numFmtId="164" fontId="2" fillId="0" borderId="66" xfId="0" applyNumberFormat="1" applyFont="1" applyBorder="1" applyAlignment="1">
      <alignment horizontal="center" vertical="center"/>
    </xf>
    <xf numFmtId="164" fontId="2" fillId="0" borderId="71" xfId="0" applyNumberFormat="1" applyFont="1" applyBorder="1" applyAlignment="1">
      <alignment horizontal="center" vertical="center"/>
    </xf>
    <xf numFmtId="164" fontId="2" fillId="0" borderId="48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72" xfId="0" applyNumberFormat="1" applyFont="1" applyBorder="1" applyAlignment="1">
      <alignment horizontal="center" vertical="center"/>
    </xf>
    <xf numFmtId="164" fontId="2" fillId="0" borderId="69" xfId="0" applyNumberFormat="1" applyFon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 wrapText="1"/>
    </xf>
    <xf numFmtId="164" fontId="2" fillId="0" borderId="73" xfId="0" applyNumberFormat="1" applyFont="1" applyBorder="1" applyAlignment="1">
      <alignment horizontal="center" vertical="center"/>
    </xf>
    <xf numFmtId="164" fontId="2" fillId="0" borderId="60" xfId="0" applyNumberFormat="1" applyFont="1" applyBorder="1" applyAlignment="1">
      <alignment horizontal="center" vertical="center"/>
    </xf>
    <xf numFmtId="164" fontId="2" fillId="0" borderId="75" xfId="0" applyNumberFormat="1" applyFont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0" fontId="0" fillId="0" borderId="0" xfId="0" applyFill="1" applyBorder="1" applyAlignment="1"/>
    <xf numFmtId="0" fontId="0" fillId="0" borderId="79" xfId="0" applyFill="1" applyBorder="1" applyAlignment="1"/>
    <xf numFmtId="0" fontId="7" fillId="0" borderId="80" xfId="0" applyFont="1" applyFill="1" applyBorder="1" applyAlignment="1">
      <alignment horizontal="center"/>
    </xf>
    <xf numFmtId="0" fontId="7" fillId="0" borderId="80" xfId="0" applyFont="1" applyFill="1" applyBorder="1" applyAlignment="1">
      <alignment horizontal="centerContinuous"/>
    </xf>
    <xf numFmtId="0" fontId="0" fillId="4" borderId="81" xfId="0" applyFill="1" applyBorder="1" applyAlignment="1">
      <alignment horizontal="center"/>
    </xf>
    <xf numFmtId="0" fontId="0" fillId="4" borderId="78" xfId="0" applyFill="1" applyBorder="1" applyAlignment="1">
      <alignment horizontal="center"/>
    </xf>
    <xf numFmtId="0" fontId="0" fillId="4" borderId="82" xfId="0" applyFill="1" applyBorder="1"/>
    <xf numFmtId="0" fontId="0" fillId="4" borderId="81" xfId="0" applyFill="1" applyBorder="1" applyAlignment="1">
      <alignment horizontal="center" vertical="center" wrapText="1"/>
    </xf>
    <xf numFmtId="0" fontId="0" fillId="4" borderId="78" xfId="0" applyFill="1" applyBorder="1" applyAlignment="1">
      <alignment horizontal="center" vertical="center" wrapText="1"/>
    </xf>
    <xf numFmtId="0" fontId="0" fillId="4" borderId="82" xfId="0" applyFill="1" applyBorder="1" applyAlignment="1">
      <alignment horizontal="center" vertical="center" wrapText="1"/>
    </xf>
    <xf numFmtId="0" fontId="0" fillId="4" borderId="83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84" xfId="0" applyFill="1" applyBorder="1" applyAlignment="1">
      <alignment horizontal="center" vertical="center" wrapText="1"/>
    </xf>
    <xf numFmtId="0" fontId="0" fillId="4" borderId="79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381000</xdr:colOff>
          <xdr:row>1</xdr:row>
          <xdr:rowOff>38100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E00-00002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0</xdr:rowOff>
        </xdr:from>
        <xdr:to>
          <xdr:col>6</xdr:col>
          <xdr:colOff>205740</xdr:colOff>
          <xdr:row>0</xdr:row>
          <xdr:rowOff>228600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E00-00002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175260</xdr:colOff>
          <xdr:row>0</xdr:row>
          <xdr:rowOff>228600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E00-00002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0</xdr:rowOff>
        </xdr:from>
        <xdr:to>
          <xdr:col>8</xdr:col>
          <xdr:colOff>281940</xdr:colOff>
          <xdr:row>0</xdr:row>
          <xdr:rowOff>228600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E00-00002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0</xdr:row>
          <xdr:rowOff>0</xdr:rowOff>
        </xdr:from>
        <xdr:to>
          <xdr:col>9</xdr:col>
          <xdr:colOff>579120</xdr:colOff>
          <xdr:row>0</xdr:row>
          <xdr:rowOff>228600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E00-00002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0</xdr:row>
          <xdr:rowOff>0</xdr:rowOff>
        </xdr:from>
        <xdr:to>
          <xdr:col>10</xdr:col>
          <xdr:colOff>541020</xdr:colOff>
          <xdr:row>0</xdr:row>
          <xdr:rowOff>228600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E00-00002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11</xdr:col>
          <xdr:colOff>274320</xdr:colOff>
          <xdr:row>0</xdr:row>
          <xdr:rowOff>251460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E00-00002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0</xdr:row>
          <xdr:rowOff>0</xdr:rowOff>
        </xdr:from>
        <xdr:to>
          <xdr:col>12</xdr:col>
          <xdr:colOff>251460</xdr:colOff>
          <xdr:row>0</xdr:row>
          <xdr:rowOff>251460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E00-00002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0</xdr:row>
          <xdr:rowOff>0</xdr:rowOff>
        </xdr:from>
        <xdr:to>
          <xdr:col>13</xdr:col>
          <xdr:colOff>510540</xdr:colOff>
          <xdr:row>0</xdr:row>
          <xdr:rowOff>228600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E00-00002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0</xdr:row>
          <xdr:rowOff>0</xdr:rowOff>
        </xdr:from>
        <xdr:to>
          <xdr:col>15</xdr:col>
          <xdr:colOff>137160</xdr:colOff>
          <xdr:row>0</xdr:row>
          <xdr:rowOff>152400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E00-00002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0</xdr:row>
          <xdr:rowOff>0</xdr:rowOff>
        </xdr:from>
        <xdr:to>
          <xdr:col>16</xdr:col>
          <xdr:colOff>320040</xdr:colOff>
          <xdr:row>0</xdr:row>
          <xdr:rowOff>243840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E00-00002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0</xdr:row>
          <xdr:rowOff>0</xdr:rowOff>
        </xdr:from>
        <xdr:to>
          <xdr:col>20</xdr:col>
          <xdr:colOff>167640</xdr:colOff>
          <xdr:row>0</xdr:row>
          <xdr:rowOff>251460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E00-00002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52</xdr:row>
          <xdr:rowOff>0</xdr:rowOff>
        </xdr:from>
        <xdr:to>
          <xdr:col>5</xdr:col>
          <xdr:colOff>381000</xdr:colOff>
          <xdr:row>53</xdr:row>
          <xdr:rowOff>38100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40D5393C-71CD-467E-86DC-89F48548EB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52</xdr:row>
          <xdr:rowOff>0</xdr:rowOff>
        </xdr:from>
        <xdr:to>
          <xdr:col>6</xdr:col>
          <xdr:colOff>205740</xdr:colOff>
          <xdr:row>52</xdr:row>
          <xdr:rowOff>228600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57054B36-BF2C-4683-9AE6-2A9E14F32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52</xdr:row>
          <xdr:rowOff>0</xdr:rowOff>
        </xdr:from>
        <xdr:to>
          <xdr:col>7</xdr:col>
          <xdr:colOff>175260</xdr:colOff>
          <xdr:row>52</xdr:row>
          <xdr:rowOff>228600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45DD010D-A864-45B6-9BBA-D9C0D6422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52</xdr:row>
          <xdr:rowOff>0</xdr:rowOff>
        </xdr:from>
        <xdr:to>
          <xdr:col>8</xdr:col>
          <xdr:colOff>281940</xdr:colOff>
          <xdr:row>52</xdr:row>
          <xdr:rowOff>228600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02C09AF-8F66-40D2-93A6-9B8186263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52</xdr:row>
          <xdr:rowOff>0</xdr:rowOff>
        </xdr:from>
        <xdr:to>
          <xdr:col>9</xdr:col>
          <xdr:colOff>579120</xdr:colOff>
          <xdr:row>52</xdr:row>
          <xdr:rowOff>228600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3D30A3DC-5536-49E6-B803-75912583D9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52</xdr:row>
          <xdr:rowOff>0</xdr:rowOff>
        </xdr:from>
        <xdr:to>
          <xdr:col>10</xdr:col>
          <xdr:colOff>541020</xdr:colOff>
          <xdr:row>52</xdr:row>
          <xdr:rowOff>228600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B5176378-DA90-434C-AB36-EAFE978D65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52</xdr:row>
          <xdr:rowOff>0</xdr:rowOff>
        </xdr:from>
        <xdr:to>
          <xdr:col>11</xdr:col>
          <xdr:colOff>274320</xdr:colOff>
          <xdr:row>52</xdr:row>
          <xdr:rowOff>251460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87E2172-7FE7-42AF-9070-22B239F0A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52</xdr:row>
          <xdr:rowOff>0</xdr:rowOff>
        </xdr:from>
        <xdr:to>
          <xdr:col>12</xdr:col>
          <xdr:colOff>251460</xdr:colOff>
          <xdr:row>52</xdr:row>
          <xdr:rowOff>251460</xdr:rowOff>
        </xdr:to>
        <xdr:sp macro="" textlink="">
          <xdr:nvSpPr>
            <xdr:cNvPr id="2068" name="Object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E3E583BC-355A-40CE-9A4C-6498C418EA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52</xdr:row>
          <xdr:rowOff>0</xdr:rowOff>
        </xdr:from>
        <xdr:to>
          <xdr:col>13</xdr:col>
          <xdr:colOff>510540</xdr:colOff>
          <xdr:row>52</xdr:row>
          <xdr:rowOff>228600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58D33D39-3DDC-4A71-A6D0-308FE9F86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104</xdr:row>
          <xdr:rowOff>0</xdr:rowOff>
        </xdr:from>
        <xdr:to>
          <xdr:col>5</xdr:col>
          <xdr:colOff>381000</xdr:colOff>
          <xdr:row>105</xdr:row>
          <xdr:rowOff>38100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77EF933C-C919-4FA0-80AD-AE2A032A17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104</xdr:row>
          <xdr:rowOff>0</xdr:rowOff>
        </xdr:from>
        <xdr:to>
          <xdr:col>6</xdr:col>
          <xdr:colOff>205740</xdr:colOff>
          <xdr:row>104</xdr:row>
          <xdr:rowOff>228600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B9B4CB45-2B9A-4DD8-9CAE-473C0AAA9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104</xdr:row>
          <xdr:rowOff>0</xdr:rowOff>
        </xdr:from>
        <xdr:to>
          <xdr:col>7</xdr:col>
          <xdr:colOff>175260</xdr:colOff>
          <xdr:row>104</xdr:row>
          <xdr:rowOff>228600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39DDAE06-5A06-4985-BC19-A6D99979F3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104</xdr:row>
          <xdr:rowOff>0</xdr:rowOff>
        </xdr:from>
        <xdr:to>
          <xdr:col>8</xdr:col>
          <xdr:colOff>281940</xdr:colOff>
          <xdr:row>104</xdr:row>
          <xdr:rowOff>228600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2C7CACF8-5D6A-48D1-8E98-73699FF6B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104</xdr:row>
          <xdr:rowOff>0</xdr:rowOff>
        </xdr:from>
        <xdr:to>
          <xdr:col>9</xdr:col>
          <xdr:colOff>579120</xdr:colOff>
          <xdr:row>104</xdr:row>
          <xdr:rowOff>228600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CC22C3D8-F2A0-481E-AA0E-B84BCF8CAA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104</xdr:row>
          <xdr:rowOff>0</xdr:rowOff>
        </xdr:from>
        <xdr:to>
          <xdr:col>10</xdr:col>
          <xdr:colOff>541020</xdr:colOff>
          <xdr:row>104</xdr:row>
          <xdr:rowOff>228600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DE7B4A3-9098-4D89-B9EC-6844562FE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104</xdr:row>
          <xdr:rowOff>0</xdr:rowOff>
        </xdr:from>
        <xdr:to>
          <xdr:col>11</xdr:col>
          <xdr:colOff>274320</xdr:colOff>
          <xdr:row>104</xdr:row>
          <xdr:rowOff>251460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2BD5C529-AD6F-4DF6-8FBB-3E7EAD490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104</xdr:row>
          <xdr:rowOff>0</xdr:rowOff>
        </xdr:from>
        <xdr:to>
          <xdr:col>12</xdr:col>
          <xdr:colOff>251460</xdr:colOff>
          <xdr:row>104</xdr:row>
          <xdr:rowOff>251460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22BCB5E5-A232-4891-98C1-07EBC9D170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104</xdr:row>
          <xdr:rowOff>0</xdr:rowOff>
        </xdr:from>
        <xdr:to>
          <xdr:col>13</xdr:col>
          <xdr:colOff>510540</xdr:colOff>
          <xdr:row>104</xdr:row>
          <xdr:rowOff>228600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B49ACE5F-91E1-480F-89FD-35D6EB4611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156</xdr:row>
          <xdr:rowOff>0</xdr:rowOff>
        </xdr:from>
        <xdr:to>
          <xdr:col>5</xdr:col>
          <xdr:colOff>381000</xdr:colOff>
          <xdr:row>157</xdr:row>
          <xdr:rowOff>38100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E1CC61B3-F378-4BE2-812A-1C6BD5DB7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156</xdr:row>
          <xdr:rowOff>0</xdr:rowOff>
        </xdr:from>
        <xdr:to>
          <xdr:col>6</xdr:col>
          <xdr:colOff>205740</xdr:colOff>
          <xdr:row>156</xdr:row>
          <xdr:rowOff>228600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EA7FC0B5-0ADC-4D0B-BC5C-EE61D94EB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156</xdr:row>
          <xdr:rowOff>0</xdr:rowOff>
        </xdr:from>
        <xdr:to>
          <xdr:col>7</xdr:col>
          <xdr:colOff>175260</xdr:colOff>
          <xdr:row>156</xdr:row>
          <xdr:rowOff>228600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476BB9E5-AB1E-42DF-8EC8-2DE67B016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156</xdr:row>
          <xdr:rowOff>0</xdr:rowOff>
        </xdr:from>
        <xdr:to>
          <xdr:col>8</xdr:col>
          <xdr:colOff>281940</xdr:colOff>
          <xdr:row>156</xdr:row>
          <xdr:rowOff>228600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A710EB9A-E31C-428A-8354-1506B2F3E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156</xdr:row>
          <xdr:rowOff>0</xdr:rowOff>
        </xdr:from>
        <xdr:to>
          <xdr:col>9</xdr:col>
          <xdr:colOff>579120</xdr:colOff>
          <xdr:row>156</xdr:row>
          <xdr:rowOff>228600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9E7D9FC3-EED1-4441-9D59-F549C9E25F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156</xdr:row>
          <xdr:rowOff>0</xdr:rowOff>
        </xdr:from>
        <xdr:to>
          <xdr:col>10</xdr:col>
          <xdr:colOff>541020</xdr:colOff>
          <xdr:row>156</xdr:row>
          <xdr:rowOff>228600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FFE938F-91CE-4845-BAA8-2BA87B0E3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156</xdr:row>
          <xdr:rowOff>0</xdr:rowOff>
        </xdr:from>
        <xdr:to>
          <xdr:col>11</xdr:col>
          <xdr:colOff>274320</xdr:colOff>
          <xdr:row>156</xdr:row>
          <xdr:rowOff>251460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53F0A438-6AA4-4ADC-BB89-6E8D1515FD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156</xdr:row>
          <xdr:rowOff>0</xdr:rowOff>
        </xdr:from>
        <xdr:to>
          <xdr:col>12</xdr:col>
          <xdr:colOff>251460</xdr:colOff>
          <xdr:row>156</xdr:row>
          <xdr:rowOff>251460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34C2FB8E-E57F-48B7-AF03-7938E3CBB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156</xdr:row>
          <xdr:rowOff>0</xdr:rowOff>
        </xdr:from>
        <xdr:to>
          <xdr:col>13</xdr:col>
          <xdr:colOff>510540</xdr:colOff>
          <xdr:row>156</xdr:row>
          <xdr:rowOff>228600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5DF16DC9-DA51-4CD5-97BF-DAD84E2F8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208</xdr:row>
          <xdr:rowOff>0</xdr:rowOff>
        </xdr:from>
        <xdr:to>
          <xdr:col>5</xdr:col>
          <xdr:colOff>381000</xdr:colOff>
          <xdr:row>209</xdr:row>
          <xdr:rowOff>38100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C30C5F19-1967-4C31-A8AE-141697D677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208</xdr:row>
          <xdr:rowOff>0</xdr:rowOff>
        </xdr:from>
        <xdr:to>
          <xdr:col>6</xdr:col>
          <xdr:colOff>205740</xdr:colOff>
          <xdr:row>208</xdr:row>
          <xdr:rowOff>228600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EE56B0D4-BAD0-4ABB-86B9-3CF0A3F7FD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208</xdr:row>
          <xdr:rowOff>0</xdr:rowOff>
        </xdr:from>
        <xdr:to>
          <xdr:col>7</xdr:col>
          <xdr:colOff>175260</xdr:colOff>
          <xdr:row>208</xdr:row>
          <xdr:rowOff>228600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F372572B-EB0C-41FA-88CD-E60EDF041F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208</xdr:row>
          <xdr:rowOff>0</xdr:rowOff>
        </xdr:from>
        <xdr:to>
          <xdr:col>8</xdr:col>
          <xdr:colOff>281940</xdr:colOff>
          <xdr:row>208</xdr:row>
          <xdr:rowOff>228600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8421C5EE-18F8-4E7C-88CE-16BE38E1E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208</xdr:row>
          <xdr:rowOff>0</xdr:rowOff>
        </xdr:from>
        <xdr:to>
          <xdr:col>9</xdr:col>
          <xdr:colOff>579120</xdr:colOff>
          <xdr:row>208</xdr:row>
          <xdr:rowOff>228600</xdr:rowOff>
        </xdr:to>
        <xdr:sp macro="" textlink="">
          <xdr:nvSpPr>
            <xdr:cNvPr id="2092" name="Object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AF5AF4A5-3E5D-4551-9C07-A945AC0D72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208</xdr:row>
          <xdr:rowOff>0</xdr:rowOff>
        </xdr:from>
        <xdr:to>
          <xdr:col>10</xdr:col>
          <xdr:colOff>541020</xdr:colOff>
          <xdr:row>208</xdr:row>
          <xdr:rowOff>228600</xdr:rowOff>
        </xdr:to>
        <xdr:sp macro="" textlink="">
          <xdr:nvSpPr>
            <xdr:cNvPr id="2093" name="Object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F9659DF9-CC74-4F93-9281-48167A634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208</xdr:row>
          <xdr:rowOff>0</xdr:rowOff>
        </xdr:from>
        <xdr:to>
          <xdr:col>11</xdr:col>
          <xdr:colOff>274320</xdr:colOff>
          <xdr:row>208</xdr:row>
          <xdr:rowOff>251460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6D3E2470-CF18-4222-AA7C-02EABC887E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208</xdr:row>
          <xdr:rowOff>0</xdr:rowOff>
        </xdr:from>
        <xdr:to>
          <xdr:col>12</xdr:col>
          <xdr:colOff>251460</xdr:colOff>
          <xdr:row>208</xdr:row>
          <xdr:rowOff>251460</xdr:rowOff>
        </xdr:to>
        <xdr:sp macro="" textlink="">
          <xdr:nvSpPr>
            <xdr:cNvPr id="2095" name="Object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205010EC-F679-48B0-AA9A-875282E31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208</xdr:row>
          <xdr:rowOff>0</xdr:rowOff>
        </xdr:from>
        <xdr:to>
          <xdr:col>13</xdr:col>
          <xdr:colOff>510540</xdr:colOff>
          <xdr:row>208</xdr:row>
          <xdr:rowOff>228600</xdr:rowOff>
        </xdr:to>
        <xdr:sp macro="" textlink="">
          <xdr:nvSpPr>
            <xdr:cNvPr id="2096" name="Object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1AB7452C-A88F-4EB5-9EF0-3400A3379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260</xdr:row>
          <xdr:rowOff>0</xdr:rowOff>
        </xdr:from>
        <xdr:to>
          <xdr:col>5</xdr:col>
          <xdr:colOff>381000</xdr:colOff>
          <xdr:row>261</xdr:row>
          <xdr:rowOff>38100</xdr:rowOff>
        </xdr:to>
        <xdr:sp macro="" textlink="">
          <xdr:nvSpPr>
            <xdr:cNvPr id="2097" name="Object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3EA62D60-80AE-4419-9387-41833F722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260</xdr:row>
          <xdr:rowOff>0</xdr:rowOff>
        </xdr:from>
        <xdr:to>
          <xdr:col>6</xdr:col>
          <xdr:colOff>205740</xdr:colOff>
          <xdr:row>260</xdr:row>
          <xdr:rowOff>228600</xdr:rowOff>
        </xdr:to>
        <xdr:sp macro="" textlink="">
          <xdr:nvSpPr>
            <xdr:cNvPr id="2098" name="Object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B3FCF6F-AF81-4EAF-96D0-5D0EAFE59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260</xdr:row>
          <xdr:rowOff>0</xdr:rowOff>
        </xdr:from>
        <xdr:to>
          <xdr:col>7</xdr:col>
          <xdr:colOff>175260</xdr:colOff>
          <xdr:row>260</xdr:row>
          <xdr:rowOff>228600</xdr:rowOff>
        </xdr:to>
        <xdr:sp macro="" textlink="">
          <xdr:nvSpPr>
            <xdr:cNvPr id="2099" name="Object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24EC0E52-B45B-416D-A517-FE6EF0CF2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260</xdr:row>
          <xdr:rowOff>0</xdr:rowOff>
        </xdr:from>
        <xdr:to>
          <xdr:col>8</xdr:col>
          <xdr:colOff>281940</xdr:colOff>
          <xdr:row>260</xdr:row>
          <xdr:rowOff>228600</xdr:rowOff>
        </xdr:to>
        <xdr:sp macro="" textlink="">
          <xdr:nvSpPr>
            <xdr:cNvPr id="2100" name="Object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56C06D76-EDB9-4F08-A9A1-2F8F6A06D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260</xdr:row>
          <xdr:rowOff>0</xdr:rowOff>
        </xdr:from>
        <xdr:to>
          <xdr:col>9</xdr:col>
          <xdr:colOff>579120</xdr:colOff>
          <xdr:row>260</xdr:row>
          <xdr:rowOff>228600</xdr:rowOff>
        </xdr:to>
        <xdr:sp macro="" textlink="">
          <xdr:nvSpPr>
            <xdr:cNvPr id="2101" name="Object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154A19B5-D369-40C2-BD18-578F486D5B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260</xdr:row>
          <xdr:rowOff>0</xdr:rowOff>
        </xdr:from>
        <xdr:to>
          <xdr:col>10</xdr:col>
          <xdr:colOff>541020</xdr:colOff>
          <xdr:row>260</xdr:row>
          <xdr:rowOff>228600</xdr:rowOff>
        </xdr:to>
        <xdr:sp macro="" textlink="">
          <xdr:nvSpPr>
            <xdr:cNvPr id="2102" name="Object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F5112307-3BF8-4F56-870A-687AD9F8E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260</xdr:row>
          <xdr:rowOff>0</xdr:rowOff>
        </xdr:from>
        <xdr:to>
          <xdr:col>11</xdr:col>
          <xdr:colOff>274320</xdr:colOff>
          <xdr:row>260</xdr:row>
          <xdr:rowOff>251460</xdr:rowOff>
        </xdr:to>
        <xdr:sp macro="" textlink="">
          <xdr:nvSpPr>
            <xdr:cNvPr id="2103" name="Object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B82027E5-5D2D-40E8-A458-3D049D2BF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260</xdr:row>
          <xdr:rowOff>0</xdr:rowOff>
        </xdr:from>
        <xdr:to>
          <xdr:col>12</xdr:col>
          <xdr:colOff>251460</xdr:colOff>
          <xdr:row>260</xdr:row>
          <xdr:rowOff>251460</xdr:rowOff>
        </xdr:to>
        <xdr:sp macro="" textlink="">
          <xdr:nvSpPr>
            <xdr:cNvPr id="2104" name="Object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1A37DE7D-E50D-409B-BD10-FC8A37C8B3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260</xdr:row>
          <xdr:rowOff>0</xdr:rowOff>
        </xdr:from>
        <xdr:to>
          <xdr:col>13</xdr:col>
          <xdr:colOff>510540</xdr:colOff>
          <xdr:row>260</xdr:row>
          <xdr:rowOff>228600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ABD59B4B-979B-485C-B665-1E77CA48F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312</xdr:row>
          <xdr:rowOff>0</xdr:rowOff>
        </xdr:from>
        <xdr:to>
          <xdr:col>5</xdr:col>
          <xdr:colOff>381000</xdr:colOff>
          <xdr:row>313</xdr:row>
          <xdr:rowOff>38100</xdr:rowOff>
        </xdr:to>
        <xdr:sp macro="" textlink="">
          <xdr:nvSpPr>
            <xdr:cNvPr id="2106" name="Object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DB375D88-948B-4908-8364-8FC626560A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312</xdr:row>
          <xdr:rowOff>0</xdr:rowOff>
        </xdr:from>
        <xdr:to>
          <xdr:col>6</xdr:col>
          <xdr:colOff>205740</xdr:colOff>
          <xdr:row>312</xdr:row>
          <xdr:rowOff>228600</xdr:rowOff>
        </xdr:to>
        <xdr:sp macro="" textlink="">
          <xdr:nvSpPr>
            <xdr:cNvPr id="2107" name="Object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41A92480-7E3B-40F5-A07B-470C18B2A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312</xdr:row>
          <xdr:rowOff>0</xdr:rowOff>
        </xdr:from>
        <xdr:to>
          <xdr:col>7</xdr:col>
          <xdr:colOff>175260</xdr:colOff>
          <xdr:row>312</xdr:row>
          <xdr:rowOff>228600</xdr:rowOff>
        </xdr:to>
        <xdr:sp macro="" textlink="">
          <xdr:nvSpPr>
            <xdr:cNvPr id="2108" name="Object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1247326D-4C9A-4AA7-ACAD-49C41690E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312</xdr:row>
          <xdr:rowOff>0</xdr:rowOff>
        </xdr:from>
        <xdr:to>
          <xdr:col>8</xdr:col>
          <xdr:colOff>281940</xdr:colOff>
          <xdr:row>312</xdr:row>
          <xdr:rowOff>228600</xdr:rowOff>
        </xdr:to>
        <xdr:sp macro="" textlink="">
          <xdr:nvSpPr>
            <xdr:cNvPr id="2109" name="Object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F07FA388-5C1B-4E2B-BBA8-7E9F625F97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312</xdr:row>
          <xdr:rowOff>0</xdr:rowOff>
        </xdr:from>
        <xdr:to>
          <xdr:col>9</xdr:col>
          <xdr:colOff>579120</xdr:colOff>
          <xdr:row>312</xdr:row>
          <xdr:rowOff>228600</xdr:rowOff>
        </xdr:to>
        <xdr:sp macro="" textlink="">
          <xdr:nvSpPr>
            <xdr:cNvPr id="2110" name="Object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F7BFD5A8-659E-4130-97DC-E3C8B6A1F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312</xdr:row>
          <xdr:rowOff>0</xdr:rowOff>
        </xdr:from>
        <xdr:to>
          <xdr:col>10</xdr:col>
          <xdr:colOff>541020</xdr:colOff>
          <xdr:row>312</xdr:row>
          <xdr:rowOff>228600</xdr:rowOff>
        </xdr:to>
        <xdr:sp macro="" textlink="">
          <xdr:nvSpPr>
            <xdr:cNvPr id="2111" name="Object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B37EE4B-A2F8-4CC3-82E9-C2524AC049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312</xdr:row>
          <xdr:rowOff>0</xdr:rowOff>
        </xdr:from>
        <xdr:to>
          <xdr:col>11</xdr:col>
          <xdr:colOff>274320</xdr:colOff>
          <xdr:row>312</xdr:row>
          <xdr:rowOff>251460</xdr:rowOff>
        </xdr:to>
        <xdr:sp macro="" textlink="">
          <xdr:nvSpPr>
            <xdr:cNvPr id="2112" name="Object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9F553C6-88D9-4D13-9FF8-D7E402AD1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312</xdr:row>
          <xdr:rowOff>0</xdr:rowOff>
        </xdr:from>
        <xdr:to>
          <xdr:col>12</xdr:col>
          <xdr:colOff>251460</xdr:colOff>
          <xdr:row>312</xdr:row>
          <xdr:rowOff>251460</xdr:rowOff>
        </xdr:to>
        <xdr:sp macro="" textlink="">
          <xdr:nvSpPr>
            <xdr:cNvPr id="2113" name="Object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77BD2EC7-5207-484D-A8F2-D367061D7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312</xdr:row>
          <xdr:rowOff>0</xdr:rowOff>
        </xdr:from>
        <xdr:to>
          <xdr:col>13</xdr:col>
          <xdr:colOff>510540</xdr:colOff>
          <xdr:row>312</xdr:row>
          <xdr:rowOff>228600</xdr:rowOff>
        </xdr:to>
        <xdr:sp macro="" textlink="">
          <xdr:nvSpPr>
            <xdr:cNvPr id="2114" name="Object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8DFEDFC0-5A9E-4035-9DB0-D42F7D181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364</xdr:row>
          <xdr:rowOff>0</xdr:rowOff>
        </xdr:from>
        <xdr:to>
          <xdr:col>5</xdr:col>
          <xdr:colOff>381000</xdr:colOff>
          <xdr:row>365</xdr:row>
          <xdr:rowOff>38100</xdr:rowOff>
        </xdr:to>
        <xdr:sp macro="" textlink="">
          <xdr:nvSpPr>
            <xdr:cNvPr id="2115" name="Object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C0C5BB73-E731-4FA5-A601-5FAF6BAAAB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364</xdr:row>
          <xdr:rowOff>0</xdr:rowOff>
        </xdr:from>
        <xdr:to>
          <xdr:col>6</xdr:col>
          <xdr:colOff>205740</xdr:colOff>
          <xdr:row>364</xdr:row>
          <xdr:rowOff>228600</xdr:rowOff>
        </xdr:to>
        <xdr:sp macro="" textlink="">
          <xdr:nvSpPr>
            <xdr:cNvPr id="2116" name="Object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6F304D6B-461F-498C-96F7-FC1D844B05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364</xdr:row>
          <xdr:rowOff>0</xdr:rowOff>
        </xdr:from>
        <xdr:to>
          <xdr:col>7</xdr:col>
          <xdr:colOff>175260</xdr:colOff>
          <xdr:row>364</xdr:row>
          <xdr:rowOff>228600</xdr:rowOff>
        </xdr:to>
        <xdr:sp macro="" textlink="">
          <xdr:nvSpPr>
            <xdr:cNvPr id="2117" name="Object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5E062EC1-1E51-4F8F-965C-798AAC1A00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364</xdr:row>
          <xdr:rowOff>0</xdr:rowOff>
        </xdr:from>
        <xdr:to>
          <xdr:col>8</xdr:col>
          <xdr:colOff>281940</xdr:colOff>
          <xdr:row>364</xdr:row>
          <xdr:rowOff>228600</xdr:rowOff>
        </xdr:to>
        <xdr:sp macro="" textlink="">
          <xdr:nvSpPr>
            <xdr:cNvPr id="2118" name="Object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A6E302E4-4072-4A1D-BD89-972AB0FF2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364</xdr:row>
          <xdr:rowOff>0</xdr:rowOff>
        </xdr:from>
        <xdr:to>
          <xdr:col>9</xdr:col>
          <xdr:colOff>579120</xdr:colOff>
          <xdr:row>364</xdr:row>
          <xdr:rowOff>228600</xdr:rowOff>
        </xdr:to>
        <xdr:sp macro="" textlink="">
          <xdr:nvSpPr>
            <xdr:cNvPr id="2119" name="Object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7379D9C7-BFDF-4D7F-AEDA-78D046ADE6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364</xdr:row>
          <xdr:rowOff>0</xdr:rowOff>
        </xdr:from>
        <xdr:to>
          <xdr:col>10</xdr:col>
          <xdr:colOff>541020</xdr:colOff>
          <xdr:row>364</xdr:row>
          <xdr:rowOff>228600</xdr:rowOff>
        </xdr:to>
        <xdr:sp macro="" textlink="">
          <xdr:nvSpPr>
            <xdr:cNvPr id="2120" name="Object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159F6DF4-3C08-4DF3-BEAB-8ABFA1E690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364</xdr:row>
          <xdr:rowOff>0</xdr:rowOff>
        </xdr:from>
        <xdr:to>
          <xdr:col>11</xdr:col>
          <xdr:colOff>274320</xdr:colOff>
          <xdr:row>364</xdr:row>
          <xdr:rowOff>251460</xdr:rowOff>
        </xdr:to>
        <xdr:sp macro="" textlink="">
          <xdr:nvSpPr>
            <xdr:cNvPr id="2121" name="Object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33A0AB0F-C8CB-4DFA-BCBB-F7284F0363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364</xdr:row>
          <xdr:rowOff>0</xdr:rowOff>
        </xdr:from>
        <xdr:to>
          <xdr:col>12</xdr:col>
          <xdr:colOff>251460</xdr:colOff>
          <xdr:row>364</xdr:row>
          <xdr:rowOff>251460</xdr:rowOff>
        </xdr:to>
        <xdr:sp macro="" textlink="">
          <xdr:nvSpPr>
            <xdr:cNvPr id="2122" name="Object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E6E5714E-2097-4DEA-8653-D2175CCF4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364</xdr:row>
          <xdr:rowOff>0</xdr:rowOff>
        </xdr:from>
        <xdr:to>
          <xdr:col>13</xdr:col>
          <xdr:colOff>510540</xdr:colOff>
          <xdr:row>364</xdr:row>
          <xdr:rowOff>228600</xdr:rowOff>
        </xdr:to>
        <xdr:sp macro="" textlink="">
          <xdr:nvSpPr>
            <xdr:cNvPr id="2123" name="Object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1392095C-F186-4CAE-A822-BED71BC41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2.wmf"/><Relationship Id="rId21" Type="http://schemas.openxmlformats.org/officeDocument/2006/relationships/oleObject" Target="../embeddings/oleObject10.bin"/><Relationship Id="rId42" Type="http://schemas.openxmlformats.org/officeDocument/2006/relationships/oleObject" Target="../embeddings/oleObject28.bin"/><Relationship Id="rId47" Type="http://schemas.openxmlformats.org/officeDocument/2006/relationships/oleObject" Target="../embeddings/oleObject33.bin"/><Relationship Id="rId63" Type="http://schemas.openxmlformats.org/officeDocument/2006/relationships/oleObject" Target="../embeddings/oleObject49.bin"/><Relationship Id="rId68" Type="http://schemas.openxmlformats.org/officeDocument/2006/relationships/oleObject" Target="../embeddings/oleObject54.bin"/><Relationship Id="rId84" Type="http://schemas.openxmlformats.org/officeDocument/2006/relationships/oleObject" Target="../embeddings/oleObject70.bin"/><Relationship Id="rId89" Type="http://schemas.openxmlformats.org/officeDocument/2006/relationships/oleObject" Target="../embeddings/oleObject75.bin"/><Relationship Id="rId16" Type="http://schemas.openxmlformats.org/officeDocument/2006/relationships/image" Target="../media/image7.wmf"/><Relationship Id="rId11" Type="http://schemas.openxmlformats.org/officeDocument/2006/relationships/oleObject" Target="../embeddings/oleObject5.bin"/><Relationship Id="rId32" Type="http://schemas.openxmlformats.org/officeDocument/2006/relationships/oleObject" Target="../embeddings/oleObject18.bin"/><Relationship Id="rId37" Type="http://schemas.openxmlformats.org/officeDocument/2006/relationships/oleObject" Target="../embeddings/oleObject23.bin"/><Relationship Id="rId53" Type="http://schemas.openxmlformats.org/officeDocument/2006/relationships/oleObject" Target="../embeddings/oleObject39.bin"/><Relationship Id="rId58" Type="http://schemas.openxmlformats.org/officeDocument/2006/relationships/oleObject" Target="../embeddings/oleObject44.bin"/><Relationship Id="rId74" Type="http://schemas.openxmlformats.org/officeDocument/2006/relationships/oleObject" Target="../embeddings/oleObject60.bin"/><Relationship Id="rId79" Type="http://schemas.openxmlformats.org/officeDocument/2006/relationships/oleObject" Target="../embeddings/oleObject65.bin"/><Relationship Id="rId5" Type="http://schemas.openxmlformats.org/officeDocument/2006/relationships/oleObject" Target="../embeddings/oleObject2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Relationship Id="rId27" Type="http://schemas.openxmlformats.org/officeDocument/2006/relationships/oleObject" Target="../embeddings/oleObject13.bin"/><Relationship Id="rId30" Type="http://schemas.openxmlformats.org/officeDocument/2006/relationships/oleObject" Target="../embeddings/oleObject16.bin"/><Relationship Id="rId35" Type="http://schemas.openxmlformats.org/officeDocument/2006/relationships/oleObject" Target="../embeddings/oleObject21.bin"/><Relationship Id="rId43" Type="http://schemas.openxmlformats.org/officeDocument/2006/relationships/oleObject" Target="../embeddings/oleObject29.bin"/><Relationship Id="rId48" Type="http://schemas.openxmlformats.org/officeDocument/2006/relationships/oleObject" Target="../embeddings/oleObject34.bin"/><Relationship Id="rId56" Type="http://schemas.openxmlformats.org/officeDocument/2006/relationships/oleObject" Target="../embeddings/oleObject42.bin"/><Relationship Id="rId64" Type="http://schemas.openxmlformats.org/officeDocument/2006/relationships/oleObject" Target="../embeddings/oleObject50.bin"/><Relationship Id="rId69" Type="http://schemas.openxmlformats.org/officeDocument/2006/relationships/oleObject" Target="../embeddings/oleObject55.bin"/><Relationship Id="rId77" Type="http://schemas.openxmlformats.org/officeDocument/2006/relationships/oleObject" Target="../embeddings/oleObject63.bin"/><Relationship Id="rId8" Type="http://schemas.openxmlformats.org/officeDocument/2006/relationships/image" Target="../media/image3.wmf"/><Relationship Id="rId51" Type="http://schemas.openxmlformats.org/officeDocument/2006/relationships/oleObject" Target="../embeddings/oleObject37.bin"/><Relationship Id="rId72" Type="http://schemas.openxmlformats.org/officeDocument/2006/relationships/oleObject" Target="../embeddings/oleObject58.bin"/><Relationship Id="rId80" Type="http://schemas.openxmlformats.org/officeDocument/2006/relationships/oleObject" Target="../embeddings/oleObject66.bin"/><Relationship Id="rId85" Type="http://schemas.openxmlformats.org/officeDocument/2006/relationships/oleObject" Target="../embeddings/oleObject71.bin"/><Relationship Id="rId3" Type="http://schemas.openxmlformats.org/officeDocument/2006/relationships/oleObject" Target="../embeddings/oleObject1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9.bin"/><Relationship Id="rId38" Type="http://schemas.openxmlformats.org/officeDocument/2006/relationships/oleObject" Target="../embeddings/oleObject24.bin"/><Relationship Id="rId46" Type="http://schemas.openxmlformats.org/officeDocument/2006/relationships/oleObject" Target="../embeddings/oleObject32.bin"/><Relationship Id="rId59" Type="http://schemas.openxmlformats.org/officeDocument/2006/relationships/oleObject" Target="../embeddings/oleObject45.bin"/><Relationship Id="rId67" Type="http://schemas.openxmlformats.org/officeDocument/2006/relationships/oleObject" Target="../embeddings/oleObject53.bin"/><Relationship Id="rId20" Type="http://schemas.openxmlformats.org/officeDocument/2006/relationships/image" Target="../media/image9.wmf"/><Relationship Id="rId41" Type="http://schemas.openxmlformats.org/officeDocument/2006/relationships/oleObject" Target="../embeddings/oleObject27.bin"/><Relationship Id="rId54" Type="http://schemas.openxmlformats.org/officeDocument/2006/relationships/oleObject" Target="../embeddings/oleObject40.bin"/><Relationship Id="rId62" Type="http://schemas.openxmlformats.org/officeDocument/2006/relationships/oleObject" Target="../embeddings/oleObject48.bin"/><Relationship Id="rId70" Type="http://schemas.openxmlformats.org/officeDocument/2006/relationships/oleObject" Target="../embeddings/oleObject56.bin"/><Relationship Id="rId75" Type="http://schemas.openxmlformats.org/officeDocument/2006/relationships/oleObject" Target="../embeddings/oleObject61.bin"/><Relationship Id="rId83" Type="http://schemas.openxmlformats.org/officeDocument/2006/relationships/oleObject" Target="../embeddings/oleObject69.bin"/><Relationship Id="rId88" Type="http://schemas.openxmlformats.org/officeDocument/2006/relationships/oleObject" Target="../embeddings/oleObject74.bin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oleObject" Target="../embeddings/oleObject14.bin"/><Relationship Id="rId36" Type="http://schemas.openxmlformats.org/officeDocument/2006/relationships/oleObject" Target="../embeddings/oleObject22.bin"/><Relationship Id="rId49" Type="http://schemas.openxmlformats.org/officeDocument/2006/relationships/oleObject" Target="../embeddings/oleObject35.bin"/><Relationship Id="rId57" Type="http://schemas.openxmlformats.org/officeDocument/2006/relationships/oleObject" Target="../embeddings/oleObject43.bin"/><Relationship Id="rId10" Type="http://schemas.openxmlformats.org/officeDocument/2006/relationships/image" Target="../media/image4.wmf"/><Relationship Id="rId31" Type="http://schemas.openxmlformats.org/officeDocument/2006/relationships/oleObject" Target="../embeddings/oleObject17.bin"/><Relationship Id="rId44" Type="http://schemas.openxmlformats.org/officeDocument/2006/relationships/oleObject" Target="../embeddings/oleObject30.bin"/><Relationship Id="rId52" Type="http://schemas.openxmlformats.org/officeDocument/2006/relationships/oleObject" Target="../embeddings/oleObject38.bin"/><Relationship Id="rId60" Type="http://schemas.openxmlformats.org/officeDocument/2006/relationships/oleObject" Target="../embeddings/oleObject46.bin"/><Relationship Id="rId65" Type="http://schemas.openxmlformats.org/officeDocument/2006/relationships/oleObject" Target="../embeddings/oleObject51.bin"/><Relationship Id="rId73" Type="http://schemas.openxmlformats.org/officeDocument/2006/relationships/oleObject" Target="../embeddings/oleObject59.bin"/><Relationship Id="rId78" Type="http://schemas.openxmlformats.org/officeDocument/2006/relationships/oleObject" Target="../embeddings/oleObject64.bin"/><Relationship Id="rId81" Type="http://schemas.openxmlformats.org/officeDocument/2006/relationships/oleObject" Target="../embeddings/oleObject67.bin"/><Relationship Id="rId86" Type="http://schemas.openxmlformats.org/officeDocument/2006/relationships/oleObject" Target="../embeddings/oleObject72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wmf"/><Relationship Id="rId39" Type="http://schemas.openxmlformats.org/officeDocument/2006/relationships/oleObject" Target="../embeddings/oleObject25.bin"/><Relationship Id="rId34" Type="http://schemas.openxmlformats.org/officeDocument/2006/relationships/oleObject" Target="../embeddings/oleObject20.bin"/><Relationship Id="rId50" Type="http://schemas.openxmlformats.org/officeDocument/2006/relationships/oleObject" Target="../embeddings/oleObject36.bin"/><Relationship Id="rId55" Type="http://schemas.openxmlformats.org/officeDocument/2006/relationships/oleObject" Target="../embeddings/oleObject41.bin"/><Relationship Id="rId76" Type="http://schemas.openxmlformats.org/officeDocument/2006/relationships/oleObject" Target="../embeddings/oleObject62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57.bin"/><Relationship Id="rId2" Type="http://schemas.openxmlformats.org/officeDocument/2006/relationships/vmlDrawing" Target="../drawings/vmlDrawing1.vml"/><Relationship Id="rId29" Type="http://schemas.openxmlformats.org/officeDocument/2006/relationships/oleObject" Target="../embeddings/oleObject15.bin"/><Relationship Id="rId24" Type="http://schemas.openxmlformats.org/officeDocument/2006/relationships/image" Target="../media/image11.wmf"/><Relationship Id="rId40" Type="http://schemas.openxmlformats.org/officeDocument/2006/relationships/oleObject" Target="../embeddings/oleObject26.bin"/><Relationship Id="rId45" Type="http://schemas.openxmlformats.org/officeDocument/2006/relationships/oleObject" Target="../embeddings/oleObject31.bin"/><Relationship Id="rId66" Type="http://schemas.openxmlformats.org/officeDocument/2006/relationships/oleObject" Target="../embeddings/oleObject52.bin"/><Relationship Id="rId87" Type="http://schemas.openxmlformats.org/officeDocument/2006/relationships/oleObject" Target="../embeddings/oleObject73.bin"/><Relationship Id="rId61" Type="http://schemas.openxmlformats.org/officeDocument/2006/relationships/oleObject" Target="../embeddings/oleObject47.bin"/><Relationship Id="rId82" Type="http://schemas.openxmlformats.org/officeDocument/2006/relationships/oleObject" Target="../embeddings/oleObject68.bin"/><Relationship Id="rId19" Type="http://schemas.openxmlformats.org/officeDocument/2006/relationships/oleObject" Target="../embeddings/oleObject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14"/>
  <sheetViews>
    <sheetView tabSelected="1" topLeftCell="K1" zoomScale="92" zoomScaleNormal="55" workbookViewId="0">
      <selection activeCell="O19" sqref="O19"/>
    </sheetView>
  </sheetViews>
  <sheetFormatPr defaultRowHeight="14.4" x14ac:dyDescent="0.3"/>
  <cols>
    <col min="1" max="1" width="14.109375" customWidth="1"/>
    <col min="4" max="4" width="7" customWidth="1"/>
    <col min="5" max="5" width="11.21875" customWidth="1"/>
    <col min="6" max="6" width="12.33203125" bestFit="1" customWidth="1"/>
    <col min="7" max="7" width="13" bestFit="1" customWidth="1"/>
    <col min="8" max="8" width="13.33203125" bestFit="1" customWidth="1"/>
    <col min="9" max="9" width="13" bestFit="1" customWidth="1"/>
    <col min="10" max="10" width="12.5546875" bestFit="1" customWidth="1"/>
    <col min="11" max="11" width="13" bestFit="1" customWidth="1"/>
    <col min="12" max="12" width="12.33203125" bestFit="1" customWidth="1"/>
    <col min="13" max="13" width="13.33203125" bestFit="1" customWidth="1"/>
    <col min="14" max="14" width="12" bestFit="1" customWidth="1"/>
    <col min="16" max="16" width="9" bestFit="1" customWidth="1"/>
    <col min="17" max="17" width="12.77734375" bestFit="1" customWidth="1"/>
    <col min="18" max="18" width="15.77734375" customWidth="1"/>
    <col min="19" max="19" width="15.44140625" customWidth="1"/>
    <col min="20" max="20" width="12.6640625" customWidth="1"/>
    <col min="21" max="21" width="14.5546875" customWidth="1"/>
  </cols>
  <sheetData>
    <row r="1" spans="1:21" ht="37.200000000000003" customHeight="1" thickTop="1" thickBot="1" x14ac:dyDescent="0.35">
      <c r="A1" s="12" t="s">
        <v>0</v>
      </c>
      <c r="B1" s="13" t="s">
        <v>1</v>
      </c>
      <c r="C1" s="14" t="s">
        <v>2</v>
      </c>
      <c r="E1" s="92" t="s">
        <v>1</v>
      </c>
      <c r="F1" s="93"/>
      <c r="G1" s="94"/>
      <c r="H1" s="94"/>
      <c r="I1" s="94"/>
      <c r="J1" s="94"/>
      <c r="K1" s="94"/>
      <c r="L1" s="94"/>
      <c r="M1" s="94"/>
      <c r="N1" s="95"/>
      <c r="P1" s="105"/>
      <c r="Q1" s="107"/>
      <c r="R1" s="96" t="s">
        <v>3</v>
      </c>
      <c r="S1" s="97"/>
      <c r="T1" s="98"/>
      <c r="U1" s="99"/>
    </row>
    <row r="2" spans="1:21" ht="16.8" thickTop="1" thickBot="1" x14ac:dyDescent="0.35">
      <c r="A2" s="15">
        <v>38605</v>
      </c>
      <c r="B2" s="16">
        <v>28.2517</v>
      </c>
      <c r="C2" s="17">
        <v>35.125300000000003</v>
      </c>
      <c r="E2" s="18">
        <v>28.2517</v>
      </c>
      <c r="F2" s="3"/>
      <c r="G2" s="3"/>
      <c r="H2" s="3"/>
      <c r="I2" s="3"/>
      <c r="J2" s="3"/>
      <c r="K2" s="3"/>
      <c r="L2" s="3"/>
      <c r="M2" s="3"/>
      <c r="N2" s="4"/>
      <c r="P2" s="106"/>
      <c r="Q2" s="108"/>
      <c r="R2" s="7" t="s">
        <v>1</v>
      </c>
      <c r="S2" s="7" t="s">
        <v>2</v>
      </c>
      <c r="T2" s="7" t="s">
        <v>1</v>
      </c>
      <c r="U2" s="8" t="s">
        <v>2</v>
      </c>
    </row>
    <row r="3" spans="1:21" ht="16.2" thickBot="1" x14ac:dyDescent="0.35">
      <c r="A3" s="15">
        <v>38608</v>
      </c>
      <c r="B3" s="16">
        <v>28.3566</v>
      </c>
      <c r="C3" s="17">
        <v>34.966500000000003</v>
      </c>
      <c r="E3" s="18">
        <v>28.3566</v>
      </c>
      <c r="F3" s="11">
        <f>E3/E2</f>
        <v>1.0037130508960523</v>
      </c>
      <c r="G3" s="11">
        <f>LOG10(F3)</f>
        <v>1.6095711511829676E-3</v>
      </c>
      <c r="H3" s="5"/>
      <c r="I3" s="11">
        <f>(G3-$H$5)</f>
        <v>1.2804652336902214E-3</v>
      </c>
      <c r="J3" s="5"/>
      <c r="K3" s="5"/>
      <c r="L3" s="5"/>
      <c r="M3" s="5"/>
      <c r="N3" s="6"/>
      <c r="P3" s="9">
        <v>2</v>
      </c>
      <c r="Q3" s="19">
        <f>LOG10(P3)</f>
        <v>0.3010299956639812</v>
      </c>
      <c r="R3" s="2">
        <f>AVERAGE(N55:N102)</f>
        <v>1</v>
      </c>
      <c r="S3" s="20">
        <v>1</v>
      </c>
      <c r="T3" s="137">
        <f>LOG10(R3)</f>
        <v>0</v>
      </c>
      <c r="U3" s="21">
        <v>0</v>
      </c>
    </row>
    <row r="4" spans="1:21" ht="16.2" thickBot="1" x14ac:dyDescent="0.35">
      <c r="A4" s="15">
        <v>38609</v>
      </c>
      <c r="B4" s="16">
        <v>28.3856</v>
      </c>
      <c r="C4" s="17">
        <v>34.877400000000002</v>
      </c>
      <c r="E4" s="18">
        <v>28.3856</v>
      </c>
      <c r="F4" s="11">
        <f t="shared" ref="F4:F50" si="0">E4/E3</f>
        <v>1.0010226896031258</v>
      </c>
      <c r="G4" s="11">
        <f>LOG10(F4)</f>
        <v>4.4392149306104415E-4</v>
      </c>
      <c r="H4" s="5"/>
      <c r="I4" s="11">
        <f>(G4-$H$5)+I3</f>
        <v>1.3952808092585196E-3</v>
      </c>
      <c r="J4" s="5"/>
      <c r="K4" s="5"/>
      <c r="L4" s="5"/>
      <c r="M4" s="5"/>
      <c r="N4" s="6"/>
      <c r="P4" s="9">
        <v>3</v>
      </c>
      <c r="Q4" s="22">
        <f t="shared" ref="Q4:Q10" si="1">LOG10(P4)</f>
        <v>0.47712125471966244</v>
      </c>
      <c r="R4" s="23">
        <f>AVERAGE(N4:N50)</f>
        <v>1.3322835637583794</v>
      </c>
      <c r="S4" s="20">
        <v>1.3638999999999999</v>
      </c>
      <c r="T4" s="137">
        <f t="shared" ref="T4:T10" si="2">LOG10(R4)</f>
        <v>0.12459667008123128</v>
      </c>
      <c r="U4" s="21">
        <v>0.13478299999999999</v>
      </c>
    </row>
    <row r="5" spans="1:21" ht="16.2" thickBot="1" x14ac:dyDescent="0.35">
      <c r="A5" s="15">
        <v>38610</v>
      </c>
      <c r="B5" s="16">
        <v>28.315999999999999</v>
      </c>
      <c r="C5" s="17">
        <v>34.780500000000004</v>
      </c>
      <c r="E5" s="18">
        <v>28.315999999999999</v>
      </c>
      <c r="F5" s="11">
        <f t="shared" si="0"/>
        <v>0.99754805253367895</v>
      </c>
      <c r="G5" s="11">
        <f t="shared" ref="G5:G46" si="3">LOG10(F5)</f>
        <v>-1.0661748917657737E-3</v>
      </c>
      <c r="H5" s="11">
        <f>1/3*(SUM(G3:G5))</f>
        <v>3.2910591749274606E-4</v>
      </c>
      <c r="I5" s="11">
        <f>(G5-$H$5)+I4</f>
        <v>0</v>
      </c>
      <c r="J5" s="11">
        <f>MAX(I3:I5)</f>
        <v>1.3952808092585196E-3</v>
      </c>
      <c r="K5" s="11">
        <f>MIN(I3:I5)</f>
        <v>0</v>
      </c>
      <c r="L5" s="11">
        <f>J5-K5</f>
        <v>1.3952808092585196E-3</v>
      </c>
      <c r="M5" s="11">
        <f>(1/3*(((G3-H5)^2)+((G4-H5)^2)+((G5-H5)^2)))^0.5</f>
        <v>1.0953815724467192E-3</v>
      </c>
      <c r="N5" s="24">
        <f>L5/M5</f>
        <v>1.2737851761938308</v>
      </c>
      <c r="P5" s="9">
        <v>4</v>
      </c>
      <c r="Q5" s="22">
        <f t="shared" si="1"/>
        <v>0.6020599913279624</v>
      </c>
      <c r="R5" s="23">
        <f>AVERAGE(N107:N154)</f>
        <v>1.7295883073984983</v>
      </c>
      <c r="S5" s="20">
        <v>1.7174</v>
      </c>
      <c r="T5" s="137">
        <f t="shared" si="2"/>
        <v>0.23794274064168433</v>
      </c>
      <c r="U5" s="21">
        <v>0.234871</v>
      </c>
    </row>
    <row r="6" spans="1:21" ht="16.2" thickBot="1" x14ac:dyDescent="0.35">
      <c r="A6" s="15">
        <v>38611</v>
      </c>
      <c r="B6" s="16">
        <v>28.369800000000001</v>
      </c>
      <c r="C6" s="17">
        <v>34.648000000000003</v>
      </c>
      <c r="E6" s="18">
        <v>28.369800000000001</v>
      </c>
      <c r="F6" s="11">
        <f t="shared" si="0"/>
        <v>1.001899985873711</v>
      </c>
      <c r="G6" s="11">
        <f t="shared" si="3"/>
        <v>8.2437048227042319E-4</v>
      </c>
      <c r="H6" s="5"/>
      <c r="I6" s="11">
        <f>G6-$H$8</f>
        <v>9.9195966770592022E-5</v>
      </c>
      <c r="J6" s="5"/>
      <c r="K6" s="5"/>
      <c r="L6" s="5"/>
      <c r="M6" s="5"/>
      <c r="N6" s="6"/>
      <c r="P6" s="9">
        <v>6</v>
      </c>
      <c r="Q6" s="22">
        <f t="shared" si="1"/>
        <v>0.77815125038364363</v>
      </c>
      <c r="R6" s="23">
        <f>AVERAGE(N159:N206)</f>
        <v>2.386793393991034</v>
      </c>
      <c r="S6" s="20">
        <v>2.3973</v>
      </c>
      <c r="T6" s="137">
        <f t="shared" si="2"/>
        <v>0.3778148271621678</v>
      </c>
      <c r="U6" s="21">
        <v>0.379722</v>
      </c>
    </row>
    <row r="7" spans="1:21" ht="16.2" thickBot="1" x14ac:dyDescent="0.35">
      <c r="A7" s="15">
        <v>38612</v>
      </c>
      <c r="B7" s="16">
        <v>28.302600000000002</v>
      </c>
      <c r="C7" s="17">
        <v>34.778199999999998</v>
      </c>
      <c r="E7" s="18">
        <v>28.302600000000002</v>
      </c>
      <c r="F7" s="11">
        <f t="shared" si="0"/>
        <v>0.99763128397098322</v>
      </c>
      <c r="G7" s="11">
        <f t="shared" si="3"/>
        <v>-1.029940601141641E-3</v>
      </c>
      <c r="H7" s="5"/>
      <c r="I7" s="11">
        <f>G7-$H$8+I6</f>
        <v>-1.6559191498708803E-3</v>
      </c>
      <c r="J7" s="5"/>
      <c r="K7" s="5"/>
      <c r="L7" s="5"/>
      <c r="M7" s="5"/>
      <c r="N7" s="6"/>
      <c r="P7" s="9">
        <v>8</v>
      </c>
      <c r="Q7" s="19">
        <f t="shared" si="1"/>
        <v>0.90308998699194354</v>
      </c>
      <c r="R7" s="23">
        <f>AVERAGE(N211:N258)</f>
        <v>2.4243641551781185</v>
      </c>
      <c r="S7" s="20">
        <v>2.3887</v>
      </c>
      <c r="T7" s="137">
        <f t="shared" si="2"/>
        <v>0.38459785423442938</v>
      </c>
      <c r="U7" s="21">
        <v>0.378162</v>
      </c>
    </row>
    <row r="8" spans="1:21" ht="16.2" thickBot="1" x14ac:dyDescent="0.35">
      <c r="A8" s="15">
        <v>38615</v>
      </c>
      <c r="B8" s="16">
        <v>28.458200000000001</v>
      </c>
      <c r="C8" s="17">
        <v>34.491300000000003</v>
      </c>
      <c r="E8" s="18">
        <v>28.458200000000001</v>
      </c>
      <c r="F8" s="11">
        <f t="shared" si="0"/>
        <v>1.0054977281239179</v>
      </c>
      <c r="G8" s="11">
        <f t="shared" si="3"/>
        <v>2.3810936653707116E-3</v>
      </c>
      <c r="H8" s="11">
        <f>1/3*(SUM(G6:G8))</f>
        <v>7.2517451549983117E-4</v>
      </c>
      <c r="I8" s="11">
        <f>G8-$H$8+I7</f>
        <v>0</v>
      </c>
      <c r="J8" s="11">
        <f>MAX(I6:I8)</f>
        <v>9.9195966770592022E-5</v>
      </c>
      <c r="K8" s="11">
        <f>MIN(I6:I8)</f>
        <v>-1.6559191498708803E-3</v>
      </c>
      <c r="L8" s="11">
        <f>J8-K8</f>
        <v>1.7551151166414723E-3</v>
      </c>
      <c r="M8" s="11">
        <f>(1/3*(((G6-H8)^2)+((G7-H8)^2)+((G8-H8)^2)))^0.5</f>
        <v>1.3943143050015733E-3</v>
      </c>
      <c r="N8" s="24">
        <f>L8/M8</f>
        <v>1.2587657677653188</v>
      </c>
      <c r="P8" s="9">
        <v>12</v>
      </c>
      <c r="Q8" s="22">
        <f t="shared" si="1"/>
        <v>1.0791812460476249</v>
      </c>
      <c r="R8" s="23">
        <f>AVERAGE(N263:N310)</f>
        <v>3.1463074923614345</v>
      </c>
      <c r="S8" s="20">
        <v>3.1821999999999999</v>
      </c>
      <c r="T8" s="137">
        <f t="shared" si="2"/>
        <v>0.4978011644760682</v>
      </c>
      <c r="U8" s="21">
        <v>0.50272700000000003</v>
      </c>
    </row>
    <row r="9" spans="1:21" ht="16.2" thickBot="1" x14ac:dyDescent="0.35">
      <c r="A9" s="15">
        <v>38616</v>
      </c>
      <c r="B9" s="16">
        <v>28.406500000000001</v>
      </c>
      <c r="C9" s="17">
        <v>34.5565</v>
      </c>
      <c r="E9" s="18">
        <v>28.406500000000001</v>
      </c>
      <c r="F9" s="11">
        <f t="shared" si="0"/>
        <v>0.99818330041956271</v>
      </c>
      <c r="G9" s="11">
        <f t="shared" si="3"/>
        <v>-7.8970014441158301E-4</v>
      </c>
      <c r="H9" s="5"/>
      <c r="I9" s="11">
        <f>G9-$H$11</f>
        <v>-2.9083126832217358E-4</v>
      </c>
      <c r="J9" s="5"/>
      <c r="K9" s="5"/>
      <c r="L9" s="5"/>
      <c r="M9" s="5"/>
      <c r="N9" s="6"/>
      <c r="P9" s="9">
        <v>16</v>
      </c>
      <c r="Q9" s="19">
        <f t="shared" si="1"/>
        <v>1.2041199826559248</v>
      </c>
      <c r="R9" s="25">
        <f>AVERAGE(N315:N362)</f>
        <v>3.5800487375817931</v>
      </c>
      <c r="S9" s="20">
        <v>3.3531</v>
      </c>
      <c r="T9" s="137">
        <f t="shared" si="2"/>
        <v>0.55388893902341541</v>
      </c>
      <c r="U9" s="21">
        <v>0.525447</v>
      </c>
    </row>
    <row r="10" spans="1:21" ht="16.2" thickBot="1" x14ac:dyDescent="0.35">
      <c r="A10" s="15">
        <v>38617</v>
      </c>
      <c r="B10" s="16">
        <v>28.3812</v>
      </c>
      <c r="C10" s="17">
        <v>34.622199999999999</v>
      </c>
      <c r="E10" s="18">
        <v>28.3812</v>
      </c>
      <c r="F10" s="11">
        <f t="shared" si="0"/>
        <v>0.99910935877352014</v>
      </c>
      <c r="G10" s="11">
        <f t="shared" si="3"/>
        <v>-3.8697292262661478E-4</v>
      </c>
      <c r="H10" s="5"/>
      <c r="I10" s="11">
        <f>G10-$H$11+I9</f>
        <v>-1.7893531485937893E-4</v>
      </c>
      <c r="J10" s="5"/>
      <c r="K10" s="5"/>
      <c r="L10" s="5"/>
      <c r="M10" s="5"/>
      <c r="N10" s="6"/>
      <c r="P10" s="10">
        <v>24</v>
      </c>
      <c r="Q10" s="22">
        <f t="shared" si="1"/>
        <v>1.3802112417116059</v>
      </c>
      <c r="R10" s="26">
        <f>AVERAGE(N367:N414)</f>
        <v>4.280023239274362</v>
      </c>
      <c r="S10" s="27">
        <v>4.3639000000000001</v>
      </c>
      <c r="T10" s="137">
        <f t="shared" si="2"/>
        <v>0.63144612711158765</v>
      </c>
      <c r="U10" s="28">
        <v>0.63987499999999997</v>
      </c>
    </row>
    <row r="11" spans="1:21" ht="16.2" thickBot="1" x14ac:dyDescent="0.35">
      <c r="A11" s="15">
        <v>38618</v>
      </c>
      <c r="B11" s="16">
        <v>28.360299999999999</v>
      </c>
      <c r="C11" s="17">
        <v>34.6449</v>
      </c>
      <c r="E11" s="18">
        <v>28.360299999999999</v>
      </c>
      <c r="F11" s="11">
        <f t="shared" si="0"/>
        <v>0.99926359702901912</v>
      </c>
      <c r="G11" s="11">
        <f t="shared" si="3"/>
        <v>-3.199335612300306E-4</v>
      </c>
      <c r="H11" s="11">
        <f>1/3*(SUM(G9:G11))</f>
        <v>-4.9886887608940943E-4</v>
      </c>
      <c r="I11" s="11">
        <f>G11-$H$11+I10</f>
        <v>0</v>
      </c>
      <c r="J11" s="11">
        <f>MAX(I9:I11)</f>
        <v>0</v>
      </c>
      <c r="K11" s="11">
        <f>MIN(I9:I11)</f>
        <v>-2.9083126832217358E-4</v>
      </c>
      <c r="L11" s="11">
        <f>J11-K11</f>
        <v>2.9083126832217358E-4</v>
      </c>
      <c r="M11" s="11">
        <f>(1/3*(((G9-H11)^2)+((G10-H11)^2)+((G11-H11)^2)))^0.5</f>
        <v>2.0746194666256031E-4</v>
      </c>
      <c r="N11" s="24">
        <f>L11/M11</f>
        <v>1.401853559174467</v>
      </c>
    </row>
    <row r="12" spans="1:21" ht="16.2" thickBot="1" x14ac:dyDescent="0.35">
      <c r="A12" s="15">
        <v>38619</v>
      </c>
      <c r="B12" s="16">
        <v>28.431999999999999</v>
      </c>
      <c r="C12" s="17">
        <v>34.502200000000002</v>
      </c>
      <c r="E12" s="18">
        <v>28.431999999999999</v>
      </c>
      <c r="F12" s="11">
        <f t="shared" si="0"/>
        <v>1.0025281820008956</v>
      </c>
      <c r="G12" s="11">
        <f t="shared" si="3"/>
        <v>1.0965898861824432E-3</v>
      </c>
      <c r="H12" s="5"/>
      <c r="I12" s="11">
        <f>G12-$H$14</f>
        <v>4.1264495244311764E-5</v>
      </c>
      <c r="J12" s="5"/>
      <c r="K12" s="5"/>
      <c r="L12" s="5"/>
      <c r="M12" s="5"/>
      <c r="N12" s="6"/>
      <c r="P12" s="142" t="s">
        <v>36</v>
      </c>
      <c r="Q12" s="143"/>
      <c r="R12" s="144">
        <f>Лист1!B18</f>
        <v>0.5775476575433367</v>
      </c>
    </row>
    <row r="13" spans="1:21" ht="16.2" customHeight="1" thickBot="1" x14ac:dyDescent="0.35">
      <c r="A13" s="15">
        <v>38622</v>
      </c>
      <c r="B13" s="16">
        <v>28.546299999999999</v>
      </c>
      <c r="C13" s="17">
        <v>34.341200000000001</v>
      </c>
      <c r="E13" s="18">
        <v>28.546299999999999</v>
      </c>
      <c r="F13" s="11">
        <f t="shared" si="0"/>
        <v>1.0040201181767023</v>
      </c>
      <c r="G13" s="11">
        <f t="shared" si="3"/>
        <v>1.742415125325931E-3</v>
      </c>
      <c r="H13" s="5"/>
      <c r="I13" s="11">
        <f>G13-$H$14+I12</f>
        <v>7.2835422963211135E-4</v>
      </c>
      <c r="J13" s="5"/>
      <c r="K13" s="5"/>
      <c r="L13" s="5"/>
      <c r="M13" s="5"/>
      <c r="N13" s="6"/>
      <c r="P13" s="145" t="s">
        <v>37</v>
      </c>
      <c r="Q13" s="146"/>
      <c r="R13" s="146"/>
      <c r="S13" s="146"/>
      <c r="T13" s="147"/>
    </row>
    <row r="14" spans="1:21" ht="16.2" thickBot="1" x14ac:dyDescent="0.35">
      <c r="A14" s="15">
        <v>38623</v>
      </c>
      <c r="B14" s="16">
        <v>28.567799999999998</v>
      </c>
      <c r="C14" s="17">
        <v>34.298499999999997</v>
      </c>
      <c r="E14" s="18">
        <v>28.567799999999998</v>
      </c>
      <c r="F14" s="11">
        <f t="shared" si="0"/>
        <v>1.0007531624063364</v>
      </c>
      <c r="G14" s="11">
        <f t="shared" si="3"/>
        <v>3.2697116130601977E-4</v>
      </c>
      <c r="H14" s="11">
        <f>1/3*(SUM(G12:G14))</f>
        <v>1.0553253909381314E-3</v>
      </c>
      <c r="I14" s="11">
        <f>G14-$H$14+I13</f>
        <v>0</v>
      </c>
      <c r="J14" s="11">
        <f>MAX(I12:I14)</f>
        <v>7.2835422963211135E-4</v>
      </c>
      <c r="K14" s="11">
        <f>MIN(I12:I14)</f>
        <v>0</v>
      </c>
      <c r="L14" s="11">
        <f>J14-K14</f>
        <v>7.2835422963211135E-4</v>
      </c>
      <c r="M14" s="11">
        <f>(1/3*(((G12-H14)^2)+((G13-H14)^2)+((G14-H14)^2)))^0.5</f>
        <v>5.7858878474320358E-4</v>
      </c>
      <c r="N14" s="24">
        <f>L14/M14</f>
        <v>1.2588460904152827</v>
      </c>
      <c r="P14" s="148"/>
      <c r="Q14" s="149"/>
      <c r="R14" s="149"/>
      <c r="S14" s="149"/>
      <c r="T14" s="150"/>
    </row>
    <row r="15" spans="1:21" ht="16.2" thickBot="1" x14ac:dyDescent="0.35">
      <c r="A15" s="15">
        <v>38624</v>
      </c>
      <c r="B15" s="16">
        <v>28.5366</v>
      </c>
      <c r="C15" s="17">
        <v>34.338099999999997</v>
      </c>
      <c r="E15" s="18">
        <v>28.5366</v>
      </c>
      <c r="F15" s="11">
        <f t="shared" si="0"/>
        <v>0.99890786129838494</v>
      </c>
      <c r="G15" s="11">
        <f t="shared" si="3"/>
        <v>-4.7456900637025468E-4</v>
      </c>
      <c r="H15" s="5"/>
      <c r="I15" s="11">
        <f>G15-$H$17</f>
        <v>-3.0724773438738946E-4</v>
      </c>
      <c r="J15" s="5"/>
      <c r="K15" s="5"/>
      <c r="L15" s="5"/>
      <c r="M15" s="5"/>
      <c r="N15" s="6"/>
      <c r="P15" s="148"/>
      <c r="Q15" s="149"/>
      <c r="R15" s="149"/>
      <c r="S15" s="149"/>
      <c r="T15" s="150"/>
    </row>
    <row r="16" spans="1:21" ht="16.2" thickBot="1" x14ac:dyDescent="0.35">
      <c r="A16" s="15">
        <v>38625</v>
      </c>
      <c r="B16" s="16">
        <v>28.498899999999999</v>
      </c>
      <c r="C16" s="17">
        <v>34.381100000000004</v>
      </c>
      <c r="E16" s="18">
        <v>28.498899999999999</v>
      </c>
      <c r="F16" s="11">
        <f t="shared" si="0"/>
        <v>0.9986788895663814</v>
      </c>
      <c r="G16" s="11">
        <f t="shared" si="3"/>
        <v>-5.7413029962915954E-4</v>
      </c>
      <c r="H16" s="5"/>
      <c r="I16" s="11">
        <f>G16-$H$17+I15</f>
        <v>-7.1405676203368379E-4</v>
      </c>
      <c r="J16" s="5"/>
      <c r="K16" s="5"/>
      <c r="L16" s="5"/>
      <c r="M16" s="5"/>
      <c r="N16" s="6"/>
      <c r="P16" s="148"/>
      <c r="Q16" s="149"/>
      <c r="R16" s="149"/>
      <c r="S16" s="149"/>
      <c r="T16" s="150"/>
    </row>
    <row r="17" spans="1:20" ht="16.2" thickBot="1" x14ac:dyDescent="0.35">
      <c r="A17" s="15">
        <v>38626</v>
      </c>
      <c r="B17" s="16">
        <v>28.534800000000001</v>
      </c>
      <c r="C17" s="17">
        <v>34.307400000000001</v>
      </c>
      <c r="E17" s="18">
        <v>28.534800000000001</v>
      </c>
      <c r="F17" s="11">
        <f t="shared" si="0"/>
        <v>1.0012596977427199</v>
      </c>
      <c r="G17" s="11">
        <f t="shared" si="3"/>
        <v>5.4673549005081863E-4</v>
      </c>
      <c r="H17" s="11">
        <f>1/3*(SUM(G15:G17))</f>
        <v>-1.6732127198286522E-4</v>
      </c>
      <c r="I17" s="11">
        <f>G17-$H$17+I16</f>
        <v>0</v>
      </c>
      <c r="J17" s="11">
        <f>MAX(I15:I17)</f>
        <v>0</v>
      </c>
      <c r="K17" s="11">
        <f>MIN(I15:I17)</f>
        <v>-7.1405676203368379E-4</v>
      </c>
      <c r="L17" s="11">
        <f>J17-K17</f>
        <v>7.1405676203368379E-4</v>
      </c>
      <c r="M17" s="11">
        <f>(1/3*(((G15-H17)^2)+((G16-H17)^2)+((G17-H17)^2)))^0.5</f>
        <v>5.0654773209334589E-4</v>
      </c>
      <c r="N17" s="24">
        <f>L17/M17</f>
        <v>1.4096534576964574</v>
      </c>
      <c r="P17" s="151"/>
      <c r="Q17" s="152"/>
      <c r="R17" s="152"/>
      <c r="S17" s="152"/>
      <c r="T17" s="153"/>
    </row>
    <row r="18" spans="1:20" ht="16.2" thickBot="1" x14ac:dyDescent="0.35">
      <c r="A18" s="15">
        <v>38629</v>
      </c>
      <c r="B18" s="16">
        <v>28.613199999999999</v>
      </c>
      <c r="C18" s="17">
        <v>34.218499999999999</v>
      </c>
      <c r="E18" s="18">
        <v>28.613199999999999</v>
      </c>
      <c r="F18" s="11">
        <f t="shared" si="0"/>
        <v>1.0027475223236189</v>
      </c>
      <c r="G18" s="11">
        <f t="shared" si="3"/>
        <v>1.1915975621764022E-3</v>
      </c>
      <c r="H18" s="29"/>
      <c r="I18" s="11">
        <f>G18-$H$20</f>
        <v>7.8175049692945776E-4</v>
      </c>
      <c r="J18" s="5"/>
      <c r="K18" s="5"/>
      <c r="L18" s="5"/>
      <c r="M18" s="5"/>
      <c r="N18" s="6"/>
    </row>
    <row r="19" spans="1:20" ht="16.2" thickBot="1" x14ac:dyDescent="0.35">
      <c r="A19" s="15">
        <v>38630</v>
      </c>
      <c r="B19" s="16">
        <v>28.643000000000001</v>
      </c>
      <c r="C19" s="17">
        <v>34.133899999999997</v>
      </c>
      <c r="E19" s="18">
        <v>28.643000000000001</v>
      </c>
      <c r="F19" s="11">
        <f t="shared" si="0"/>
        <v>1.0010414773600995</v>
      </c>
      <c r="G19" s="11">
        <f t="shared" si="3"/>
        <v>4.5207249972297793E-4</v>
      </c>
      <c r="H19" s="30"/>
      <c r="I19" s="11">
        <f>G19-$H$20+I18</f>
        <v>8.2397593140549116E-4</v>
      </c>
      <c r="J19" s="5"/>
      <c r="K19" s="11"/>
      <c r="L19" s="5"/>
      <c r="M19" s="5"/>
      <c r="N19" s="6"/>
    </row>
    <row r="20" spans="1:20" ht="16.2" thickBot="1" x14ac:dyDescent="0.35">
      <c r="A20" s="15">
        <v>38631</v>
      </c>
      <c r="B20" s="16">
        <v>28.6157</v>
      </c>
      <c r="C20" s="17">
        <v>34.1843</v>
      </c>
      <c r="E20" s="18">
        <v>28.6157</v>
      </c>
      <c r="F20" s="11">
        <f t="shared" si="0"/>
        <v>0.99904688754669546</v>
      </c>
      <c r="G20" s="11">
        <f t="shared" si="3"/>
        <v>-4.1412886615854646E-4</v>
      </c>
      <c r="H20" s="11">
        <f>1/3*(SUM(G18:G20))</f>
        <v>4.0984706524694448E-4</v>
      </c>
      <c r="I20" s="11">
        <f>G20-$H$20+I19</f>
        <v>0</v>
      </c>
      <c r="J20" s="11">
        <f>MAX(I18:I20)</f>
        <v>8.2397593140549116E-4</v>
      </c>
      <c r="K20" s="11">
        <f>MIN(I18:I20)</f>
        <v>0</v>
      </c>
      <c r="L20" s="11">
        <f>J20-K20</f>
        <v>8.2397593140549116E-4</v>
      </c>
      <c r="M20" s="11">
        <f>(1/3*(((G18-H20)^2)+((G19-H20)^2)+((G20-H20)^2)))^0.5</f>
        <v>6.5621469106324495E-4</v>
      </c>
      <c r="N20" s="24">
        <f>L20/M20</f>
        <v>1.2556499307725459</v>
      </c>
    </row>
    <row r="21" spans="1:20" ht="16.2" thickBot="1" x14ac:dyDescent="0.35">
      <c r="A21" s="15">
        <v>38632</v>
      </c>
      <c r="B21" s="16">
        <v>28.520700000000001</v>
      </c>
      <c r="C21" s="17">
        <v>34.396000000000001</v>
      </c>
      <c r="E21" s="18">
        <v>28.520700000000001</v>
      </c>
      <c r="F21" s="11">
        <f t="shared" si="0"/>
        <v>0.99668014411669126</v>
      </c>
      <c r="G21" s="11">
        <f t="shared" si="3"/>
        <v>-1.4441936769037638E-3</v>
      </c>
      <c r="H21" s="29"/>
      <c r="I21" s="11">
        <f>G21-$H$23</f>
        <v>-7.0929248224024962E-4</v>
      </c>
      <c r="J21" s="5"/>
      <c r="K21" s="5"/>
      <c r="L21" s="5"/>
      <c r="M21" s="5"/>
      <c r="N21" s="6"/>
    </row>
    <row r="22" spans="1:20" ht="16.2" thickBot="1" x14ac:dyDescent="0.35">
      <c r="A22" s="15">
        <v>38633</v>
      </c>
      <c r="B22" s="16">
        <v>28.457699999999999</v>
      </c>
      <c r="C22" s="17">
        <v>34.624499999999998</v>
      </c>
      <c r="E22" s="18">
        <v>28.457699999999999</v>
      </c>
      <c r="F22" s="11">
        <f t="shared" si="0"/>
        <v>0.99779107805909384</v>
      </c>
      <c r="G22" s="11">
        <f t="shared" si="3"/>
        <v>-9.6038370714657967E-4</v>
      </c>
      <c r="H22" s="30"/>
      <c r="I22" s="11">
        <f>G22-$H$23+I21</f>
        <v>-9.3477499472331509E-4</v>
      </c>
      <c r="J22" s="5"/>
      <c r="K22" s="5"/>
      <c r="L22" s="5"/>
      <c r="M22" s="5"/>
      <c r="N22" s="6"/>
    </row>
    <row r="23" spans="1:20" ht="16.2" thickBot="1" x14ac:dyDescent="0.35">
      <c r="A23" s="15">
        <v>38636</v>
      </c>
      <c r="B23" s="16">
        <v>28.470800000000001</v>
      </c>
      <c r="C23" s="17">
        <v>34.5379</v>
      </c>
      <c r="E23" s="18">
        <v>28.470800000000001</v>
      </c>
      <c r="F23" s="11">
        <f t="shared" si="0"/>
        <v>1.0004603323529309</v>
      </c>
      <c r="G23" s="11">
        <f t="shared" si="3"/>
        <v>1.9987380005980079E-4</v>
      </c>
      <c r="H23" s="11">
        <f>1/3*(SUM(G21:G23))</f>
        <v>-7.3490119466351419E-4</v>
      </c>
      <c r="I23" s="11">
        <f>G23-$H$23+I22</f>
        <v>0</v>
      </c>
      <c r="J23" s="11">
        <f>MAX(I21:I23)</f>
        <v>0</v>
      </c>
      <c r="K23" s="11">
        <f>MIN(I21:I23)</f>
        <v>-9.3477499472331509E-4</v>
      </c>
      <c r="L23" s="11">
        <f>J23-K23</f>
        <v>9.3477499472331509E-4</v>
      </c>
      <c r="M23" s="11">
        <f>(1/3*(((G21-H23)^2)+((G22-H23)^2)+((G23-H23)^2)))^0.5</f>
        <v>6.8986532008264334E-4</v>
      </c>
      <c r="N23" s="24">
        <f>L23/M23</f>
        <v>1.3550108514098556</v>
      </c>
    </row>
    <row r="24" spans="1:20" ht="16.2" thickBot="1" x14ac:dyDescent="0.35">
      <c r="A24" s="15">
        <v>38637</v>
      </c>
      <c r="B24" s="16">
        <v>28.5562</v>
      </c>
      <c r="C24" s="17">
        <v>34.333100000000002</v>
      </c>
      <c r="E24" s="18">
        <v>28.5562</v>
      </c>
      <c r="F24" s="11">
        <f t="shared" si="0"/>
        <v>1.0029995644660494</v>
      </c>
      <c r="G24" s="11">
        <f t="shared" si="3"/>
        <v>1.3007444361384768E-3</v>
      </c>
      <c r="H24" s="29"/>
      <c r="I24" s="11">
        <f>G24-$H$26</f>
        <v>6.50352036752536E-4</v>
      </c>
      <c r="J24" s="5"/>
      <c r="K24" s="5"/>
      <c r="L24" s="5"/>
      <c r="M24" s="5"/>
      <c r="N24" s="6"/>
    </row>
    <row r="25" spans="1:20" ht="16.2" thickBot="1" x14ac:dyDescent="0.35">
      <c r="A25" s="31">
        <v>38638</v>
      </c>
      <c r="B25" s="32">
        <v>28.625</v>
      </c>
      <c r="C25" s="33">
        <v>34.241199999999999</v>
      </c>
      <c r="E25" s="18">
        <v>28.625</v>
      </c>
      <c r="F25" s="11">
        <f t="shared" si="0"/>
        <v>1.0024092841484511</v>
      </c>
      <c r="G25" s="11">
        <f t="shared" si="3"/>
        <v>1.0450803681459747E-3</v>
      </c>
      <c r="H25" s="30"/>
      <c r="I25" s="11">
        <f>G25-$H$26+I24</f>
        <v>1.0450400055125699E-3</v>
      </c>
      <c r="J25" s="5"/>
      <c r="K25" s="5"/>
      <c r="L25" s="5"/>
      <c r="M25" s="5"/>
      <c r="N25" s="6"/>
    </row>
    <row r="26" spans="1:20" ht="16.8" thickTop="1" thickBot="1" x14ac:dyDescent="0.35">
      <c r="A26" s="34">
        <v>38639</v>
      </c>
      <c r="B26" s="13">
        <v>28.599</v>
      </c>
      <c r="C26" s="14">
        <v>34.295900000000003</v>
      </c>
      <c r="E26" s="18">
        <v>28.599</v>
      </c>
      <c r="F26" s="11">
        <f t="shared" si="0"/>
        <v>0.99909170305676853</v>
      </c>
      <c r="G26" s="11">
        <f t="shared" si="3"/>
        <v>-3.9464760612662874E-4</v>
      </c>
      <c r="H26" s="11">
        <f>1/3*(SUM(G24:G26))</f>
        <v>6.5039239938594084E-4</v>
      </c>
      <c r="I26" s="11">
        <f>G26-$H$26+I25</f>
        <v>0</v>
      </c>
      <c r="J26" s="11">
        <f>MAX(I24:I26)</f>
        <v>1.0450400055125699E-3</v>
      </c>
      <c r="K26" s="11">
        <f>MIN(I24:I26)</f>
        <v>0</v>
      </c>
      <c r="L26" s="11">
        <f>J26-K26</f>
        <v>1.0450400055125699E-3</v>
      </c>
      <c r="M26" s="11">
        <f>(1/3*(((G24-H26)^2)+((G25-H26)^2)+((G26-H26)^2)))^0.5</f>
        <v>7.4628970637275643E-4</v>
      </c>
      <c r="N26" s="24">
        <f>L26/M26</f>
        <v>1.4003141093716143</v>
      </c>
    </row>
    <row r="27" spans="1:20" ht="16.8" thickTop="1" thickBot="1" x14ac:dyDescent="0.35">
      <c r="A27" s="15">
        <v>38640</v>
      </c>
      <c r="B27" s="16">
        <v>28.586099999999998</v>
      </c>
      <c r="C27" s="17">
        <v>34.357599999999998</v>
      </c>
      <c r="E27" s="18">
        <v>28.586099999999998</v>
      </c>
      <c r="F27" s="11">
        <f t="shared" si="0"/>
        <v>0.99954893527745714</v>
      </c>
      <c r="G27" s="11">
        <f t="shared" si="3"/>
        <v>-1.9593911391549925E-4</v>
      </c>
      <c r="H27" s="5"/>
      <c r="I27" s="11">
        <f>G27-$H$29</f>
        <v>-2.7184747247983138E-4</v>
      </c>
      <c r="J27" s="5"/>
      <c r="K27" s="5"/>
      <c r="L27" s="5"/>
      <c r="M27" s="5"/>
      <c r="N27" s="6"/>
    </row>
    <row r="28" spans="1:20" ht="16.2" thickBot="1" x14ac:dyDescent="0.35">
      <c r="A28" s="15">
        <v>38643</v>
      </c>
      <c r="B28" s="16">
        <v>28.5291</v>
      </c>
      <c r="C28" s="17">
        <v>34.474600000000002</v>
      </c>
      <c r="E28" s="18">
        <v>28.5291</v>
      </c>
      <c r="F28" s="11">
        <f t="shared" si="0"/>
        <v>0.99800602390672399</v>
      </c>
      <c r="G28" s="11">
        <f t="shared" si="3"/>
        <v>-8.668373283059939E-4</v>
      </c>
      <c r="H28" s="5"/>
      <c r="I28" s="11">
        <f>G28-$H$29+I27</f>
        <v>-1.2145931593501576E-3</v>
      </c>
      <c r="J28" s="5"/>
      <c r="K28" s="5"/>
      <c r="L28" s="5"/>
      <c r="M28" s="5"/>
      <c r="N28" s="6"/>
    </row>
    <row r="29" spans="1:20" ht="16.2" thickBot="1" x14ac:dyDescent="0.35">
      <c r="A29" s="15">
        <v>38644</v>
      </c>
      <c r="B29" s="16">
        <v>28.614000000000001</v>
      </c>
      <c r="C29" s="17">
        <v>34.308199999999999</v>
      </c>
      <c r="E29" s="18">
        <v>28.614000000000001</v>
      </c>
      <c r="F29" s="11">
        <f t="shared" si="0"/>
        <v>1.0029759088089005</v>
      </c>
      <c r="G29" s="11">
        <f t="shared" si="3"/>
        <v>1.2905015179144896E-3</v>
      </c>
      <c r="H29" s="11">
        <f>1/3*(SUM(G27:G29))</f>
        <v>7.5908358564332122E-5</v>
      </c>
      <c r="I29" s="11">
        <f>G29-$H$29+I28</f>
        <v>0</v>
      </c>
      <c r="J29" s="11">
        <f>MAX(I27:I29)</f>
        <v>0</v>
      </c>
      <c r="K29" s="11">
        <f>MIN(I27:I29)</f>
        <v>-1.2145931593501576E-3</v>
      </c>
      <c r="L29" s="11">
        <f>J29-K29</f>
        <v>1.2145931593501576E-3</v>
      </c>
      <c r="M29" s="11">
        <f>(1/3*(((G27-H29)^2)+((G28-H29)^2)+((G29-H29)^2)))^0.5</f>
        <v>9.0146307396115277E-4</v>
      </c>
      <c r="N29" s="24">
        <f>L29/M29</f>
        <v>1.3473576394128581</v>
      </c>
    </row>
    <row r="30" spans="1:20" ht="16.2" thickBot="1" x14ac:dyDescent="0.35">
      <c r="A30" s="15">
        <v>38645</v>
      </c>
      <c r="B30" s="16">
        <v>28.671500000000002</v>
      </c>
      <c r="C30" s="17">
        <v>34.1248</v>
      </c>
      <c r="E30" s="18">
        <v>28.671500000000002</v>
      </c>
      <c r="F30" s="11">
        <f t="shared" si="0"/>
        <v>1.0020095058363039</v>
      </c>
      <c r="G30" s="11">
        <f t="shared" si="3"/>
        <v>8.7184160375217699E-4</v>
      </c>
      <c r="H30" s="29"/>
      <c r="I30" s="11">
        <f>G30-$H$32</f>
        <v>1.1118479830419252E-3</v>
      </c>
      <c r="J30" s="29"/>
      <c r="K30" s="29"/>
      <c r="L30" s="29"/>
      <c r="M30" s="29"/>
      <c r="N30" s="35"/>
    </row>
    <row r="31" spans="1:20" ht="16.2" thickBot="1" x14ac:dyDescent="0.35">
      <c r="A31" s="15">
        <v>38646</v>
      </c>
      <c r="B31" s="16">
        <v>28.6219</v>
      </c>
      <c r="C31" s="17">
        <v>34.294800000000002</v>
      </c>
      <c r="E31" s="18">
        <v>28.6219</v>
      </c>
      <c r="F31" s="11">
        <f t="shared" si="0"/>
        <v>0.99827005911793931</v>
      </c>
      <c r="G31" s="11">
        <f t="shared" si="3"/>
        <v>-7.5195438510718084E-4</v>
      </c>
      <c r="H31" s="30"/>
      <c r="I31" s="11">
        <f>G31-$H$32+I30</f>
        <v>5.9989997722449261E-4</v>
      </c>
      <c r="J31" s="30"/>
      <c r="K31" s="30"/>
      <c r="L31" s="30"/>
      <c r="M31" s="30"/>
      <c r="N31" s="36"/>
    </row>
    <row r="32" spans="1:20" ht="16.2" thickBot="1" x14ac:dyDescent="0.35">
      <c r="A32" s="15">
        <v>38647</v>
      </c>
      <c r="B32" s="16">
        <v>28.566600000000001</v>
      </c>
      <c r="C32" s="17">
        <v>34.408499999999997</v>
      </c>
      <c r="E32" s="18">
        <v>28.566600000000001</v>
      </c>
      <c r="F32" s="11">
        <f t="shared" si="0"/>
        <v>0.99806791303162967</v>
      </c>
      <c r="G32" s="11">
        <f t="shared" si="3"/>
        <v>-8.3990635651424073E-4</v>
      </c>
      <c r="H32" s="11">
        <f>1/3*(SUM(G30:G32))</f>
        <v>-2.4000637928974817E-4</v>
      </c>
      <c r="I32" s="11">
        <f>G32-$H$32+I31</f>
        <v>0</v>
      </c>
      <c r="J32" s="11">
        <f>MAX(I30:I32)</f>
        <v>1.1118479830419252E-3</v>
      </c>
      <c r="K32" s="11">
        <f>MIN(I30:I32)</f>
        <v>0</v>
      </c>
      <c r="L32" s="11">
        <f>J32-K32</f>
        <v>1.1118479830419252E-3</v>
      </c>
      <c r="M32" s="11">
        <f>(1/3*(((G30-H32)^2)+((G31-H32)^2)+((G32-H32)^2)))^0.5</f>
        <v>7.8701475647512261E-4</v>
      </c>
      <c r="N32" s="24">
        <f>L32/M32</f>
        <v>1.4127409605655477</v>
      </c>
    </row>
    <row r="33" spans="1:14" ht="16.2" thickBot="1" x14ac:dyDescent="0.35">
      <c r="A33" s="15">
        <v>38650</v>
      </c>
      <c r="B33" s="16">
        <v>28.6248</v>
      </c>
      <c r="C33" s="17">
        <v>34.200899999999997</v>
      </c>
      <c r="E33" s="18">
        <v>28.6248</v>
      </c>
      <c r="F33" s="11">
        <f t="shared" si="0"/>
        <v>1.0020373443111885</v>
      </c>
      <c r="G33" s="11">
        <f t="shared" si="3"/>
        <v>8.8390728577641367E-4</v>
      </c>
      <c r="H33" s="29"/>
      <c r="I33" s="11">
        <f>G33-$H$35</f>
        <v>1.4083417671535486E-3</v>
      </c>
      <c r="J33" s="29"/>
      <c r="K33" s="29"/>
      <c r="L33" s="29"/>
      <c r="M33" s="29"/>
      <c r="N33" s="35"/>
    </row>
    <row r="34" spans="1:14" ht="16.2" thickBot="1" x14ac:dyDescent="0.35">
      <c r="A34" s="15">
        <v>38651</v>
      </c>
      <c r="B34" s="16">
        <v>28.608699999999999</v>
      </c>
      <c r="C34" s="17">
        <v>34.187399999999997</v>
      </c>
      <c r="E34" s="18">
        <v>28.608699999999999</v>
      </c>
      <c r="F34" s="11">
        <f t="shared" si="0"/>
        <v>0.99943755065537565</v>
      </c>
      <c r="G34" s="11">
        <f t="shared" si="3"/>
        <v>-2.4433736685952509E-4</v>
      </c>
      <c r="H34" s="30"/>
      <c r="I34" s="11">
        <f>G34-$H$35+I33</f>
        <v>1.6884388816711584E-3</v>
      </c>
      <c r="J34" s="30"/>
      <c r="K34" s="30"/>
      <c r="L34" s="30"/>
      <c r="M34" s="30"/>
      <c r="N34" s="36"/>
    </row>
    <row r="35" spans="1:14" ht="16.2" thickBot="1" x14ac:dyDescent="0.35">
      <c r="A35" s="15">
        <v>38652</v>
      </c>
      <c r="B35" s="16">
        <v>28.4633</v>
      </c>
      <c r="C35" s="17">
        <v>34.4634</v>
      </c>
      <c r="E35" s="18">
        <v>28.4633</v>
      </c>
      <c r="F35" s="11">
        <f t="shared" si="0"/>
        <v>0.99491762995172806</v>
      </c>
      <c r="G35" s="11">
        <f t="shared" si="3"/>
        <v>-2.212873363048293E-3</v>
      </c>
      <c r="H35" s="11">
        <f>1/3*(SUM(G33:G35))</f>
        <v>-5.2443448137713482E-4</v>
      </c>
      <c r="I35" s="11">
        <f>G35-$H$35+I34</f>
        <v>0</v>
      </c>
      <c r="J35" s="11">
        <f>MAX(I33:I35)</f>
        <v>1.6884388816711584E-3</v>
      </c>
      <c r="K35" s="11">
        <f>MIN(I33:I35)</f>
        <v>0</v>
      </c>
      <c r="L35" s="11">
        <f>J35-K35</f>
        <v>1.6884388816711584E-3</v>
      </c>
      <c r="M35" s="11">
        <f>(1/3*(((G33-H35)^2)+((G34-H35)^2)+((G35-H35)^2)))^0.5</f>
        <v>1.2796753212969325E-3</v>
      </c>
      <c r="N35" s="24">
        <f>L35/M35</f>
        <v>1.3194275560147162</v>
      </c>
    </row>
    <row r="36" spans="1:14" ht="16.2" thickBot="1" x14ac:dyDescent="0.35">
      <c r="A36" s="15">
        <v>38653</v>
      </c>
      <c r="B36" s="16">
        <v>28.479299999999999</v>
      </c>
      <c r="C36" s="17">
        <v>34.468499999999999</v>
      </c>
      <c r="E36" s="18">
        <v>28.479299999999999</v>
      </c>
      <c r="F36" s="11">
        <f t="shared" si="0"/>
        <v>1.0005621273710357</v>
      </c>
      <c r="G36" s="11">
        <f t="shared" si="3"/>
        <v>2.4406022532600776E-4</v>
      </c>
      <c r="H36" s="29"/>
      <c r="I36" s="11">
        <f>G36-$H$38</f>
        <v>4.2286033417110951E-5</v>
      </c>
      <c r="J36" s="29"/>
      <c r="K36" s="29"/>
      <c r="L36" s="29"/>
      <c r="M36" s="29"/>
      <c r="N36" s="35"/>
    </row>
    <row r="37" spans="1:14" ht="16.2" thickBot="1" x14ac:dyDescent="0.35">
      <c r="A37" s="15">
        <v>38654</v>
      </c>
      <c r="B37" s="16">
        <v>28.424399999999999</v>
      </c>
      <c r="C37" s="17">
        <v>34.53</v>
      </c>
      <c r="E37" s="18">
        <v>28.424399999999999</v>
      </c>
      <c r="F37" s="11">
        <f t="shared" si="0"/>
        <v>0.99807228408001603</v>
      </c>
      <c r="G37" s="11">
        <f t="shared" si="3"/>
        <v>-8.3800436366115831E-4</v>
      </c>
      <c r="H37" s="30"/>
      <c r="I37" s="11">
        <f>G37-$H$38+I36</f>
        <v>-9.9749252215294414E-4</v>
      </c>
      <c r="J37" s="30"/>
      <c r="K37" s="30"/>
      <c r="L37" s="30"/>
      <c r="M37" s="30"/>
      <c r="N37" s="36"/>
    </row>
    <row r="38" spans="1:14" ht="16.2" thickBot="1" x14ac:dyDescent="0.35">
      <c r="A38" s="15">
        <v>38657</v>
      </c>
      <c r="B38" s="16">
        <v>28.503</v>
      </c>
      <c r="C38" s="17">
        <v>34.394599999999997</v>
      </c>
      <c r="E38" s="18">
        <v>28.503</v>
      </c>
      <c r="F38" s="11">
        <f t="shared" si="0"/>
        <v>1.0027652298729262</v>
      </c>
      <c r="G38" s="11">
        <f t="shared" si="3"/>
        <v>1.199266714061841E-3</v>
      </c>
      <c r="H38" s="11">
        <f>1/3*(SUM(G36:G38))</f>
        <v>2.0177419190889681E-4</v>
      </c>
      <c r="I38" s="11">
        <f>G38-$H$38+I37</f>
        <v>0</v>
      </c>
      <c r="J38" s="11">
        <f>MAX(I36:I38)</f>
        <v>4.2286033417110951E-5</v>
      </c>
      <c r="K38" s="11">
        <f>MIN(I36:I38)</f>
        <v>-9.9749252215294414E-4</v>
      </c>
      <c r="L38" s="11">
        <f>J38-K38</f>
        <v>1.0397785555700551E-3</v>
      </c>
      <c r="M38" s="11">
        <f>(1/3*(((G36-H38)^2)+((G37-H38)^2)+((G38-H38)^2)))^0.5</f>
        <v>8.3224973916017639E-4</v>
      </c>
      <c r="N38" s="24">
        <f>L38/M38</f>
        <v>1.2493588242145874</v>
      </c>
    </row>
    <row r="39" spans="1:14" ht="16.2" thickBot="1" x14ac:dyDescent="0.35">
      <c r="A39" s="15">
        <v>38658</v>
      </c>
      <c r="B39" s="16">
        <v>28.581</v>
      </c>
      <c r="C39" s="17">
        <v>34.274299999999997</v>
      </c>
      <c r="E39" s="18">
        <v>28.581</v>
      </c>
      <c r="F39" s="11">
        <f t="shared" si="0"/>
        <v>1.0027365540469424</v>
      </c>
      <c r="G39" s="11">
        <f t="shared" si="3"/>
        <v>1.1868471260171255E-3</v>
      </c>
      <c r="H39" s="29"/>
      <c r="I39" s="11">
        <f>G39-$H$41</f>
        <v>9.260250718713984E-4</v>
      </c>
      <c r="J39" s="29"/>
      <c r="K39" s="29"/>
      <c r="L39" s="29"/>
      <c r="M39" s="29"/>
      <c r="N39" s="35"/>
    </row>
    <row r="40" spans="1:14" ht="16.2" thickBot="1" x14ac:dyDescent="0.35">
      <c r="A40" s="15">
        <v>38659</v>
      </c>
      <c r="B40" s="16">
        <v>28.580500000000001</v>
      </c>
      <c r="C40" s="17">
        <v>34.3795</v>
      </c>
      <c r="E40" s="18">
        <v>28.580500000000001</v>
      </c>
      <c r="F40" s="11">
        <f t="shared" si="0"/>
        <v>0.99998250586053672</v>
      </c>
      <c r="G40" s="11">
        <f t="shared" si="3"/>
        <v>-7.5976746921329742E-6</v>
      </c>
      <c r="H40" s="30"/>
      <c r="I40" s="11">
        <f>G40-$H$41+I39</f>
        <v>6.5760534303353833E-4</v>
      </c>
      <c r="J40" s="30"/>
      <c r="K40" s="30"/>
      <c r="L40" s="30"/>
      <c r="M40" s="30"/>
      <c r="N40" s="36"/>
    </row>
    <row r="41" spans="1:14" ht="16.2" thickBot="1" x14ac:dyDescent="0.35">
      <c r="A41" s="15">
        <v>38660</v>
      </c>
      <c r="B41" s="16">
        <v>28.554400000000001</v>
      </c>
      <c r="C41" s="17">
        <v>34.433799999999998</v>
      </c>
      <c r="E41" s="18">
        <v>28.554400000000001</v>
      </c>
      <c r="F41" s="11">
        <f t="shared" si="0"/>
        <v>0.99908678994419275</v>
      </c>
      <c r="G41" s="11">
        <f t="shared" si="3"/>
        <v>-3.9678328888781119E-4</v>
      </c>
      <c r="H41" s="11">
        <f>1/3*(SUM(G39:G41))</f>
        <v>2.6082205414572714E-4</v>
      </c>
      <c r="I41" s="11">
        <f>G41-$H$41+I40</f>
        <v>0</v>
      </c>
      <c r="J41" s="11">
        <f>MAX(I39:I41)</f>
        <v>9.260250718713984E-4</v>
      </c>
      <c r="K41" s="11">
        <f>MIN(I39:I41)</f>
        <v>0</v>
      </c>
      <c r="L41" s="11">
        <f>J41-K41</f>
        <v>9.260250718713984E-4</v>
      </c>
      <c r="M41" s="11">
        <f>(1/3*(((G39-H41)^2)+((G40-H41)^2)+((G41-H41)^2)))^0.5</f>
        <v>6.7379927074020011E-4</v>
      </c>
      <c r="N41" s="24">
        <f>L41/M41</f>
        <v>1.3743337401569409</v>
      </c>
    </row>
    <row r="42" spans="1:14" ht="16.2" thickBot="1" x14ac:dyDescent="0.35">
      <c r="A42" s="15">
        <v>38664</v>
      </c>
      <c r="B42" s="16">
        <v>28.7593</v>
      </c>
      <c r="C42" s="17">
        <v>33.941699999999997</v>
      </c>
      <c r="E42" s="18">
        <v>28.7593</v>
      </c>
      <c r="F42" s="11">
        <f t="shared" si="0"/>
        <v>1.0071757767629506</v>
      </c>
      <c r="G42" s="11">
        <f t="shared" si="3"/>
        <v>3.105272158692148E-3</v>
      </c>
      <c r="H42" s="29"/>
      <c r="I42" s="11">
        <f>G42-$H$44</f>
        <v>1.7247806874486251E-3</v>
      </c>
      <c r="J42" s="29"/>
      <c r="K42" s="29"/>
      <c r="L42" s="29"/>
      <c r="M42" s="29"/>
      <c r="N42" s="35"/>
    </row>
    <row r="43" spans="1:14" ht="16.2" thickBot="1" x14ac:dyDescent="0.35">
      <c r="A43" s="15">
        <v>38665</v>
      </c>
      <c r="B43" s="16">
        <v>28.838899999999999</v>
      </c>
      <c r="C43" s="17">
        <v>33.819400000000002</v>
      </c>
      <c r="E43" s="18">
        <v>28.838899999999999</v>
      </c>
      <c r="F43" s="11">
        <f t="shared" si="0"/>
        <v>1.0027678003289371</v>
      </c>
      <c r="G43" s="11">
        <f t="shared" si="3"/>
        <v>1.2003799690865269E-3</v>
      </c>
      <c r="H43" s="30"/>
      <c r="I43" s="11">
        <f>G43-$H$44+I42</f>
        <v>1.5446691852916291E-3</v>
      </c>
      <c r="J43" s="30"/>
      <c r="K43" s="30"/>
      <c r="L43" s="30"/>
      <c r="M43" s="30"/>
      <c r="N43" s="36"/>
    </row>
    <row r="44" spans="1:14" ht="16.2" thickBot="1" x14ac:dyDescent="0.35">
      <c r="A44" s="15">
        <v>38666</v>
      </c>
      <c r="B44" s="16">
        <v>28.827999999999999</v>
      </c>
      <c r="C44" s="17">
        <v>33.930599999999998</v>
      </c>
      <c r="E44" s="18">
        <v>28.827999999999999</v>
      </c>
      <c r="F44" s="11">
        <f t="shared" si="0"/>
        <v>0.99962203828856167</v>
      </c>
      <c r="G44" s="11">
        <f t="shared" si="3"/>
        <v>-1.6417771404810634E-4</v>
      </c>
      <c r="H44" s="11">
        <f>1/3*(SUM(G42:G44))</f>
        <v>1.3804914712435229E-3</v>
      </c>
      <c r="I44" s="11">
        <f>G44-$H$44+I43</f>
        <v>0</v>
      </c>
      <c r="J44" s="11">
        <f>MAX(I42:I44)</f>
        <v>1.7247806874486251E-3</v>
      </c>
      <c r="K44" s="11">
        <f>MIN(I42:I44)</f>
        <v>0</v>
      </c>
      <c r="L44" s="11">
        <f>J44-K44</f>
        <v>1.7247806874486251E-3</v>
      </c>
      <c r="M44" s="11">
        <f>(1/3*(((G42-H44)^2)+((G43-H44)^2)+((G44-H44)^2)))^0.5</f>
        <v>1.3408096391104526E-3</v>
      </c>
      <c r="N44" s="24">
        <f>L44/M44</f>
        <v>1.2863725298043909</v>
      </c>
    </row>
    <row r="45" spans="1:14" ht="16.2" thickBot="1" x14ac:dyDescent="0.35">
      <c r="A45" s="15">
        <v>38667</v>
      </c>
      <c r="B45" s="16">
        <v>28.813500000000001</v>
      </c>
      <c r="C45" s="17">
        <v>33.907699999999998</v>
      </c>
      <c r="E45" s="18">
        <v>28.813500000000001</v>
      </c>
      <c r="F45" s="11">
        <f t="shared" si="0"/>
        <v>0.99949701678923275</v>
      </c>
      <c r="G45" s="11">
        <f t="shared" si="3"/>
        <v>-2.1849778789332367E-4</v>
      </c>
      <c r="H45" s="29"/>
      <c r="I45" s="11">
        <f>G45-$H$47</f>
        <v>-2.0771023864886583E-4</v>
      </c>
      <c r="J45" s="29"/>
      <c r="K45" s="29"/>
      <c r="L45" s="29"/>
      <c r="M45" s="29"/>
      <c r="N45" s="35"/>
    </row>
    <row r="46" spans="1:14" ht="16.2" thickBot="1" x14ac:dyDescent="0.35">
      <c r="A46" s="15">
        <v>38668</v>
      </c>
      <c r="B46" s="16">
        <v>28.879000000000001</v>
      </c>
      <c r="C46" s="17">
        <v>33.799999999999997</v>
      </c>
      <c r="E46" s="18">
        <v>28.879000000000001</v>
      </c>
      <c r="F46" s="11">
        <f t="shared" si="0"/>
        <v>1.0022732399743175</v>
      </c>
      <c r="G46" s="11">
        <f t="shared" si="3"/>
        <v>9.8613514015995023E-4</v>
      </c>
      <c r="H46" s="37"/>
      <c r="I46" s="11">
        <f>G46-$H$47+I45</f>
        <v>7.8921245075554223E-4</v>
      </c>
      <c r="J46" s="37"/>
      <c r="K46" s="37"/>
      <c r="L46" s="37"/>
      <c r="M46" s="37"/>
      <c r="N46" s="38"/>
    </row>
    <row r="47" spans="1:14" ht="16.2" thickBot="1" x14ac:dyDescent="0.35">
      <c r="A47" s="15">
        <v>38671</v>
      </c>
      <c r="B47" s="16">
        <v>28.824999999999999</v>
      </c>
      <c r="C47" s="17">
        <v>33.863599999999998</v>
      </c>
      <c r="E47" s="39">
        <v>28.824999999999999</v>
      </c>
      <c r="F47" s="11">
        <f t="shared" si="0"/>
        <v>0.99813012915959687</v>
      </c>
      <c r="G47" s="40">
        <v>-8.0000000000000004E-4</v>
      </c>
      <c r="H47" s="11">
        <f>1/3*(SUM(G45:G47))</f>
        <v>-1.0787549244457842E-5</v>
      </c>
      <c r="I47" s="11">
        <f>G47-$H$47+I46</f>
        <v>0</v>
      </c>
      <c r="J47" s="11">
        <f>MAX(I45:I47)</f>
        <v>7.8921245075554223E-4</v>
      </c>
      <c r="K47" s="11">
        <f>MIN(I45:I47)</f>
        <v>-2.0771023864886583E-4</v>
      </c>
      <c r="L47" s="11">
        <f>J47-K47</f>
        <v>9.9692268940440804E-4</v>
      </c>
      <c r="M47" s="11">
        <f>(1/3*(((G45-H47)^2)+((G46-H47)^2)+((G47-H47)^2)))^0.5</f>
        <v>7.4383122734404737E-4</v>
      </c>
      <c r="N47" s="24">
        <f>L47/M47</f>
        <v>1.340253881198372</v>
      </c>
    </row>
    <row r="48" spans="1:14" ht="16.2" thickBot="1" x14ac:dyDescent="0.35">
      <c r="A48" s="15">
        <v>38672</v>
      </c>
      <c r="B48" s="16">
        <v>28.850300000000001</v>
      </c>
      <c r="C48" s="17">
        <v>33.7577</v>
      </c>
      <c r="E48" s="18">
        <v>28.850300000000001</v>
      </c>
      <c r="F48" s="11">
        <f t="shared" si="0"/>
        <v>1.0008777103209021</v>
      </c>
      <c r="G48" s="11">
        <v>4.0000000000000002E-4</v>
      </c>
      <c r="H48" s="29"/>
      <c r="I48" s="11">
        <f>G48-$H$50</f>
        <v>1.3333333333333339E-4</v>
      </c>
      <c r="J48" s="29"/>
      <c r="K48" s="29"/>
      <c r="L48" s="29"/>
      <c r="M48" s="29"/>
      <c r="N48" s="35"/>
    </row>
    <row r="49" spans="1:14" ht="16.2" thickBot="1" x14ac:dyDescent="0.35">
      <c r="A49" s="15">
        <v>38673</v>
      </c>
      <c r="B49" s="16">
        <v>28.838000000000001</v>
      </c>
      <c r="C49" s="17">
        <v>33.789499999999997</v>
      </c>
      <c r="E49" s="18">
        <v>28.838000000000001</v>
      </c>
      <c r="F49" s="11">
        <f t="shared" si="0"/>
        <v>0.99957366127908553</v>
      </c>
      <c r="G49" s="11">
        <v>-2.0000000000000001E-4</v>
      </c>
      <c r="H49" s="30"/>
      <c r="I49" s="11">
        <f>G49-$H$50+I48</f>
        <v>-3.3333333333333327E-4</v>
      </c>
      <c r="J49" s="30"/>
      <c r="K49" s="30"/>
      <c r="L49" s="30"/>
      <c r="M49" s="30"/>
      <c r="N49" s="36"/>
    </row>
    <row r="50" spans="1:14" ht="16.2" thickBot="1" x14ac:dyDescent="0.35">
      <c r="A50" s="31">
        <v>38674</v>
      </c>
      <c r="B50" s="32">
        <v>28.876000000000001</v>
      </c>
      <c r="C50" s="33">
        <v>33.680999999999997</v>
      </c>
      <c r="E50" s="41">
        <v>28.876000000000001</v>
      </c>
      <c r="F50" s="11">
        <f t="shared" si="0"/>
        <v>1.0013177058048408</v>
      </c>
      <c r="G50" s="42">
        <v>5.9999999999999995E-4</v>
      </c>
      <c r="H50" s="11">
        <f>1/3*(SUM(G48:G50))</f>
        <v>2.6666666666666663E-4</v>
      </c>
      <c r="I50" s="11">
        <f>G50-$H$50+I49</f>
        <v>0</v>
      </c>
      <c r="J50" s="11">
        <f>MAX(I48:I50)</f>
        <v>1.3333333333333339E-4</v>
      </c>
      <c r="K50" s="11">
        <f>MIN(I48:I50)</f>
        <v>-3.3333333333333327E-4</v>
      </c>
      <c r="L50" s="11">
        <f>J50-K50</f>
        <v>4.6666666666666666E-4</v>
      </c>
      <c r="M50" s="11">
        <f>(1/3*(((G48-H50)^2)+((G49-H50)^2)+((G50-H50)^2)))^0.5</f>
        <v>3.3993463423951899E-4</v>
      </c>
      <c r="N50" s="24">
        <f>L50/M50</f>
        <v>1.3728129459672882</v>
      </c>
    </row>
    <row r="51" spans="1:14" ht="15" thickTop="1" x14ac:dyDescent="0.3"/>
    <row r="52" spans="1:14" ht="15" thickBot="1" x14ac:dyDescent="0.35">
      <c r="E52" s="100" t="s">
        <v>4</v>
      </c>
      <c r="F52" s="100"/>
      <c r="G52" s="100"/>
      <c r="H52" s="100"/>
      <c r="I52" s="100"/>
      <c r="J52" s="100"/>
      <c r="K52" s="100"/>
      <c r="L52" s="100"/>
      <c r="M52" s="100"/>
      <c r="N52" s="100"/>
    </row>
    <row r="53" spans="1:14" ht="42.6" customHeight="1" thickBot="1" x14ac:dyDescent="0.35">
      <c r="E53" s="88" t="s">
        <v>1</v>
      </c>
      <c r="F53" s="89"/>
      <c r="G53" s="90"/>
      <c r="H53" s="90"/>
      <c r="I53" s="90"/>
      <c r="J53" s="90"/>
      <c r="K53" s="90"/>
      <c r="L53" s="90"/>
      <c r="M53" s="90"/>
      <c r="N53" s="91"/>
    </row>
    <row r="54" spans="1:14" ht="15" thickBot="1" x14ac:dyDescent="0.35">
      <c r="E54" s="60">
        <v>28.2517</v>
      </c>
      <c r="F54" s="61"/>
      <c r="G54" s="61"/>
      <c r="H54" s="61"/>
      <c r="I54" s="61"/>
      <c r="J54" s="61"/>
      <c r="K54" s="61"/>
      <c r="L54" s="61"/>
      <c r="M54" s="61"/>
      <c r="N54" s="62"/>
    </row>
    <row r="55" spans="1:14" x14ac:dyDescent="0.3">
      <c r="E55" s="78">
        <v>28.3566</v>
      </c>
      <c r="F55" s="49">
        <f>E55/E54</f>
        <v>1.0037130508960523</v>
      </c>
      <c r="G55" s="49">
        <f>LOG(F55)</f>
        <v>1.6095711511829676E-3</v>
      </c>
      <c r="H55" s="101">
        <f>(1/2)*SUM(G55:G56)</f>
        <v>1.026746322122006E-3</v>
      </c>
      <c r="I55" s="49">
        <f>G55-H55</f>
        <v>5.8282482906096161E-4</v>
      </c>
      <c r="J55" s="101">
        <f>MAX(I55:I56)</f>
        <v>5.8282482906096161E-4</v>
      </c>
      <c r="K55" s="101">
        <f>MIN(I55:I56)</f>
        <v>0</v>
      </c>
      <c r="L55" s="101">
        <f>J55-K55</f>
        <v>5.8282482906096161E-4</v>
      </c>
      <c r="M55" s="101">
        <f>(1/2*((G55-H55)^2+(G56-H55)^2))^(1/2)</f>
        <v>5.8282482906096172E-4</v>
      </c>
      <c r="N55" s="103">
        <f>L55/M55</f>
        <v>0.99999999999999978</v>
      </c>
    </row>
    <row r="56" spans="1:14" ht="15" thickBot="1" x14ac:dyDescent="0.35">
      <c r="E56" s="80">
        <v>28.3856</v>
      </c>
      <c r="F56" s="52">
        <f>E56/E55</f>
        <v>1.0010226896031258</v>
      </c>
      <c r="G56" s="52">
        <f t="shared" ref="G56:G102" si="4">LOG(F56)</f>
        <v>4.4392149306104415E-4</v>
      </c>
      <c r="H56" s="102"/>
      <c r="I56" s="52">
        <f>G56-H55+I55</f>
        <v>0</v>
      </c>
      <c r="J56" s="102"/>
      <c r="K56" s="102"/>
      <c r="L56" s="102"/>
      <c r="M56" s="102"/>
      <c r="N56" s="104"/>
    </row>
    <row r="57" spans="1:14" x14ac:dyDescent="0.3">
      <c r="E57" s="78">
        <v>28.315999999999999</v>
      </c>
      <c r="F57" s="49">
        <f t="shared" ref="F57:F102" si="5">E57/E56</f>
        <v>0.99754805253367895</v>
      </c>
      <c r="G57" s="49">
        <f t="shared" si="4"/>
        <v>-1.0661748917657737E-3</v>
      </c>
      <c r="H57" s="101">
        <f t="shared" ref="H57" si="6">(1/2)*SUM(G57:G58)</f>
        <v>-1.2090220474767524E-4</v>
      </c>
      <c r="I57" s="49">
        <f t="shared" ref="I57" si="7">G57-H57</f>
        <v>-9.4527268701809848E-4</v>
      </c>
      <c r="J57" s="101">
        <f t="shared" ref="J57" si="8">MAX(I57:I58)</f>
        <v>0</v>
      </c>
      <c r="K57" s="101">
        <f t="shared" ref="K57" si="9">MIN(I57:I58)</f>
        <v>-9.4527268701809848E-4</v>
      </c>
      <c r="L57" s="101">
        <f t="shared" ref="L57" si="10">J57-K57</f>
        <v>9.4527268701809848E-4</v>
      </c>
      <c r="M57" s="101">
        <f t="shared" ref="M57" si="11">(1/2*((G57-H57)^2+(G58-H57)^2))^(1/2)</f>
        <v>9.4527268701809848E-4</v>
      </c>
      <c r="N57" s="103">
        <f>L57/M57</f>
        <v>1</v>
      </c>
    </row>
    <row r="58" spans="1:14" ht="15" thickBot="1" x14ac:dyDescent="0.35">
      <c r="E58" s="80">
        <v>28.369800000000001</v>
      </c>
      <c r="F58" s="52">
        <f t="shared" si="5"/>
        <v>1.001899985873711</v>
      </c>
      <c r="G58" s="52">
        <f t="shared" si="4"/>
        <v>8.2437048227042319E-4</v>
      </c>
      <c r="H58" s="102"/>
      <c r="I58" s="52">
        <f>G58-H57+I57</f>
        <v>0</v>
      </c>
      <c r="J58" s="102"/>
      <c r="K58" s="102"/>
      <c r="L58" s="102"/>
      <c r="M58" s="102"/>
      <c r="N58" s="104"/>
    </row>
    <row r="59" spans="1:14" x14ac:dyDescent="0.3">
      <c r="E59" s="78">
        <v>28.302600000000002</v>
      </c>
      <c r="F59" s="49">
        <f t="shared" si="5"/>
        <v>0.99763128397098322</v>
      </c>
      <c r="G59" s="49">
        <f t="shared" si="4"/>
        <v>-1.029940601141641E-3</v>
      </c>
      <c r="H59" s="101">
        <f t="shared" ref="H59" si="12">(1/2)*SUM(G59:G60)</f>
        <v>6.7557653211453527E-4</v>
      </c>
      <c r="I59" s="49">
        <f t="shared" ref="I59" si="13">G59-H59</f>
        <v>-1.7055171332561762E-3</v>
      </c>
      <c r="J59" s="101">
        <f t="shared" ref="J59" si="14">MAX(I59:I60)</f>
        <v>0</v>
      </c>
      <c r="K59" s="101">
        <f t="shared" ref="K59" si="15">MIN(I59:I60)</f>
        <v>-1.7055171332561762E-3</v>
      </c>
      <c r="L59" s="101">
        <f t="shared" ref="L59" si="16">J59-K59</f>
        <v>1.7055171332561762E-3</v>
      </c>
      <c r="M59" s="101">
        <f t="shared" ref="M59" si="17">(1/2*((G59-H59)^2+(G60-H59)^2))^(1/2)</f>
        <v>1.7055171332561762E-3</v>
      </c>
      <c r="N59" s="103">
        <f>L59/M59</f>
        <v>1</v>
      </c>
    </row>
    <row r="60" spans="1:14" ht="15" thickBot="1" x14ac:dyDescent="0.35">
      <c r="E60" s="80">
        <v>28.458200000000001</v>
      </c>
      <c r="F60" s="52">
        <f t="shared" si="5"/>
        <v>1.0054977281239179</v>
      </c>
      <c r="G60" s="52">
        <f t="shared" si="4"/>
        <v>2.3810936653707116E-3</v>
      </c>
      <c r="H60" s="102"/>
      <c r="I60" s="52">
        <f>G60-H59+I59</f>
        <v>0</v>
      </c>
      <c r="J60" s="102"/>
      <c r="K60" s="102"/>
      <c r="L60" s="102"/>
      <c r="M60" s="102"/>
      <c r="N60" s="104"/>
    </row>
    <row r="61" spans="1:14" x14ac:dyDescent="0.3">
      <c r="E61" s="78">
        <v>28.406500000000001</v>
      </c>
      <c r="F61" s="49">
        <f t="shared" si="5"/>
        <v>0.99818330041956271</v>
      </c>
      <c r="G61" s="49">
        <f t="shared" si="4"/>
        <v>-7.8970014441158301E-4</v>
      </c>
      <c r="H61" s="101">
        <f t="shared" ref="H61" si="18">(1/2)*SUM(G61:G62)</f>
        <v>-5.8833653351909887E-4</v>
      </c>
      <c r="I61" s="49">
        <f t="shared" ref="I61" si="19">G61-H61</f>
        <v>-2.0136361089248414E-4</v>
      </c>
      <c r="J61" s="101">
        <f t="shared" ref="J61" si="20">MAX(I61:I62)</f>
        <v>0</v>
      </c>
      <c r="K61" s="101">
        <f t="shared" ref="K61" si="21">MIN(I61:I62)</f>
        <v>-2.0136361089248414E-4</v>
      </c>
      <c r="L61" s="101">
        <f t="shared" ref="L61" si="22">J61-K61</f>
        <v>2.0136361089248414E-4</v>
      </c>
      <c r="M61" s="101">
        <f t="shared" ref="M61" si="23">(1/2*((G61-H61)^2+(G62-H61)^2))^(1/2)</f>
        <v>2.0136361089248412E-4</v>
      </c>
      <c r="N61" s="103">
        <f>L61/M61</f>
        <v>1.0000000000000002</v>
      </c>
    </row>
    <row r="62" spans="1:14" ht="15" thickBot="1" x14ac:dyDescent="0.35">
      <c r="E62" s="80">
        <v>28.3812</v>
      </c>
      <c r="F62" s="52">
        <f t="shared" si="5"/>
        <v>0.99910935877352014</v>
      </c>
      <c r="G62" s="52">
        <f t="shared" si="4"/>
        <v>-3.8697292262661478E-4</v>
      </c>
      <c r="H62" s="102"/>
      <c r="I62" s="52">
        <f>G62-H61+I61</f>
        <v>0</v>
      </c>
      <c r="J62" s="102"/>
      <c r="K62" s="102"/>
      <c r="L62" s="102"/>
      <c r="M62" s="102"/>
      <c r="N62" s="104"/>
    </row>
    <row r="63" spans="1:14" x14ac:dyDescent="0.3">
      <c r="E63" s="78">
        <v>28.360299999999999</v>
      </c>
      <c r="F63" s="49">
        <f t="shared" si="5"/>
        <v>0.99926359702901912</v>
      </c>
      <c r="G63" s="49">
        <f t="shared" si="4"/>
        <v>-3.199335612300306E-4</v>
      </c>
      <c r="H63" s="101">
        <f t="shared" ref="H63" si="24">(1/2)*SUM(G63:G64)</f>
        <v>3.8832816247620628E-4</v>
      </c>
      <c r="I63" s="49">
        <f t="shared" ref="I63" si="25">G63-H63</f>
        <v>-7.0826172370623683E-4</v>
      </c>
      <c r="J63" s="101">
        <f t="shared" ref="J63" si="26">MAX(I63:I64)</f>
        <v>0</v>
      </c>
      <c r="K63" s="101">
        <f t="shared" ref="K63" si="27">MIN(I63:I64)</f>
        <v>-7.0826172370623683E-4</v>
      </c>
      <c r="L63" s="101">
        <f t="shared" ref="L63" si="28">J63-K63</f>
        <v>7.0826172370623683E-4</v>
      </c>
      <c r="M63" s="101">
        <f t="shared" ref="M63" si="29">(1/2*((G63-H63)^2+(G64-H63)^2))^(1/2)</f>
        <v>7.0826172370623683E-4</v>
      </c>
      <c r="N63" s="103">
        <f>L63/M63</f>
        <v>1</v>
      </c>
    </row>
    <row r="64" spans="1:14" ht="15" thickBot="1" x14ac:dyDescent="0.35">
      <c r="E64" s="80">
        <v>28.431999999999999</v>
      </c>
      <c r="F64" s="52">
        <f t="shared" si="5"/>
        <v>1.0025281820008956</v>
      </c>
      <c r="G64" s="52">
        <f t="shared" si="4"/>
        <v>1.0965898861824432E-3</v>
      </c>
      <c r="H64" s="102"/>
      <c r="I64" s="52">
        <f>G64-H63+I63</f>
        <v>0</v>
      </c>
      <c r="J64" s="102"/>
      <c r="K64" s="102"/>
      <c r="L64" s="102"/>
      <c r="M64" s="102"/>
      <c r="N64" s="104"/>
    </row>
    <row r="65" spans="5:14" x14ac:dyDescent="0.3">
      <c r="E65" s="78">
        <v>28.546299999999999</v>
      </c>
      <c r="F65" s="49">
        <f t="shared" si="5"/>
        <v>1.0040201181767023</v>
      </c>
      <c r="G65" s="49">
        <f t="shared" si="4"/>
        <v>1.742415125325931E-3</v>
      </c>
      <c r="H65" s="101">
        <f t="shared" ref="H65" si="30">(1/2)*SUM(G65:G66)</f>
        <v>1.0346931433159753E-3</v>
      </c>
      <c r="I65" s="49">
        <f t="shared" ref="I65" si="31">G65-H65</f>
        <v>7.0772198200995569E-4</v>
      </c>
      <c r="J65" s="101">
        <f t="shared" ref="J65" si="32">MAX(I65:I66)</f>
        <v>7.0772198200995569E-4</v>
      </c>
      <c r="K65" s="101">
        <f t="shared" ref="K65" si="33">MIN(I65:I66)</f>
        <v>0</v>
      </c>
      <c r="L65" s="101">
        <f t="shared" ref="L65" si="34">J65-K65</f>
        <v>7.0772198200995569E-4</v>
      </c>
      <c r="M65" s="101">
        <f t="shared" ref="M65" si="35">(1/2*((G65-H65)^2+(G66-H65)^2))^(1/2)</f>
        <v>7.0772198200995569E-4</v>
      </c>
      <c r="N65" s="103">
        <f>L65/M65</f>
        <v>1</v>
      </c>
    </row>
    <row r="66" spans="5:14" ht="15" thickBot="1" x14ac:dyDescent="0.35">
      <c r="E66" s="80">
        <v>28.567799999999998</v>
      </c>
      <c r="F66" s="52">
        <f t="shared" si="5"/>
        <v>1.0007531624063364</v>
      </c>
      <c r="G66" s="52">
        <f t="shared" si="4"/>
        <v>3.2697116130601977E-4</v>
      </c>
      <c r="H66" s="102"/>
      <c r="I66" s="52">
        <f>G66-H65+I65</f>
        <v>0</v>
      </c>
      <c r="J66" s="102"/>
      <c r="K66" s="102"/>
      <c r="L66" s="102"/>
      <c r="M66" s="102"/>
      <c r="N66" s="104"/>
    </row>
    <row r="67" spans="5:14" x14ac:dyDescent="0.3">
      <c r="E67" s="78">
        <v>28.5366</v>
      </c>
      <c r="F67" s="49">
        <f t="shared" si="5"/>
        <v>0.99890786129838494</v>
      </c>
      <c r="G67" s="49">
        <f t="shared" si="4"/>
        <v>-4.7456900637025468E-4</v>
      </c>
      <c r="H67" s="101">
        <f t="shared" ref="H67" si="36">(1/2)*SUM(G67:G68)</f>
        <v>-5.2434965299970717E-4</v>
      </c>
      <c r="I67" s="49">
        <f>G67-H67</f>
        <v>4.9780646629452485E-5</v>
      </c>
      <c r="J67" s="101">
        <f t="shared" ref="J67" si="37">MAX(I67:I68)</f>
        <v>4.9780646629452485E-5</v>
      </c>
      <c r="K67" s="101">
        <f t="shared" ref="K67" si="38">MIN(I67:I68)</f>
        <v>1.0842021724855044E-19</v>
      </c>
      <c r="L67" s="101">
        <f t="shared" ref="L67" si="39">J67-K67</f>
        <v>4.9780646629452377E-5</v>
      </c>
      <c r="M67" s="101">
        <f t="shared" ref="M67" si="40">(1/2*((G67-H67)^2+(G68-H67)^2))^(1/2)</f>
        <v>4.9780646629452431E-5</v>
      </c>
      <c r="N67" s="103">
        <f>L67/M67</f>
        <v>0.99999999999999889</v>
      </c>
    </row>
    <row r="68" spans="5:14" ht="15" thickBot="1" x14ac:dyDescent="0.35">
      <c r="E68" s="80">
        <v>28.498899999999999</v>
      </c>
      <c r="F68" s="52">
        <f t="shared" si="5"/>
        <v>0.9986788895663814</v>
      </c>
      <c r="G68" s="52">
        <f t="shared" si="4"/>
        <v>-5.7413029962915954E-4</v>
      </c>
      <c r="H68" s="102"/>
      <c r="I68" s="52">
        <f>G68-H67+I67</f>
        <v>1.0842021724855044E-19</v>
      </c>
      <c r="J68" s="102"/>
      <c r="K68" s="102"/>
      <c r="L68" s="102"/>
      <c r="M68" s="102"/>
      <c r="N68" s="104"/>
    </row>
    <row r="69" spans="5:14" x14ac:dyDescent="0.3">
      <c r="E69" s="78">
        <v>28.534800000000001</v>
      </c>
      <c r="F69" s="49">
        <f t="shared" si="5"/>
        <v>1.0012596977427199</v>
      </c>
      <c r="G69" s="49">
        <f t="shared" si="4"/>
        <v>5.4673549005081863E-4</v>
      </c>
      <c r="H69" s="101">
        <f t="shared" ref="H69" si="41">(1/2)*SUM(G69:G70)</f>
        <v>8.6916652611361035E-4</v>
      </c>
      <c r="I69" s="49">
        <f t="shared" ref="I69" si="42">G69-H69</f>
        <v>-3.2243103606279173E-4</v>
      </c>
      <c r="J69" s="101">
        <f t="shared" ref="J69" si="43">MAX(I69:I70)</f>
        <v>0</v>
      </c>
      <c r="K69" s="101">
        <f t="shared" ref="K69" si="44">MIN(I69:I70)</f>
        <v>-3.2243103606279173E-4</v>
      </c>
      <c r="L69" s="101">
        <f t="shared" ref="L69" si="45">J69-K69</f>
        <v>3.2243103606279173E-4</v>
      </c>
      <c r="M69" s="101">
        <f t="shared" ref="M69" si="46">(1/2*((G69-H69)^2+(G70-H69)^2))^(1/2)</f>
        <v>3.2243103606279178E-4</v>
      </c>
      <c r="N69" s="103">
        <f>L69/M69</f>
        <v>0.99999999999999978</v>
      </c>
    </row>
    <row r="70" spans="5:14" ht="15" thickBot="1" x14ac:dyDescent="0.35">
      <c r="E70" s="80">
        <v>28.613199999999999</v>
      </c>
      <c r="F70" s="52">
        <f t="shared" si="5"/>
        <v>1.0027475223236189</v>
      </c>
      <c r="G70" s="52">
        <f t="shared" si="4"/>
        <v>1.1915975621764022E-3</v>
      </c>
      <c r="H70" s="102"/>
      <c r="I70" s="52">
        <f>G70-H69+I69</f>
        <v>0</v>
      </c>
      <c r="J70" s="102"/>
      <c r="K70" s="102"/>
      <c r="L70" s="102"/>
      <c r="M70" s="102"/>
      <c r="N70" s="104"/>
    </row>
    <row r="71" spans="5:14" x14ac:dyDescent="0.3">
      <c r="E71" s="78">
        <v>28.643000000000001</v>
      </c>
      <c r="F71" s="49">
        <f t="shared" si="5"/>
        <v>1.0010414773600995</v>
      </c>
      <c r="G71" s="49">
        <f t="shared" si="4"/>
        <v>4.5207249972297793E-4</v>
      </c>
      <c r="H71" s="101">
        <f t="shared" ref="H71" si="47">(1/2)*SUM(G71:G72)</f>
        <v>1.8971816782215734E-5</v>
      </c>
      <c r="I71" s="49">
        <f t="shared" ref="I71" si="48">G71-H71</f>
        <v>4.3310068294076217E-4</v>
      </c>
      <c r="J71" s="101">
        <f t="shared" ref="J71" si="49">MAX(I71:I72)</f>
        <v>4.3310068294076217E-4</v>
      </c>
      <c r="K71" s="101">
        <f t="shared" ref="K71" si="50">MIN(I71:I72)</f>
        <v>0</v>
      </c>
      <c r="L71" s="101">
        <f t="shared" ref="L71" si="51">J71-K71</f>
        <v>4.3310068294076217E-4</v>
      </c>
      <c r="M71" s="101">
        <f t="shared" ref="M71" si="52">(1/2*((G71-H71)^2+(G72-H71)^2))^(1/2)</f>
        <v>4.3310068294076217E-4</v>
      </c>
      <c r="N71" s="103">
        <f>L71/M71</f>
        <v>1</v>
      </c>
    </row>
    <row r="72" spans="5:14" ht="15" thickBot="1" x14ac:dyDescent="0.35">
      <c r="E72" s="80">
        <v>28.6157</v>
      </c>
      <c r="F72" s="52">
        <f t="shared" si="5"/>
        <v>0.99904688754669546</v>
      </c>
      <c r="G72" s="52">
        <f t="shared" si="4"/>
        <v>-4.1412886615854646E-4</v>
      </c>
      <c r="H72" s="102"/>
      <c r="I72" s="52">
        <f>G72-H71+I71</f>
        <v>0</v>
      </c>
      <c r="J72" s="102"/>
      <c r="K72" s="102"/>
      <c r="L72" s="102"/>
      <c r="M72" s="102"/>
      <c r="N72" s="104"/>
    </row>
    <row r="73" spans="5:14" x14ac:dyDescent="0.3">
      <c r="E73" s="78">
        <v>28.520700000000001</v>
      </c>
      <c r="F73" s="49">
        <f t="shared" si="5"/>
        <v>0.99668014411669126</v>
      </c>
      <c r="G73" s="49">
        <f t="shared" si="4"/>
        <v>-1.4441936769037638E-3</v>
      </c>
      <c r="H73" s="101">
        <f t="shared" ref="H73" si="53">(1/2)*SUM(G73:G74)</f>
        <v>-1.2022886920251717E-3</v>
      </c>
      <c r="I73" s="49">
        <f t="shared" ref="I73" si="54">G73-H73</f>
        <v>-2.4190498487859213E-4</v>
      </c>
      <c r="J73" s="101">
        <f t="shared" ref="J73" si="55">MAX(I73:I74)</f>
        <v>0</v>
      </c>
      <c r="K73" s="101">
        <f t="shared" ref="K73" si="56">MIN(I73:I74)</f>
        <v>-2.4190498487859213E-4</v>
      </c>
      <c r="L73" s="101">
        <f t="shared" ref="L73" si="57">J73-K73</f>
        <v>2.4190498487859213E-4</v>
      </c>
      <c r="M73" s="101">
        <f t="shared" ref="M73" si="58">(1/2*((G73-H73)^2+(G74-H73)^2))^(1/2)</f>
        <v>2.4190498487859207E-4</v>
      </c>
      <c r="N73" s="103">
        <f>L73/M73</f>
        <v>1.0000000000000002</v>
      </c>
    </row>
    <row r="74" spans="5:14" ht="15" thickBot="1" x14ac:dyDescent="0.35">
      <c r="E74" s="80">
        <v>28.457699999999999</v>
      </c>
      <c r="F74" s="52">
        <f t="shared" si="5"/>
        <v>0.99779107805909384</v>
      </c>
      <c r="G74" s="52">
        <f t="shared" si="4"/>
        <v>-9.6038370714657967E-4</v>
      </c>
      <c r="H74" s="102"/>
      <c r="I74" s="52">
        <f>G74-H73+I73</f>
        <v>0</v>
      </c>
      <c r="J74" s="102"/>
      <c r="K74" s="102"/>
      <c r="L74" s="102"/>
      <c r="M74" s="102"/>
      <c r="N74" s="104"/>
    </row>
    <row r="75" spans="5:14" x14ac:dyDescent="0.3">
      <c r="E75" s="78">
        <v>28.470800000000001</v>
      </c>
      <c r="F75" s="49">
        <f t="shared" si="5"/>
        <v>1.0004603323529309</v>
      </c>
      <c r="G75" s="49">
        <f t="shared" si="4"/>
        <v>1.9987380005980079E-4</v>
      </c>
      <c r="H75" s="101">
        <f t="shared" ref="H75" si="59">(1/2)*SUM(G75:G76)</f>
        <v>7.5030911809913876E-4</v>
      </c>
      <c r="I75" s="49">
        <f t="shared" ref="I75" si="60">G75-H75</f>
        <v>-5.5043531803933797E-4</v>
      </c>
      <c r="J75" s="101">
        <f t="shared" ref="J75" si="61">MAX(I75:I76)</f>
        <v>0</v>
      </c>
      <c r="K75" s="101">
        <f t="shared" ref="K75" si="62">MIN(I75:I76)</f>
        <v>-5.5043531803933797E-4</v>
      </c>
      <c r="L75" s="101">
        <f t="shared" ref="L75" si="63">J75-K75</f>
        <v>5.5043531803933797E-4</v>
      </c>
      <c r="M75" s="101">
        <f t="shared" ref="M75" si="64">(1/2*((G75-H75)^2+(G76-H75)^2))^(1/2)</f>
        <v>5.5043531803933808E-4</v>
      </c>
      <c r="N75" s="103">
        <f>L75/M75</f>
        <v>0.99999999999999978</v>
      </c>
    </row>
    <row r="76" spans="5:14" ht="15" thickBot="1" x14ac:dyDescent="0.35">
      <c r="E76" s="80">
        <v>28.5562</v>
      </c>
      <c r="F76" s="52">
        <f t="shared" si="5"/>
        <v>1.0029995644660494</v>
      </c>
      <c r="G76" s="52">
        <f t="shared" si="4"/>
        <v>1.3007444361384768E-3</v>
      </c>
      <c r="H76" s="102"/>
      <c r="I76" s="52">
        <f>G76-H75+I75</f>
        <v>0</v>
      </c>
      <c r="J76" s="102"/>
      <c r="K76" s="102"/>
      <c r="L76" s="102"/>
      <c r="M76" s="102"/>
      <c r="N76" s="104"/>
    </row>
    <row r="77" spans="5:14" x14ac:dyDescent="0.3">
      <c r="E77" s="78">
        <v>28.625</v>
      </c>
      <c r="F77" s="49">
        <f t="shared" si="5"/>
        <v>1.0024092841484511</v>
      </c>
      <c r="G77" s="49">
        <f t="shared" si="4"/>
        <v>1.0450803681459747E-3</v>
      </c>
      <c r="H77" s="101">
        <f t="shared" ref="H77" si="65">(1/2)*SUM(G77:G78)</f>
        <v>3.25216381009673E-4</v>
      </c>
      <c r="I77" s="49">
        <f t="shared" ref="I77" si="66">G77-H77</f>
        <v>7.1986398713630179E-4</v>
      </c>
      <c r="J77" s="101">
        <f t="shared" ref="J77" si="67">MAX(I77:I78)</f>
        <v>7.1986398713630179E-4</v>
      </c>
      <c r="K77" s="101">
        <f t="shared" ref="K77" si="68">MIN(I77:I78)</f>
        <v>0</v>
      </c>
      <c r="L77" s="101">
        <f t="shared" ref="L77" si="69">J77-K77</f>
        <v>7.1986398713630179E-4</v>
      </c>
      <c r="M77" s="101">
        <f t="shared" ref="M77" si="70">(1/2*((G77-H77)^2+(G78-H77)^2))^(1/2)</f>
        <v>7.1986398713630179E-4</v>
      </c>
      <c r="N77" s="103">
        <f>L77/M77</f>
        <v>1</v>
      </c>
    </row>
    <row r="78" spans="5:14" ht="15" thickBot="1" x14ac:dyDescent="0.35">
      <c r="E78" s="80">
        <v>28.599</v>
      </c>
      <c r="F78" s="52">
        <f t="shared" si="5"/>
        <v>0.99909170305676853</v>
      </c>
      <c r="G78" s="52">
        <f t="shared" si="4"/>
        <v>-3.9464760612662874E-4</v>
      </c>
      <c r="H78" s="102"/>
      <c r="I78" s="52">
        <f>G78-H77+I77</f>
        <v>0</v>
      </c>
      <c r="J78" s="102"/>
      <c r="K78" s="102"/>
      <c r="L78" s="102"/>
      <c r="M78" s="102"/>
      <c r="N78" s="104"/>
    </row>
    <row r="79" spans="5:14" x14ac:dyDescent="0.3">
      <c r="E79" s="78">
        <v>28.586099999999998</v>
      </c>
      <c r="F79" s="49">
        <f t="shared" si="5"/>
        <v>0.99954893527745714</v>
      </c>
      <c r="G79" s="49">
        <f t="shared" si="4"/>
        <v>-1.9593911391549925E-4</v>
      </c>
      <c r="H79" s="101">
        <f t="shared" ref="H79" si="71">(1/2)*SUM(G79:G80)</f>
        <v>-5.3138822111074662E-4</v>
      </c>
      <c r="I79" s="49">
        <f t="shared" ref="I79" si="72">G79-H79</f>
        <v>3.354491071952474E-4</v>
      </c>
      <c r="J79" s="101">
        <f t="shared" ref="J79" si="73">MAX(I79:I80)</f>
        <v>3.354491071952474E-4</v>
      </c>
      <c r="K79" s="101">
        <f t="shared" ref="K79" si="74">MIN(I79:I80)</f>
        <v>0</v>
      </c>
      <c r="L79" s="101">
        <f t="shared" ref="L79" si="75">J79-K79</f>
        <v>3.354491071952474E-4</v>
      </c>
      <c r="M79" s="101">
        <f t="shared" ref="M79" si="76">(1/2*((G79-H79)^2+(G80-H79)^2))^(1/2)</f>
        <v>3.3544910719524734E-4</v>
      </c>
      <c r="N79" s="103">
        <f t="shared" ref="N79" si="77">L79/M79</f>
        <v>1.0000000000000002</v>
      </c>
    </row>
    <row r="80" spans="5:14" ht="15" thickBot="1" x14ac:dyDescent="0.35">
      <c r="E80" s="80">
        <v>28.5291</v>
      </c>
      <c r="F80" s="52">
        <f t="shared" si="5"/>
        <v>0.99800602390672399</v>
      </c>
      <c r="G80" s="52">
        <f t="shared" si="4"/>
        <v>-8.668373283059939E-4</v>
      </c>
      <c r="H80" s="102"/>
      <c r="I80" s="52">
        <f>G80-H79+I79</f>
        <v>0</v>
      </c>
      <c r="J80" s="102"/>
      <c r="K80" s="102"/>
      <c r="L80" s="102"/>
      <c r="M80" s="102"/>
      <c r="N80" s="104"/>
    </row>
    <row r="81" spans="5:14" x14ac:dyDescent="0.3">
      <c r="E81" s="78">
        <v>28.614000000000001</v>
      </c>
      <c r="F81" s="49">
        <f t="shared" si="5"/>
        <v>1.0029759088089005</v>
      </c>
      <c r="G81" s="49">
        <f t="shared" si="4"/>
        <v>1.2905015179144896E-3</v>
      </c>
      <c r="H81" s="101">
        <f t="shared" ref="H81" si="78">(1/2)*SUM(G81:G82)</f>
        <v>1.0811715608333332E-3</v>
      </c>
      <c r="I81" s="49">
        <f t="shared" ref="I81" si="79">G81-H81</f>
        <v>2.0932995708115637E-4</v>
      </c>
      <c r="J81" s="101">
        <f t="shared" ref="J81" si="80">MAX(I81:I82)</f>
        <v>2.0932995708115637E-4</v>
      </c>
      <c r="K81" s="101">
        <f t="shared" ref="K81" si="81">MIN(I81:I82)</f>
        <v>0</v>
      </c>
      <c r="L81" s="101">
        <f t="shared" ref="L81" si="82">J81-K81</f>
        <v>2.0932995708115637E-4</v>
      </c>
      <c r="M81" s="101">
        <f t="shared" ref="M81" si="83">(1/2*((G81-H81)^2+(G82-H81)^2))^(1/2)</f>
        <v>2.0932995708115629E-4</v>
      </c>
      <c r="N81" s="103">
        <f t="shared" ref="N81" si="84">L81/M81</f>
        <v>1.0000000000000004</v>
      </c>
    </row>
    <row r="82" spans="5:14" ht="15" thickBot="1" x14ac:dyDescent="0.35">
      <c r="E82" s="80">
        <v>28.671500000000002</v>
      </c>
      <c r="F82" s="52">
        <f t="shared" si="5"/>
        <v>1.0020095058363039</v>
      </c>
      <c r="G82" s="52">
        <f t="shared" si="4"/>
        <v>8.7184160375217699E-4</v>
      </c>
      <c r="H82" s="102"/>
      <c r="I82" s="52">
        <f>G82-H81+I81</f>
        <v>0</v>
      </c>
      <c r="J82" s="102"/>
      <c r="K82" s="102"/>
      <c r="L82" s="102"/>
      <c r="M82" s="102"/>
      <c r="N82" s="104"/>
    </row>
    <row r="83" spans="5:14" x14ac:dyDescent="0.3">
      <c r="E83" s="78">
        <v>28.6219</v>
      </c>
      <c r="F83" s="49">
        <f t="shared" si="5"/>
        <v>0.99827005911793931</v>
      </c>
      <c r="G83" s="49">
        <f t="shared" si="4"/>
        <v>-7.5195438510718084E-4</v>
      </c>
      <c r="H83" s="101">
        <f t="shared" ref="H83" si="85">(1/2)*SUM(G83:G84)</f>
        <v>-7.9593037081071073E-4</v>
      </c>
      <c r="I83" s="49">
        <f t="shared" ref="I83" si="86">G83-H83</f>
        <v>4.3975985703529892E-5</v>
      </c>
      <c r="J83" s="101">
        <f t="shared" ref="J83" si="87">MAX(I83:I84)</f>
        <v>4.3975985703529892E-5</v>
      </c>
      <c r="K83" s="101">
        <f t="shared" ref="K83" si="88">MIN(I83:I84)</f>
        <v>-1.0842021724855044E-19</v>
      </c>
      <c r="L83" s="101">
        <f t="shared" ref="L83" si="89">J83-K83</f>
        <v>4.397598570353E-5</v>
      </c>
      <c r="M83" s="101">
        <f t="shared" ref="M83" si="90">(1/2*((G83-H83)^2+(G84-H83)^2))^(1/2)</f>
        <v>4.3975985703529953E-5</v>
      </c>
      <c r="N83" s="103">
        <f t="shared" ref="N83" si="91">L83/M83</f>
        <v>1.0000000000000011</v>
      </c>
    </row>
    <row r="84" spans="5:14" ht="15" thickBot="1" x14ac:dyDescent="0.35">
      <c r="E84" s="80">
        <v>28.566600000000001</v>
      </c>
      <c r="F84" s="52">
        <f t="shared" si="5"/>
        <v>0.99806791303162967</v>
      </c>
      <c r="G84" s="52">
        <f t="shared" si="4"/>
        <v>-8.3990635651424073E-4</v>
      </c>
      <c r="H84" s="102"/>
      <c r="I84" s="52">
        <f>G84-H83+I83</f>
        <v>-1.0842021724855044E-19</v>
      </c>
      <c r="J84" s="102"/>
      <c r="K84" s="102"/>
      <c r="L84" s="102"/>
      <c r="M84" s="102"/>
      <c r="N84" s="104"/>
    </row>
    <row r="85" spans="5:14" x14ac:dyDescent="0.3">
      <c r="E85" s="78">
        <v>28.6248</v>
      </c>
      <c r="F85" s="49">
        <f t="shared" si="5"/>
        <v>1.0020373443111885</v>
      </c>
      <c r="G85" s="49">
        <f t="shared" si="4"/>
        <v>8.8390728577641367E-4</v>
      </c>
      <c r="H85" s="101">
        <f t="shared" ref="H85" si="92">(1/2)*SUM(G85:G86)</f>
        <v>3.1978495945844427E-4</v>
      </c>
      <c r="I85" s="49">
        <f t="shared" ref="I85" si="93">G85-H85</f>
        <v>5.6412232631796941E-4</v>
      </c>
      <c r="J85" s="101">
        <f t="shared" ref="J85" si="94">MAX(I85:I86)</f>
        <v>5.6412232631796941E-4</v>
      </c>
      <c r="K85" s="101">
        <f t="shared" ref="K85" si="95">MIN(I85:I86)</f>
        <v>0</v>
      </c>
      <c r="L85" s="101">
        <f t="shared" ref="L85" si="96">J85-K85</f>
        <v>5.6412232631796941E-4</v>
      </c>
      <c r="M85" s="101">
        <f t="shared" ref="M85" si="97">(1/2*((G85-H85)^2+(G86-H85)^2))^(1/2)</f>
        <v>5.6412232631796941E-4</v>
      </c>
      <c r="N85" s="103">
        <f t="shared" ref="N85" si="98">L85/M85</f>
        <v>1</v>
      </c>
    </row>
    <row r="86" spans="5:14" ht="15" thickBot="1" x14ac:dyDescent="0.35">
      <c r="E86" s="80">
        <v>28.608699999999999</v>
      </c>
      <c r="F86" s="52">
        <f t="shared" si="5"/>
        <v>0.99943755065537565</v>
      </c>
      <c r="G86" s="52">
        <f t="shared" si="4"/>
        <v>-2.4433736685952509E-4</v>
      </c>
      <c r="H86" s="102"/>
      <c r="I86" s="52">
        <f>G86-H85+I85</f>
        <v>0</v>
      </c>
      <c r="J86" s="102"/>
      <c r="K86" s="102"/>
      <c r="L86" s="102"/>
      <c r="M86" s="102"/>
      <c r="N86" s="104"/>
    </row>
    <row r="87" spans="5:14" x14ac:dyDescent="0.3">
      <c r="E87" s="78">
        <v>28.4633</v>
      </c>
      <c r="F87" s="49">
        <f t="shared" si="5"/>
        <v>0.99491762995172806</v>
      </c>
      <c r="G87" s="49">
        <f t="shared" si="4"/>
        <v>-2.212873363048293E-3</v>
      </c>
      <c r="H87" s="101">
        <f t="shared" ref="H87" si="99">(1/2)*SUM(G87:G88)</f>
        <v>-9.8440656886114261E-4</v>
      </c>
      <c r="I87" s="49">
        <f t="shared" ref="I87" si="100">G87-H87</f>
        <v>-1.2284667941871504E-3</v>
      </c>
      <c r="J87" s="101">
        <f t="shared" ref="J87" si="101">MAX(I87:I88)</f>
        <v>0</v>
      </c>
      <c r="K87" s="101">
        <f t="shared" ref="K87" si="102">MIN(I87:I88)</f>
        <v>-1.2284667941871504E-3</v>
      </c>
      <c r="L87" s="101">
        <f t="shared" ref="L87" si="103">J87-K87</f>
        <v>1.2284667941871504E-3</v>
      </c>
      <c r="M87" s="101">
        <f t="shared" ref="M87" si="104">(1/2*((G87-H87)^2+(G88-H87)^2))^(1/2)</f>
        <v>1.2284667941871504E-3</v>
      </c>
      <c r="N87" s="103">
        <f t="shared" ref="N87" si="105">L87/M87</f>
        <v>1</v>
      </c>
    </row>
    <row r="88" spans="5:14" ht="15" thickBot="1" x14ac:dyDescent="0.35">
      <c r="E88" s="80">
        <v>28.479299999999999</v>
      </c>
      <c r="F88" s="52">
        <f t="shared" si="5"/>
        <v>1.0005621273710357</v>
      </c>
      <c r="G88" s="52">
        <f t="shared" si="4"/>
        <v>2.4406022532600776E-4</v>
      </c>
      <c r="H88" s="102"/>
      <c r="I88" s="52">
        <f>G88-H87+I87</f>
        <v>0</v>
      </c>
      <c r="J88" s="102"/>
      <c r="K88" s="102"/>
      <c r="L88" s="102"/>
      <c r="M88" s="102"/>
      <c r="N88" s="104"/>
    </row>
    <row r="89" spans="5:14" x14ac:dyDescent="0.3">
      <c r="E89" s="78">
        <v>28.424399999999999</v>
      </c>
      <c r="F89" s="49">
        <f t="shared" si="5"/>
        <v>0.99807228408001603</v>
      </c>
      <c r="G89" s="49">
        <f t="shared" si="4"/>
        <v>-8.3800436366115831E-4</v>
      </c>
      <c r="H89" s="101">
        <f t="shared" ref="H89" si="106">(1/2)*SUM(G89:G90)</f>
        <v>1.8063117520034132E-4</v>
      </c>
      <c r="I89" s="49">
        <f t="shared" ref="I89" si="107">G89-H89</f>
        <v>-1.0186355388614996E-3</v>
      </c>
      <c r="J89" s="101">
        <f t="shared" ref="J89" si="108">MAX(I89:I90)</f>
        <v>0</v>
      </c>
      <c r="K89" s="101">
        <f t="shared" ref="K89" si="109">MIN(I89:I90)</f>
        <v>-1.0186355388614996E-3</v>
      </c>
      <c r="L89" s="101">
        <f t="shared" ref="L89" si="110">J89-K89</f>
        <v>1.0186355388614996E-3</v>
      </c>
      <c r="M89" s="101">
        <f t="shared" ref="M89" si="111">(1/2*((G89-H89)^2+(G90-H89)^2))^(1/2)</f>
        <v>1.0186355388614996E-3</v>
      </c>
      <c r="N89" s="103">
        <f t="shared" ref="N89" si="112">L89/M89</f>
        <v>1</v>
      </c>
    </row>
    <row r="90" spans="5:14" ht="15" thickBot="1" x14ac:dyDescent="0.35">
      <c r="E90" s="80">
        <v>28.503</v>
      </c>
      <c r="F90" s="52">
        <f t="shared" si="5"/>
        <v>1.0027652298729262</v>
      </c>
      <c r="G90" s="52">
        <f t="shared" si="4"/>
        <v>1.199266714061841E-3</v>
      </c>
      <c r="H90" s="102"/>
      <c r="I90" s="52">
        <f>G90-H89+I89</f>
        <v>0</v>
      </c>
      <c r="J90" s="102"/>
      <c r="K90" s="102"/>
      <c r="L90" s="102"/>
      <c r="M90" s="102"/>
      <c r="N90" s="104"/>
    </row>
    <row r="91" spans="5:14" x14ac:dyDescent="0.3">
      <c r="E91" s="78">
        <v>28.581</v>
      </c>
      <c r="F91" s="49">
        <f t="shared" si="5"/>
        <v>1.0027365540469424</v>
      </c>
      <c r="G91" s="49">
        <f t="shared" si="4"/>
        <v>1.1868471260171255E-3</v>
      </c>
      <c r="H91" s="101">
        <f t="shared" ref="H91" si="113">(1/2)*SUM(G91:G92)</f>
        <v>5.8962472566249631E-4</v>
      </c>
      <c r="I91" s="49">
        <f t="shared" ref="I91" si="114">G91-H91</f>
        <v>5.9722240035462923E-4</v>
      </c>
      <c r="J91" s="101">
        <f t="shared" ref="J91" si="115">MAX(I91:I92)</f>
        <v>5.9722240035462923E-4</v>
      </c>
      <c r="K91" s="101">
        <f t="shared" ref="K91" si="116">MIN(I91:I92)</f>
        <v>0</v>
      </c>
      <c r="L91" s="101">
        <f t="shared" ref="L91" si="117">J91-K91</f>
        <v>5.9722240035462923E-4</v>
      </c>
      <c r="M91" s="101">
        <f t="shared" ref="M91" si="118">(1/2*((G91-H91)^2+(G92-H91)^2))^(1/2)</f>
        <v>5.9722240035462923E-4</v>
      </c>
      <c r="N91" s="103">
        <f t="shared" ref="N91" si="119">L91/M91</f>
        <v>1</v>
      </c>
    </row>
    <row r="92" spans="5:14" ht="15" thickBot="1" x14ac:dyDescent="0.35">
      <c r="E92" s="80">
        <v>28.580500000000001</v>
      </c>
      <c r="F92" s="52">
        <f t="shared" si="5"/>
        <v>0.99998250586053672</v>
      </c>
      <c r="G92" s="52">
        <f t="shared" si="4"/>
        <v>-7.5976746921329742E-6</v>
      </c>
      <c r="H92" s="102"/>
      <c r="I92" s="52">
        <f>G92-H91+I91</f>
        <v>0</v>
      </c>
      <c r="J92" s="102"/>
      <c r="K92" s="102"/>
      <c r="L92" s="102"/>
      <c r="M92" s="102"/>
      <c r="N92" s="104"/>
    </row>
    <row r="93" spans="5:14" x14ac:dyDescent="0.3">
      <c r="E93" s="78">
        <v>28.554400000000001</v>
      </c>
      <c r="F93" s="49">
        <f t="shared" si="5"/>
        <v>0.99908678994419275</v>
      </c>
      <c r="G93" s="49">
        <f t="shared" si="4"/>
        <v>-3.9678328888781119E-4</v>
      </c>
      <c r="H93" s="101">
        <f t="shared" ref="H93" si="120">(1/2)*SUM(G93:G94)</f>
        <v>1.3542444349021684E-3</v>
      </c>
      <c r="I93" s="49">
        <f t="shared" ref="I93" si="121">G93-H93</f>
        <v>-1.7510277237899796E-3</v>
      </c>
      <c r="J93" s="101">
        <f t="shared" ref="J93" si="122">MAX(I93:I94)</f>
        <v>0</v>
      </c>
      <c r="K93" s="101">
        <f t="shared" ref="K93" si="123">MIN(I93:I94)</f>
        <v>-1.7510277237899796E-3</v>
      </c>
      <c r="L93" s="101">
        <f t="shared" ref="L93" si="124">J93-K93</f>
        <v>1.7510277237899796E-3</v>
      </c>
      <c r="M93" s="101">
        <f t="shared" ref="M93" si="125">(1/2*((G93-H93)^2+(G94-H93)^2))^(1/2)</f>
        <v>1.7510277237899796E-3</v>
      </c>
      <c r="N93" s="103">
        <f t="shared" ref="N93" si="126">L93/M93</f>
        <v>1</v>
      </c>
    </row>
    <row r="94" spans="5:14" ht="15" thickBot="1" x14ac:dyDescent="0.35">
      <c r="E94" s="80">
        <v>28.7593</v>
      </c>
      <c r="F94" s="52">
        <f t="shared" si="5"/>
        <v>1.0071757767629506</v>
      </c>
      <c r="G94" s="52">
        <f t="shared" si="4"/>
        <v>3.105272158692148E-3</v>
      </c>
      <c r="H94" s="102"/>
      <c r="I94" s="52">
        <f>G94-H93+I93</f>
        <v>0</v>
      </c>
      <c r="J94" s="102"/>
      <c r="K94" s="102"/>
      <c r="L94" s="102"/>
      <c r="M94" s="102"/>
      <c r="N94" s="104"/>
    </row>
    <row r="95" spans="5:14" x14ac:dyDescent="0.3">
      <c r="E95" s="47">
        <v>28.838899999999999</v>
      </c>
      <c r="F95" s="48">
        <f t="shared" si="5"/>
        <v>1.0027678003289371</v>
      </c>
      <c r="G95" s="48">
        <f t="shared" si="4"/>
        <v>1.2003799690865269E-3</v>
      </c>
      <c r="H95" s="101">
        <f t="shared" ref="H95" si="127">(1/2)*SUM(G95:G96)</f>
        <v>5.1810112751921023E-4</v>
      </c>
      <c r="I95" s="48">
        <f t="shared" ref="I95" si="128">G95-H95</f>
        <v>6.8227884156731662E-4</v>
      </c>
      <c r="J95" s="101">
        <f t="shared" ref="J95" si="129">MAX(I95:I96)</f>
        <v>6.8227884156731662E-4</v>
      </c>
      <c r="K95" s="101">
        <f t="shared" ref="K95" si="130">MIN(I95:I96)</f>
        <v>0</v>
      </c>
      <c r="L95" s="101">
        <f t="shared" ref="L95" si="131">J95-K95</f>
        <v>6.8227884156731662E-4</v>
      </c>
      <c r="M95" s="101">
        <f t="shared" ref="M95" si="132">(1/2*((G95-H95)^2+(G96-H95)^2))^(1/2)</f>
        <v>6.8227884156731662E-4</v>
      </c>
      <c r="N95" s="109">
        <f t="shared" ref="N95" si="133">L95/M95</f>
        <v>1</v>
      </c>
    </row>
    <row r="96" spans="5:14" ht="15" thickBot="1" x14ac:dyDescent="0.35">
      <c r="E96" s="50">
        <v>28.827999999999999</v>
      </c>
      <c r="F96" s="51">
        <f t="shared" si="5"/>
        <v>0.99962203828856167</v>
      </c>
      <c r="G96" s="51">
        <f t="shared" si="4"/>
        <v>-1.6417771404810634E-4</v>
      </c>
      <c r="H96" s="102"/>
      <c r="I96" s="51">
        <f>G96-H95+I95</f>
        <v>0</v>
      </c>
      <c r="J96" s="102"/>
      <c r="K96" s="102"/>
      <c r="L96" s="102"/>
      <c r="M96" s="102"/>
      <c r="N96" s="110"/>
    </row>
    <row r="97" spans="5:14" x14ac:dyDescent="0.3">
      <c r="E97" s="53">
        <v>28.813500000000001</v>
      </c>
      <c r="F97" s="54">
        <f t="shared" si="5"/>
        <v>0.99949701678923275</v>
      </c>
      <c r="G97" s="54">
        <f t="shared" si="4"/>
        <v>-2.1849778789332367E-4</v>
      </c>
      <c r="H97" s="111">
        <f t="shared" ref="H97" si="134">(1/2)*SUM(G97:G98)</f>
        <v>3.8381867613331325E-4</v>
      </c>
      <c r="I97" s="54">
        <f t="shared" ref="I97" si="135">G97-H97</f>
        <v>-6.0231646402663687E-4</v>
      </c>
      <c r="J97" s="111">
        <f t="shared" ref="J97" si="136">MAX(I97:I98)</f>
        <v>0</v>
      </c>
      <c r="K97" s="111">
        <f t="shared" ref="K97" si="137">MIN(I97:I98)</f>
        <v>-6.0231646402663687E-4</v>
      </c>
      <c r="L97" s="111">
        <f t="shared" ref="L97" si="138">J97-K97</f>
        <v>6.0231646402663687E-4</v>
      </c>
      <c r="M97" s="111">
        <f t="shared" ref="M97" si="139">(1/2*((G97-H97)^2+(G98-H97)^2))^(1/2)</f>
        <v>6.0231646402663698E-4</v>
      </c>
      <c r="N97" s="113">
        <f t="shared" ref="N97" si="140">L97/M97</f>
        <v>0.99999999999999978</v>
      </c>
    </row>
    <row r="98" spans="5:14" ht="15" thickBot="1" x14ac:dyDescent="0.35">
      <c r="E98" s="45">
        <v>28.879000000000001</v>
      </c>
      <c r="F98" s="46">
        <f t="shared" si="5"/>
        <v>1.0022732399743175</v>
      </c>
      <c r="G98" s="46">
        <f t="shared" si="4"/>
        <v>9.8613514015995023E-4</v>
      </c>
      <c r="H98" s="112"/>
      <c r="I98" s="46">
        <f>G98-H97+I97</f>
        <v>0</v>
      </c>
      <c r="J98" s="112"/>
      <c r="K98" s="112"/>
      <c r="L98" s="112"/>
      <c r="M98" s="112"/>
      <c r="N98" s="114"/>
    </row>
    <row r="99" spans="5:14" x14ac:dyDescent="0.3">
      <c r="E99" s="47">
        <v>28.824999999999999</v>
      </c>
      <c r="F99" s="48">
        <f t="shared" si="5"/>
        <v>0.99813012915959687</v>
      </c>
      <c r="G99" s="48">
        <f t="shared" si="4"/>
        <v>-8.1283477293465857E-4</v>
      </c>
      <c r="H99" s="101">
        <f t="shared" ref="H99" si="141">(1/2)*SUM(G99:G100)</f>
        <v>-2.1590860546541395E-4</v>
      </c>
      <c r="I99" s="48">
        <f t="shared" ref="I99" si="142">G99-H99</f>
        <v>-5.9692616746924465E-4</v>
      </c>
      <c r="J99" s="101">
        <f t="shared" ref="J99" si="143">MAX(I99:I100)</f>
        <v>0</v>
      </c>
      <c r="K99" s="101">
        <f t="shared" ref="K99" si="144">MIN(I99:I100)</f>
        <v>-5.9692616746924465E-4</v>
      </c>
      <c r="L99" s="101">
        <f t="shared" ref="L99" si="145">J99-K99</f>
        <v>5.9692616746924465E-4</v>
      </c>
      <c r="M99" s="101">
        <f t="shared" ref="M99" si="146">(1/2*((G99-H99)^2+(G100-H99)^2))^(1/2)</f>
        <v>5.9692616746924465E-4</v>
      </c>
      <c r="N99" s="109">
        <f t="shared" ref="N99" si="147">L99/M99</f>
        <v>1</v>
      </c>
    </row>
    <row r="100" spans="5:14" ht="15" thickBot="1" x14ac:dyDescent="0.35">
      <c r="E100" s="50">
        <v>28.850300000000001</v>
      </c>
      <c r="F100" s="51">
        <f t="shared" si="5"/>
        <v>1.0008777103209021</v>
      </c>
      <c r="G100" s="51">
        <f t="shared" si="4"/>
        <v>3.8101756200383067E-4</v>
      </c>
      <c r="H100" s="102"/>
      <c r="I100" s="51">
        <f>G100-H99+I99</f>
        <v>0</v>
      </c>
      <c r="J100" s="102"/>
      <c r="K100" s="102"/>
      <c r="L100" s="102"/>
      <c r="M100" s="102"/>
      <c r="N100" s="110"/>
    </row>
    <row r="101" spans="5:14" x14ac:dyDescent="0.3">
      <c r="E101" s="53">
        <v>28.838000000000001</v>
      </c>
      <c r="F101" s="54">
        <f t="shared" si="5"/>
        <v>0.99957366127908553</v>
      </c>
      <c r="G101" s="54">
        <f t="shared" si="4"/>
        <v>-1.851960348409224E-4</v>
      </c>
      <c r="H101" s="111">
        <f t="shared" ref="H101" si="148">(1/2)*SUM(G101:G102)</f>
        <v>1.9334980628126248E-4</v>
      </c>
      <c r="I101" s="54">
        <f t="shared" ref="I101" si="149">G101-H101</f>
        <v>-3.7854584112218491E-4</v>
      </c>
      <c r="J101" s="111">
        <f t="shared" ref="J101" si="150">MAX(I101:I102)</f>
        <v>0</v>
      </c>
      <c r="K101" s="111">
        <f t="shared" ref="K101" si="151">MIN(I101:I102)</f>
        <v>-3.7854584112218491E-4</v>
      </c>
      <c r="L101" s="111">
        <f t="shared" ref="L101" si="152">J101-K101</f>
        <v>3.7854584112218491E-4</v>
      </c>
      <c r="M101" s="111">
        <f t="shared" ref="M101" si="153">(1/2*((G101-H101)^2+(G102-H101)^2))^(1/2)</f>
        <v>3.7854584112218491E-4</v>
      </c>
      <c r="N101" s="113">
        <f t="shared" ref="N101" si="154">L101/M101</f>
        <v>1</v>
      </c>
    </row>
    <row r="102" spans="5:14" ht="15" thickBot="1" x14ac:dyDescent="0.35">
      <c r="E102" s="55">
        <v>28.876000000000001</v>
      </c>
      <c r="F102" s="56">
        <f t="shared" si="5"/>
        <v>1.0013177058048408</v>
      </c>
      <c r="G102" s="56">
        <f t="shared" si="4"/>
        <v>5.7189564740344736E-4</v>
      </c>
      <c r="H102" s="120"/>
      <c r="I102" s="56">
        <f>G102-H101+I101</f>
        <v>0</v>
      </c>
      <c r="J102" s="120"/>
      <c r="K102" s="120"/>
      <c r="L102" s="120"/>
      <c r="M102" s="120"/>
      <c r="N102" s="121"/>
    </row>
    <row r="103" spans="5:14" ht="15" thickTop="1" x14ac:dyDescent="0.3"/>
    <row r="104" spans="5:14" ht="15" thickBot="1" x14ac:dyDescent="0.35">
      <c r="E104" s="115" t="s">
        <v>5</v>
      </c>
      <c r="F104" s="115"/>
      <c r="G104" s="115"/>
      <c r="H104" s="115"/>
      <c r="I104" s="115"/>
      <c r="J104" s="115"/>
      <c r="K104" s="115"/>
      <c r="L104" s="115"/>
      <c r="M104" s="115"/>
      <c r="N104" s="115"/>
    </row>
    <row r="105" spans="5:14" ht="42" customHeight="1" thickTop="1" thickBot="1" x14ac:dyDescent="0.35">
      <c r="E105" s="57" t="s">
        <v>1</v>
      </c>
      <c r="F105" s="58"/>
      <c r="G105" s="59"/>
      <c r="H105" s="59"/>
      <c r="I105" s="59"/>
      <c r="J105" s="59"/>
      <c r="K105" s="59"/>
      <c r="L105" s="59"/>
      <c r="M105" s="59"/>
      <c r="N105" s="59"/>
    </row>
    <row r="106" spans="5:14" ht="15.6" thickTop="1" thickBot="1" x14ac:dyDescent="0.35">
      <c r="E106" s="60">
        <v>28.2517</v>
      </c>
      <c r="F106" s="61"/>
      <c r="G106" s="61"/>
      <c r="H106" s="61"/>
      <c r="I106" s="61"/>
      <c r="J106" s="61"/>
      <c r="K106" s="61"/>
      <c r="L106" s="61"/>
      <c r="M106" s="61"/>
      <c r="N106" s="62"/>
    </row>
    <row r="107" spans="5:14" x14ac:dyDescent="0.3">
      <c r="E107" s="47">
        <v>28.3566</v>
      </c>
      <c r="F107" s="48">
        <f>E107/E106</f>
        <v>1.0037130508960523</v>
      </c>
      <c r="G107" s="48">
        <f>LOG(F107)</f>
        <v>1.6095711511829676E-3</v>
      </c>
      <c r="H107" s="101">
        <f>SUM(G107:G110)*(1/4)</f>
        <v>4.529220586871654E-4</v>
      </c>
      <c r="I107" s="48">
        <f>G107-H107</f>
        <v>1.1566490924958023E-3</v>
      </c>
      <c r="J107" s="101">
        <f>MAX(I107:I110)</f>
        <v>1.1566490924958023E-3</v>
      </c>
      <c r="K107" s="101">
        <f>MIN(I107:I110)</f>
        <v>-3.7144842358325823E-4</v>
      </c>
      <c r="L107" s="101">
        <f>J107-K107</f>
        <v>1.5280975160790605E-3</v>
      </c>
      <c r="M107" s="101">
        <f>(1/4*((G107-H107)^2+(G108-H107)^2+(G109-H107)^2+(G110-H107)^2))^(1/2)</f>
        <v>9.7256717115205718E-4</v>
      </c>
      <c r="N107" s="117">
        <f>L107/M107</f>
        <v>1.5711999761095661</v>
      </c>
    </row>
    <row r="108" spans="5:14" x14ac:dyDescent="0.3">
      <c r="E108" s="43">
        <v>28.3856</v>
      </c>
      <c r="F108" s="44">
        <f>E108/E107</f>
        <v>1.0010226896031258</v>
      </c>
      <c r="G108" s="44">
        <f t="shared" ref="G108:G154" si="155">LOG(F108)</f>
        <v>4.4392149306104415E-4</v>
      </c>
      <c r="H108" s="116"/>
      <c r="I108" s="44">
        <f>G108-$H$107+I107</f>
        <v>1.1476485268696809E-3</v>
      </c>
      <c r="J108" s="116"/>
      <c r="K108" s="116"/>
      <c r="L108" s="116"/>
      <c r="M108" s="116"/>
      <c r="N108" s="118"/>
    </row>
    <row r="109" spans="5:14" x14ac:dyDescent="0.3">
      <c r="E109" s="43">
        <v>28.315999999999999</v>
      </c>
      <c r="F109" s="44">
        <f t="shared" ref="F109:F154" si="156">E109/E108</f>
        <v>0.99754805253367895</v>
      </c>
      <c r="G109" s="44">
        <f t="shared" si="155"/>
        <v>-1.0661748917657737E-3</v>
      </c>
      <c r="H109" s="116"/>
      <c r="I109" s="44">
        <f t="shared" ref="I109:I110" si="157">G109-$H$107+I108</f>
        <v>-3.7144842358325823E-4</v>
      </c>
      <c r="J109" s="116"/>
      <c r="K109" s="116"/>
      <c r="L109" s="116"/>
      <c r="M109" s="116"/>
      <c r="N109" s="118"/>
    </row>
    <row r="110" spans="5:14" ht="15" thickBot="1" x14ac:dyDescent="0.35">
      <c r="E110" s="50">
        <v>28.369800000000001</v>
      </c>
      <c r="F110" s="51">
        <f t="shared" si="156"/>
        <v>1.001899985873711</v>
      </c>
      <c r="G110" s="51">
        <f t="shared" si="155"/>
        <v>8.2437048227042319E-4</v>
      </c>
      <c r="H110" s="102"/>
      <c r="I110" s="51">
        <f t="shared" si="157"/>
        <v>-4.3368086899420177E-19</v>
      </c>
      <c r="J110" s="102"/>
      <c r="K110" s="102"/>
      <c r="L110" s="102"/>
      <c r="M110" s="102"/>
      <c r="N110" s="119"/>
    </row>
    <row r="111" spans="5:14" x14ac:dyDescent="0.3">
      <c r="E111" s="53">
        <v>28.302600000000002</v>
      </c>
      <c r="F111" s="54">
        <f t="shared" si="156"/>
        <v>0.99763128397098322</v>
      </c>
      <c r="G111" s="54">
        <f t="shared" si="155"/>
        <v>-1.029940601141641E-3</v>
      </c>
      <c r="H111" s="111">
        <f t="shared" ref="H111" si="158">SUM(G111:G114)*(1/4)</f>
        <v>4.3619999297718186E-5</v>
      </c>
      <c r="I111" s="54">
        <f>G111-H111</f>
        <v>-1.0735606004393591E-3</v>
      </c>
      <c r="J111" s="111">
        <f t="shared" ref="J111" si="159">MAX(I111:I114)</f>
        <v>1.2639130656336341E-3</v>
      </c>
      <c r="K111" s="111">
        <f t="shared" ref="K111" si="160">MIN(I111:I114)</f>
        <v>-1.0735606004393591E-3</v>
      </c>
      <c r="L111" s="111">
        <f t="shared" ref="L111" si="161">J111-K111</f>
        <v>2.3374736660729933E-3</v>
      </c>
      <c r="M111" s="111">
        <f t="shared" ref="M111" si="162">(1/4*((G111-H111)^2+(G112-H111)^2+(G113-H111)^2+(G114-H111)^2))^(1/2)</f>
        <v>1.3689547316039583E-3</v>
      </c>
      <c r="N111" s="122">
        <f t="shared" ref="N111" si="163">L111/M111</f>
        <v>1.7074879191470809</v>
      </c>
    </row>
    <row r="112" spans="5:14" x14ac:dyDescent="0.3">
      <c r="E112" s="43">
        <v>28.458200000000001</v>
      </c>
      <c r="F112" s="44">
        <f t="shared" si="156"/>
        <v>1.0054977281239179</v>
      </c>
      <c r="G112" s="44">
        <f t="shared" si="155"/>
        <v>2.3810936653707116E-3</v>
      </c>
      <c r="H112" s="116"/>
      <c r="I112" s="44">
        <f>G112-$H$111+I111</f>
        <v>1.2639130656336341E-3</v>
      </c>
      <c r="J112" s="116"/>
      <c r="K112" s="116"/>
      <c r="L112" s="116"/>
      <c r="M112" s="116"/>
      <c r="N112" s="118"/>
    </row>
    <row r="113" spans="5:14" x14ac:dyDescent="0.3">
      <c r="E113" s="43">
        <v>28.406500000000001</v>
      </c>
      <c r="F113" s="44">
        <f t="shared" si="156"/>
        <v>0.99818330041956271</v>
      </c>
      <c r="G113" s="44">
        <f t="shared" si="155"/>
        <v>-7.8970014441158301E-4</v>
      </c>
      <c r="H113" s="116"/>
      <c r="I113" s="44">
        <f t="shared" ref="I113:I114" si="164">G113-$H$111+I112</f>
        <v>4.3059292192433292E-4</v>
      </c>
      <c r="J113" s="116"/>
      <c r="K113" s="116"/>
      <c r="L113" s="116"/>
      <c r="M113" s="116"/>
      <c r="N113" s="118"/>
    </row>
    <row r="114" spans="5:14" ht="15" thickBot="1" x14ac:dyDescent="0.35">
      <c r="E114" s="45">
        <v>28.3812</v>
      </c>
      <c r="F114" s="46">
        <f t="shared" si="156"/>
        <v>0.99910935877352014</v>
      </c>
      <c r="G114" s="46">
        <f t="shared" si="155"/>
        <v>-3.8697292262661478E-4</v>
      </c>
      <c r="H114" s="112"/>
      <c r="I114" s="46">
        <f t="shared" si="164"/>
        <v>0</v>
      </c>
      <c r="J114" s="112"/>
      <c r="K114" s="112"/>
      <c r="L114" s="112"/>
      <c r="M114" s="112"/>
      <c r="N114" s="123"/>
    </row>
    <row r="115" spans="5:14" x14ac:dyDescent="0.3">
      <c r="E115" s="47">
        <v>28.360299999999999</v>
      </c>
      <c r="F115" s="48">
        <f t="shared" si="156"/>
        <v>0.99926359702901912</v>
      </c>
      <c r="G115" s="48">
        <f t="shared" si="155"/>
        <v>-3.199335612300306E-4</v>
      </c>
      <c r="H115" s="101">
        <f t="shared" ref="H115" si="165">SUM(G115:G118)*(1/4)</f>
        <v>7.1151065289609087E-4</v>
      </c>
      <c r="I115" s="48">
        <f>G115-H115</f>
        <v>-1.0314442141261214E-3</v>
      </c>
      <c r="J115" s="101">
        <f t="shared" ref="J115" si="166">MAX(I115:I118)</f>
        <v>3.8453949159007099E-4</v>
      </c>
      <c r="K115" s="101">
        <f t="shared" ref="K115" si="167">MIN(I115:I118)</f>
        <v>-1.0314442141261214E-3</v>
      </c>
      <c r="L115" s="101">
        <f t="shared" ref="L115" si="168">J115-K115</f>
        <v>1.4159837057161925E-3</v>
      </c>
      <c r="M115" s="101">
        <f t="shared" ref="M115" si="169">(1/4*((G115-H115)^2+(G116-H115)^2+(G117-H115)^2+(G118-H115)^2))^(1/2)</f>
        <v>7.7826695847743252E-4</v>
      </c>
      <c r="N115" s="117">
        <f t="shared" ref="N115" si="170">L115/M115</f>
        <v>1.8194061694284969</v>
      </c>
    </row>
    <row r="116" spans="5:14" x14ac:dyDescent="0.3">
      <c r="E116" s="43">
        <v>28.431999999999999</v>
      </c>
      <c r="F116" s="44">
        <f t="shared" si="156"/>
        <v>1.0025281820008956</v>
      </c>
      <c r="G116" s="44">
        <f t="shared" si="155"/>
        <v>1.0965898861824432E-3</v>
      </c>
      <c r="H116" s="116"/>
      <c r="I116" s="44">
        <f>G116-$H$115+I115</f>
        <v>-6.4636498083976907E-4</v>
      </c>
      <c r="J116" s="116"/>
      <c r="K116" s="116"/>
      <c r="L116" s="116"/>
      <c r="M116" s="116"/>
      <c r="N116" s="118"/>
    </row>
    <row r="117" spans="5:14" x14ac:dyDescent="0.3">
      <c r="E117" s="43">
        <v>28.546299999999999</v>
      </c>
      <c r="F117" s="44">
        <f t="shared" si="156"/>
        <v>1.0040201181767023</v>
      </c>
      <c r="G117" s="44">
        <f t="shared" si="155"/>
        <v>1.742415125325931E-3</v>
      </c>
      <c r="H117" s="116"/>
      <c r="I117" s="44">
        <f t="shared" ref="I117:I118" si="171">G117-$H$115+I116</f>
        <v>3.8453949159007099E-4</v>
      </c>
      <c r="J117" s="116"/>
      <c r="K117" s="116"/>
      <c r="L117" s="116"/>
      <c r="M117" s="116"/>
      <c r="N117" s="118"/>
    </row>
    <row r="118" spans="5:14" ht="15" thickBot="1" x14ac:dyDescent="0.35">
      <c r="E118" s="50">
        <v>28.567799999999998</v>
      </c>
      <c r="F118" s="51">
        <f t="shared" si="156"/>
        <v>1.0007531624063364</v>
      </c>
      <c r="G118" s="51">
        <f t="shared" si="155"/>
        <v>3.2697116130601977E-4</v>
      </c>
      <c r="H118" s="102"/>
      <c r="I118" s="51">
        <f t="shared" si="171"/>
        <v>0</v>
      </c>
      <c r="J118" s="102"/>
      <c r="K118" s="102"/>
      <c r="L118" s="102"/>
      <c r="M118" s="102"/>
      <c r="N118" s="119"/>
    </row>
    <row r="119" spans="5:14" x14ac:dyDescent="0.3">
      <c r="E119" s="53">
        <v>28.5366</v>
      </c>
      <c r="F119" s="54">
        <f t="shared" si="156"/>
        <v>0.99890786129838494</v>
      </c>
      <c r="G119" s="54">
        <f t="shared" si="155"/>
        <v>-4.7456900637025468E-4</v>
      </c>
      <c r="H119" s="111">
        <f t="shared" ref="H119" si="172">SUM(G119:G122)*(1/4)</f>
        <v>1.7240843655695162E-4</v>
      </c>
      <c r="I119" s="54">
        <f>G119-$H$119</f>
        <v>-6.4697744292720627E-4</v>
      </c>
      <c r="J119" s="111">
        <f t="shared" ref="J119" si="173">MAX(I119:I122)</f>
        <v>0</v>
      </c>
      <c r="K119" s="111">
        <f t="shared" ref="K119" si="174">MIN(I119:I122)</f>
        <v>-1.3935161791133175E-3</v>
      </c>
      <c r="L119" s="111">
        <f t="shared" ref="L119" si="175">J119-K119</f>
        <v>1.3935161791133175E-3</v>
      </c>
      <c r="M119" s="111">
        <f t="shared" ref="M119" si="176">(1/4*((G119-H119)^2+(G120-H119)^2+(G121-H119)^2+(G122-H119)^2))^(1/2)</f>
        <v>7.3395625091713117E-4</v>
      </c>
      <c r="N119" s="122">
        <f t="shared" ref="N119" si="177">L119/M119</f>
        <v>1.8986365704659083</v>
      </c>
    </row>
    <row r="120" spans="5:14" x14ac:dyDescent="0.3">
      <c r="E120" s="43">
        <v>28.498899999999999</v>
      </c>
      <c r="F120" s="44">
        <f t="shared" si="156"/>
        <v>0.9986788895663814</v>
      </c>
      <c r="G120" s="44">
        <f t="shared" si="155"/>
        <v>-5.7413029962915954E-4</v>
      </c>
      <c r="H120" s="116"/>
      <c r="I120" s="44">
        <f>G120-$H$119+I119</f>
        <v>-1.3935161791133175E-3</v>
      </c>
      <c r="J120" s="116"/>
      <c r="K120" s="116"/>
      <c r="L120" s="116"/>
      <c r="M120" s="116"/>
      <c r="N120" s="118"/>
    </row>
    <row r="121" spans="5:14" x14ac:dyDescent="0.3">
      <c r="E121" s="43">
        <v>28.534800000000001</v>
      </c>
      <c r="F121" s="44">
        <f t="shared" si="156"/>
        <v>1.0012596977427199</v>
      </c>
      <c r="G121" s="44">
        <f t="shared" si="155"/>
        <v>5.4673549005081863E-4</v>
      </c>
      <c r="H121" s="116"/>
      <c r="I121" s="44">
        <f t="shared" ref="I121:I122" si="178">G121-$H$119+I120</f>
        <v>-1.0191891256194504E-3</v>
      </c>
      <c r="J121" s="116"/>
      <c r="K121" s="116"/>
      <c r="L121" s="116"/>
      <c r="M121" s="116"/>
      <c r="N121" s="118"/>
    </row>
    <row r="122" spans="5:14" ht="15" thickBot="1" x14ac:dyDescent="0.35">
      <c r="E122" s="45">
        <v>28.613199999999999</v>
      </c>
      <c r="F122" s="46">
        <f t="shared" si="156"/>
        <v>1.0027475223236189</v>
      </c>
      <c r="G122" s="46">
        <f t="shared" si="155"/>
        <v>1.1915975621764022E-3</v>
      </c>
      <c r="H122" s="112"/>
      <c r="I122" s="46">
        <f t="shared" si="178"/>
        <v>0</v>
      </c>
      <c r="J122" s="112"/>
      <c r="K122" s="112"/>
      <c r="L122" s="112"/>
      <c r="M122" s="112"/>
      <c r="N122" s="123"/>
    </row>
    <row r="123" spans="5:14" x14ac:dyDescent="0.3">
      <c r="E123" s="47">
        <v>28.643000000000001</v>
      </c>
      <c r="F123" s="48">
        <f t="shared" si="156"/>
        <v>1.0010414773600995</v>
      </c>
      <c r="G123" s="48">
        <f t="shared" si="155"/>
        <v>4.5207249972297793E-4</v>
      </c>
      <c r="H123" s="101">
        <f t="shared" ref="H123" si="179">SUM(G123:G126)*(1/4)</f>
        <v>-5.9165843762147802E-4</v>
      </c>
      <c r="I123" s="48">
        <f>G123-$H$123</f>
        <v>1.0437309373444561E-3</v>
      </c>
      <c r="J123" s="101">
        <f t="shared" ref="J123" si="180">MAX(I123:I126)</f>
        <v>1.2212605088073876E-3</v>
      </c>
      <c r="K123" s="101">
        <f t="shared" ref="K123" si="181">MIN(I123:I126)</f>
        <v>0</v>
      </c>
      <c r="L123" s="101">
        <f t="shared" ref="L123" si="182">J123-K123</f>
        <v>1.2212605088073876E-3</v>
      </c>
      <c r="M123" s="101">
        <f t="shared" ref="M123" si="183">(1/4*((G123-H123)^2+(G124-H123)^2+(G125-H123)^2+(G126-H123)^2))^(1/2)</f>
        <v>7.0421333360676502E-4</v>
      </c>
      <c r="N123" s="117">
        <f t="shared" ref="N123" si="184">L123/M123</f>
        <v>1.7342195191796004</v>
      </c>
    </row>
    <row r="124" spans="5:14" x14ac:dyDescent="0.3">
      <c r="E124" s="43">
        <v>28.6157</v>
      </c>
      <c r="F124" s="44">
        <f t="shared" si="156"/>
        <v>0.99904688754669546</v>
      </c>
      <c r="G124" s="44">
        <f t="shared" si="155"/>
        <v>-4.1412886615854646E-4</v>
      </c>
      <c r="H124" s="116"/>
      <c r="I124" s="44">
        <f>G124-$H$123+I123</f>
        <v>1.2212605088073876E-3</v>
      </c>
      <c r="J124" s="116"/>
      <c r="K124" s="116"/>
      <c r="L124" s="116"/>
      <c r="M124" s="116"/>
      <c r="N124" s="118"/>
    </row>
    <row r="125" spans="5:14" x14ac:dyDescent="0.3">
      <c r="E125" s="43">
        <v>28.520700000000001</v>
      </c>
      <c r="F125" s="44">
        <f t="shared" si="156"/>
        <v>0.99668014411669126</v>
      </c>
      <c r="G125" s="44">
        <f t="shared" si="155"/>
        <v>-1.4441936769037638E-3</v>
      </c>
      <c r="H125" s="116"/>
      <c r="I125" s="44">
        <f t="shared" ref="I125:I126" si="185">G125-$H$123+I124</f>
        <v>3.6872526952510176E-4</v>
      </c>
      <c r="J125" s="116"/>
      <c r="K125" s="116"/>
      <c r="L125" s="116"/>
      <c r="M125" s="116"/>
      <c r="N125" s="118"/>
    </row>
    <row r="126" spans="5:14" ht="15" thickBot="1" x14ac:dyDescent="0.35">
      <c r="E126" s="50">
        <v>28.457699999999999</v>
      </c>
      <c r="F126" s="51">
        <f t="shared" si="156"/>
        <v>0.99779107805909384</v>
      </c>
      <c r="G126" s="51">
        <f t="shared" si="155"/>
        <v>-9.6038370714657967E-4</v>
      </c>
      <c r="H126" s="102"/>
      <c r="I126" s="51">
        <f t="shared" si="185"/>
        <v>0</v>
      </c>
      <c r="J126" s="102"/>
      <c r="K126" s="102"/>
      <c r="L126" s="102"/>
      <c r="M126" s="102"/>
      <c r="N126" s="119"/>
    </row>
    <row r="127" spans="5:14" x14ac:dyDescent="0.3">
      <c r="E127" s="53">
        <v>28.470800000000001</v>
      </c>
      <c r="F127" s="54">
        <f t="shared" si="156"/>
        <v>1.0004603323529309</v>
      </c>
      <c r="G127" s="54">
        <f t="shared" si="155"/>
        <v>1.9987380005980079E-4</v>
      </c>
      <c r="H127" s="111">
        <f t="shared" ref="H127" si="186">SUM(G127:G130)*(1/4)</f>
        <v>5.3776274955440596E-4</v>
      </c>
      <c r="I127" s="54">
        <f>G127-H127</f>
        <v>-3.3788894949460517E-4</v>
      </c>
      <c r="J127" s="111">
        <f t="shared" ref="J127" si="187">MAX(I127:I130)</f>
        <v>9.3241035568103448E-4</v>
      </c>
      <c r="K127" s="111">
        <f t="shared" ref="K127" si="188">MIN(I127:I130)</f>
        <v>-3.3788894949460517E-4</v>
      </c>
      <c r="L127" s="111">
        <f t="shared" ref="L127" si="189">J127-K127</f>
        <v>1.2702993051756397E-3</v>
      </c>
      <c r="M127" s="111">
        <f t="shared" ref="M127" si="190">(1/4*((G127-H127)^2+(G128-H127)^2+(G129-H127)^2+(G130-H127)^2))^(1/2)</f>
        <v>6.7510559058711237E-4</v>
      </c>
      <c r="N127" s="122">
        <f t="shared" ref="N127" si="191">L127/M127</f>
        <v>1.8816305521494958</v>
      </c>
    </row>
    <row r="128" spans="5:14" x14ac:dyDescent="0.3">
      <c r="E128" s="43">
        <v>28.5562</v>
      </c>
      <c r="F128" s="44">
        <f t="shared" si="156"/>
        <v>1.0029995644660494</v>
      </c>
      <c r="G128" s="44">
        <f t="shared" si="155"/>
        <v>1.3007444361384768E-3</v>
      </c>
      <c r="H128" s="116"/>
      <c r="I128" s="44">
        <f>G128-$H$127+I127</f>
        <v>4.250927370894657E-4</v>
      </c>
      <c r="J128" s="116"/>
      <c r="K128" s="116"/>
      <c r="L128" s="116"/>
      <c r="M128" s="116"/>
      <c r="N128" s="118"/>
    </row>
    <row r="129" spans="5:14" x14ac:dyDescent="0.3">
      <c r="E129" s="43">
        <v>28.625</v>
      </c>
      <c r="F129" s="44">
        <f t="shared" si="156"/>
        <v>1.0024092841484511</v>
      </c>
      <c r="G129" s="44">
        <f t="shared" si="155"/>
        <v>1.0450803681459747E-3</v>
      </c>
      <c r="H129" s="116"/>
      <c r="I129" s="44">
        <f t="shared" ref="I129:I130" si="192">G129-$H$127+I128</f>
        <v>9.3241035568103448E-4</v>
      </c>
      <c r="J129" s="116"/>
      <c r="K129" s="116"/>
      <c r="L129" s="116"/>
      <c r="M129" s="116"/>
      <c r="N129" s="118"/>
    </row>
    <row r="130" spans="5:14" ht="15" thickBot="1" x14ac:dyDescent="0.35">
      <c r="E130" s="45">
        <v>28.599</v>
      </c>
      <c r="F130" s="46">
        <f t="shared" si="156"/>
        <v>0.99909170305676853</v>
      </c>
      <c r="G130" s="46">
        <f t="shared" si="155"/>
        <v>-3.9464760612662874E-4</v>
      </c>
      <c r="H130" s="112"/>
      <c r="I130" s="46">
        <f t="shared" si="192"/>
        <v>0</v>
      </c>
      <c r="J130" s="112"/>
      <c r="K130" s="112"/>
      <c r="L130" s="112"/>
      <c r="M130" s="112"/>
      <c r="N130" s="123"/>
    </row>
    <row r="131" spans="5:14" x14ac:dyDescent="0.3">
      <c r="E131" s="47">
        <v>28.586099999999998</v>
      </c>
      <c r="F131" s="48">
        <f t="shared" si="156"/>
        <v>0.99954893527745714</v>
      </c>
      <c r="G131" s="48">
        <f t="shared" si="155"/>
        <v>-1.9593911391549925E-4</v>
      </c>
      <c r="H131" s="101">
        <f t="shared" ref="H131" si="193">SUM(G131:G134)*(1/4)</f>
        <v>2.7489166986129337E-4</v>
      </c>
      <c r="I131" s="48">
        <f>G131-H131</f>
        <v>-4.7083078377679259E-4</v>
      </c>
      <c r="J131" s="101">
        <f>MAX(I131:I134)</f>
        <v>0</v>
      </c>
      <c r="K131" s="101">
        <f>MIN(I131:I134)</f>
        <v>-1.61255978194408E-3</v>
      </c>
      <c r="L131" s="101">
        <f t="shared" ref="L131" si="194">J131-K131</f>
        <v>1.61255978194408E-3</v>
      </c>
      <c r="M131" s="101">
        <f t="shared" ref="M131" si="195">(1/4*((G131-H131)^2+(G132-H131)^2+(G133-H131)^2+(G134-H131)^2))^(1/2)</f>
        <v>8.5338140934211138E-4</v>
      </c>
      <c r="N131" s="117">
        <f t="shared" ref="N131" si="196">L131/M131</f>
        <v>1.8896120354757133</v>
      </c>
    </row>
    <row r="132" spans="5:14" x14ac:dyDescent="0.3">
      <c r="E132" s="43">
        <v>28.5291</v>
      </c>
      <c r="F132" s="44">
        <f t="shared" si="156"/>
        <v>0.99800602390672399</v>
      </c>
      <c r="G132" s="44">
        <f t="shared" si="155"/>
        <v>-8.668373283059939E-4</v>
      </c>
      <c r="H132" s="116"/>
      <c r="I132" s="44">
        <f>G132-$H$131+I131</f>
        <v>-1.61255978194408E-3</v>
      </c>
      <c r="J132" s="116"/>
      <c r="K132" s="116"/>
      <c r="L132" s="116"/>
      <c r="M132" s="116"/>
      <c r="N132" s="118"/>
    </row>
    <row r="133" spans="5:14" x14ac:dyDescent="0.3">
      <c r="E133" s="43">
        <v>28.614000000000001</v>
      </c>
      <c r="F133" s="44">
        <f t="shared" si="156"/>
        <v>1.0029759088089005</v>
      </c>
      <c r="G133" s="44">
        <f t="shared" si="155"/>
        <v>1.2905015179144896E-3</v>
      </c>
      <c r="H133" s="116"/>
      <c r="I133" s="44">
        <f>G133-$H$131+I132</f>
        <v>-5.9694993389088373E-4</v>
      </c>
      <c r="J133" s="116"/>
      <c r="K133" s="116"/>
      <c r="L133" s="116"/>
      <c r="M133" s="116"/>
      <c r="N133" s="118"/>
    </row>
    <row r="134" spans="5:14" ht="15" thickBot="1" x14ac:dyDescent="0.35">
      <c r="E134" s="50">
        <v>28.671500000000002</v>
      </c>
      <c r="F134" s="51">
        <f t="shared" si="156"/>
        <v>1.0020095058363039</v>
      </c>
      <c r="G134" s="51">
        <f t="shared" si="155"/>
        <v>8.7184160375217699E-4</v>
      </c>
      <c r="H134" s="102"/>
      <c r="I134" s="51">
        <f>G134-$H$131+I133</f>
        <v>0</v>
      </c>
      <c r="J134" s="102"/>
      <c r="K134" s="102"/>
      <c r="L134" s="102"/>
      <c r="M134" s="102"/>
      <c r="N134" s="119"/>
    </row>
    <row r="135" spans="5:14" x14ac:dyDescent="0.3">
      <c r="E135" s="53">
        <v>28.6219</v>
      </c>
      <c r="F135" s="54">
        <f t="shared" si="156"/>
        <v>0.99827005911793931</v>
      </c>
      <c r="G135" s="54">
        <f t="shared" si="155"/>
        <v>-7.5195438510718084E-4</v>
      </c>
      <c r="H135" s="111">
        <f t="shared" ref="H135" si="197">SUM(G135:G138)*(1/4)</f>
        <v>-2.3807270567613323E-4</v>
      </c>
      <c r="I135" s="54">
        <f>G135-H135</f>
        <v>-5.1388167943104755E-4</v>
      </c>
      <c r="J135" s="111">
        <f>MAX(I135:I138)</f>
        <v>6.2646611833918567E-6</v>
      </c>
      <c r="K135" s="111">
        <f>MIN(I135:I138)</f>
        <v>-1.1157153302691551E-3</v>
      </c>
      <c r="L135" s="111">
        <f t="shared" ref="L135" si="198">J135-K135</f>
        <v>1.121979991452547E-3</v>
      </c>
      <c r="M135" s="111">
        <f t="shared" ref="M135" si="199">(1/4*((G135-H135)^2+(G136-H135)^2+(G137-H135)^2+(G138-H135)^2))^(1/2)</f>
        <v>6.8650500197296434E-4</v>
      </c>
      <c r="N135" s="122">
        <f t="shared" ref="N135" si="200">L135/M135</f>
        <v>1.6343362222096851</v>
      </c>
    </row>
    <row r="136" spans="5:14" x14ac:dyDescent="0.3">
      <c r="E136" s="43">
        <v>28.566600000000001</v>
      </c>
      <c r="F136" s="44">
        <f t="shared" si="156"/>
        <v>0.99806791303162967</v>
      </c>
      <c r="G136" s="44">
        <f t="shared" si="155"/>
        <v>-8.3990635651424073E-4</v>
      </c>
      <c r="H136" s="116"/>
      <c r="I136" s="44">
        <f>G136-$H$135+I135</f>
        <v>-1.1157153302691551E-3</v>
      </c>
      <c r="J136" s="116"/>
      <c r="K136" s="116"/>
      <c r="L136" s="116"/>
      <c r="M136" s="116"/>
      <c r="N136" s="118"/>
    </row>
    <row r="137" spans="5:14" x14ac:dyDescent="0.3">
      <c r="E137" s="43">
        <v>28.6248</v>
      </c>
      <c r="F137" s="44">
        <f t="shared" si="156"/>
        <v>1.0020373443111885</v>
      </c>
      <c r="G137" s="44">
        <f t="shared" si="155"/>
        <v>8.8390728577641367E-4</v>
      </c>
      <c r="H137" s="116"/>
      <c r="I137" s="44">
        <f t="shared" ref="I137:I138" si="201">G137-$H$135+I136</f>
        <v>6.2646611833918567E-6</v>
      </c>
      <c r="J137" s="116"/>
      <c r="K137" s="116"/>
      <c r="L137" s="116"/>
      <c r="M137" s="116"/>
      <c r="N137" s="118"/>
    </row>
    <row r="138" spans="5:14" ht="15" thickBot="1" x14ac:dyDescent="0.35">
      <c r="E138" s="45">
        <v>28.608699999999999</v>
      </c>
      <c r="F138" s="46">
        <f t="shared" si="156"/>
        <v>0.99943755065537565</v>
      </c>
      <c r="G138" s="46">
        <f t="shared" si="155"/>
        <v>-2.4433736685952509E-4</v>
      </c>
      <c r="H138" s="112"/>
      <c r="I138" s="46">
        <f t="shared" si="201"/>
        <v>0</v>
      </c>
      <c r="J138" s="112"/>
      <c r="K138" s="112"/>
      <c r="L138" s="112"/>
      <c r="M138" s="112"/>
      <c r="N138" s="123"/>
    </row>
    <row r="139" spans="5:14" x14ac:dyDescent="0.3">
      <c r="E139" s="47">
        <v>28.4633</v>
      </c>
      <c r="F139" s="48">
        <f t="shared" si="156"/>
        <v>0.99491762995172806</v>
      </c>
      <c r="G139" s="48">
        <f t="shared" si="155"/>
        <v>-2.212873363048293E-3</v>
      </c>
      <c r="H139" s="101">
        <f t="shared" ref="H139" si="202">SUM(G139:G142)*(1/4)</f>
        <v>-4.0188769683040064E-4</v>
      </c>
      <c r="I139" s="48">
        <f>G139-H139</f>
        <v>-1.8109856662178923E-3</v>
      </c>
      <c r="J139" s="101">
        <f t="shared" ref="J139" si="203">MAX(I139:I142)</f>
        <v>0</v>
      </c>
      <c r="K139" s="101">
        <f t="shared" ref="K139" si="204">MIN(I139:I142)</f>
        <v>-1.8109856662178923E-3</v>
      </c>
      <c r="L139" s="101">
        <f t="shared" ref="L139" si="205">J139-K139</f>
        <v>1.8109856662178923E-3</v>
      </c>
      <c r="M139" s="101">
        <f t="shared" ref="M139" si="206">(1/4*((G139-H139)^2+(G140-H139)^2+(G141-H139)^2+(G142-H139)^2))^(1/2)</f>
        <v>1.2699223397507518E-3</v>
      </c>
      <c r="N139" s="117">
        <f t="shared" ref="N139" si="207">L139/M139</f>
        <v>1.4260601688236583</v>
      </c>
    </row>
    <row r="140" spans="5:14" x14ac:dyDescent="0.3">
      <c r="E140" s="43">
        <v>28.479299999999999</v>
      </c>
      <c r="F140" s="44">
        <f t="shared" si="156"/>
        <v>1.0005621273710357</v>
      </c>
      <c r="G140" s="44">
        <f t="shared" si="155"/>
        <v>2.4406022532600776E-4</v>
      </c>
      <c r="H140" s="116"/>
      <c r="I140" s="44">
        <f>G140-$H$139+I139</f>
        <v>-1.1650377440614837E-3</v>
      </c>
      <c r="J140" s="116"/>
      <c r="K140" s="116"/>
      <c r="L140" s="116"/>
      <c r="M140" s="116"/>
      <c r="N140" s="118"/>
    </row>
    <row r="141" spans="5:14" x14ac:dyDescent="0.3">
      <c r="E141" s="43">
        <v>28.424399999999999</v>
      </c>
      <c r="F141" s="44">
        <f t="shared" si="156"/>
        <v>0.99807228408001603</v>
      </c>
      <c r="G141" s="44">
        <f t="shared" si="155"/>
        <v>-8.3800436366115831E-4</v>
      </c>
      <c r="H141" s="116"/>
      <c r="I141" s="44">
        <f t="shared" ref="I141:I142" si="208">G141-$H$139+I140</f>
        <v>-1.6011544108922413E-3</v>
      </c>
      <c r="J141" s="116"/>
      <c r="K141" s="116"/>
      <c r="L141" s="116"/>
      <c r="M141" s="116"/>
      <c r="N141" s="118"/>
    </row>
    <row r="142" spans="5:14" ht="15" thickBot="1" x14ac:dyDescent="0.35">
      <c r="E142" s="50">
        <v>28.503</v>
      </c>
      <c r="F142" s="51">
        <f t="shared" si="156"/>
        <v>1.0027652298729262</v>
      </c>
      <c r="G142" s="51">
        <f t="shared" si="155"/>
        <v>1.199266714061841E-3</v>
      </c>
      <c r="H142" s="102"/>
      <c r="I142" s="51">
        <f t="shared" si="208"/>
        <v>0</v>
      </c>
      <c r="J142" s="102"/>
      <c r="K142" s="102"/>
      <c r="L142" s="102"/>
      <c r="M142" s="102"/>
      <c r="N142" s="119"/>
    </row>
    <row r="143" spans="5:14" x14ac:dyDescent="0.3">
      <c r="E143" s="53">
        <v>28.581</v>
      </c>
      <c r="F143" s="54">
        <f t="shared" si="156"/>
        <v>1.0027365540469424</v>
      </c>
      <c r="G143" s="54">
        <f t="shared" si="155"/>
        <v>1.1868471260171255E-3</v>
      </c>
      <c r="H143" s="111">
        <f t="shared" ref="H143" si="209">SUM(G143:G146)*(1/4)</f>
        <v>9.7193458028233242E-4</v>
      </c>
      <c r="I143" s="54">
        <f>G143-H143</f>
        <v>2.1491254573479312E-4</v>
      </c>
      <c r="J143" s="111">
        <f t="shared" ref="J143" si="210">MAX(I143:I146)</f>
        <v>2.1491254573479312E-4</v>
      </c>
      <c r="K143" s="111">
        <f t="shared" ref="K143" si="211">MIN(I143:I146)</f>
        <v>-2.1333375784098156E-3</v>
      </c>
      <c r="L143" s="111">
        <f t="shared" ref="L143" si="212">J143-K143</f>
        <v>2.3482501241446087E-3</v>
      </c>
      <c r="M143" s="111">
        <f t="shared" ref="M143" si="213">(1/4*((G143-H143)^2+(G144-H143)^2+(G145-H143)^2+(G146-H143)^2))^(1/2)</f>
        <v>1.3629186209831721E-3</v>
      </c>
      <c r="N143" s="122">
        <f t="shared" ref="N143" si="214">L143/M143</f>
        <v>1.7229569601526507</v>
      </c>
    </row>
    <row r="144" spans="5:14" x14ac:dyDescent="0.3">
      <c r="E144" s="43">
        <v>28.580500000000001</v>
      </c>
      <c r="F144" s="44">
        <f t="shared" si="156"/>
        <v>0.99998250586053672</v>
      </c>
      <c r="G144" s="44">
        <f t="shared" si="155"/>
        <v>-7.5976746921329742E-6</v>
      </c>
      <c r="H144" s="116"/>
      <c r="I144" s="44">
        <f>G144-$H$143+I143</f>
        <v>-7.6461970923967222E-4</v>
      </c>
      <c r="J144" s="116"/>
      <c r="K144" s="116"/>
      <c r="L144" s="116"/>
      <c r="M144" s="116"/>
      <c r="N144" s="118"/>
    </row>
    <row r="145" spans="5:14" x14ac:dyDescent="0.3">
      <c r="E145" s="43">
        <v>28.554400000000001</v>
      </c>
      <c r="F145" s="44">
        <f t="shared" si="156"/>
        <v>0.99908678994419275</v>
      </c>
      <c r="G145" s="44">
        <f t="shared" si="155"/>
        <v>-3.9678328888781119E-4</v>
      </c>
      <c r="H145" s="116"/>
      <c r="I145" s="44">
        <f t="shared" ref="I145:I146" si="215">G145-$H$143+I144</f>
        <v>-2.1333375784098156E-3</v>
      </c>
      <c r="J145" s="116"/>
      <c r="K145" s="116"/>
      <c r="L145" s="116"/>
      <c r="M145" s="116"/>
      <c r="N145" s="118"/>
    </row>
    <row r="146" spans="5:14" ht="15" thickBot="1" x14ac:dyDescent="0.35">
      <c r="E146" s="45">
        <v>28.7593</v>
      </c>
      <c r="F146" s="46">
        <f t="shared" si="156"/>
        <v>1.0071757767629506</v>
      </c>
      <c r="G146" s="46">
        <f t="shared" si="155"/>
        <v>3.105272158692148E-3</v>
      </c>
      <c r="H146" s="112"/>
      <c r="I146" s="46">
        <f t="shared" si="215"/>
        <v>0</v>
      </c>
      <c r="J146" s="112"/>
      <c r="K146" s="112"/>
      <c r="L146" s="112"/>
      <c r="M146" s="112"/>
      <c r="N146" s="123"/>
    </row>
    <row r="147" spans="5:14" x14ac:dyDescent="0.3">
      <c r="E147" s="47">
        <v>28.838899999999999</v>
      </c>
      <c r="F147" s="48">
        <f t="shared" si="156"/>
        <v>1.0027678003289371</v>
      </c>
      <c r="G147" s="48">
        <f t="shared" si="155"/>
        <v>1.2003799690865269E-3</v>
      </c>
      <c r="H147" s="101">
        <f t="shared" ref="H147" si="216">SUM(G147:G150)*(1/4)</f>
        <v>4.5095990182626174E-4</v>
      </c>
      <c r="I147" s="48">
        <f>G147-H147</f>
        <v>7.4942006726026506E-4</v>
      </c>
      <c r="J147" s="101">
        <f t="shared" ref="J147" si="217">MAX(I147:I150)</f>
        <v>7.4942006726026506E-4</v>
      </c>
      <c r="K147" s="101">
        <f t="shared" ref="K147" si="218">MIN(I147:I150)</f>
        <v>-5.3517523833368844E-4</v>
      </c>
      <c r="L147" s="101">
        <f t="shared" ref="L147" si="219">J147-K147</f>
        <v>1.2845953055939535E-3</v>
      </c>
      <c r="M147" s="101">
        <f t="shared" ref="M147" si="220">(1/4*((G147-H147)^2+(G148-H147)^2+(G149-H147)^2+(G150-H147)^2))^(1/2)</f>
        <v>6.4703378152268574E-4</v>
      </c>
      <c r="N147" s="117">
        <f t="shared" ref="N147" si="221">L147/M147</f>
        <v>1.9853604900981729</v>
      </c>
    </row>
    <row r="148" spans="5:14" x14ac:dyDescent="0.3">
      <c r="E148" s="43">
        <v>28.827999999999999</v>
      </c>
      <c r="F148" s="44">
        <f t="shared" si="156"/>
        <v>0.99962203828856167</v>
      </c>
      <c r="G148" s="44">
        <f t="shared" si="155"/>
        <v>-1.6417771404810634E-4</v>
      </c>
      <c r="H148" s="116"/>
      <c r="I148" s="44">
        <f>G148-$H$147+I147</f>
        <v>1.3428245138589698E-4</v>
      </c>
      <c r="J148" s="116"/>
      <c r="K148" s="116"/>
      <c r="L148" s="116"/>
      <c r="M148" s="116"/>
      <c r="N148" s="118"/>
    </row>
    <row r="149" spans="5:14" x14ac:dyDescent="0.3">
      <c r="E149" s="43">
        <v>28.813500000000001</v>
      </c>
      <c r="F149" s="44">
        <f t="shared" si="156"/>
        <v>0.99949701678923275</v>
      </c>
      <c r="G149" s="44">
        <f t="shared" si="155"/>
        <v>-2.1849778789332367E-4</v>
      </c>
      <c r="H149" s="116"/>
      <c r="I149" s="44">
        <f t="shared" ref="I149:I150" si="222">G149-$H$147+I148</f>
        <v>-5.3517523833368844E-4</v>
      </c>
      <c r="J149" s="116"/>
      <c r="K149" s="116"/>
      <c r="L149" s="116"/>
      <c r="M149" s="116"/>
      <c r="N149" s="118"/>
    </row>
    <row r="150" spans="5:14" ht="15" thickBot="1" x14ac:dyDescent="0.35">
      <c r="E150" s="50">
        <v>28.879000000000001</v>
      </c>
      <c r="F150" s="51">
        <f t="shared" si="156"/>
        <v>1.0022732399743175</v>
      </c>
      <c r="G150" s="51">
        <f t="shared" si="155"/>
        <v>9.8613514015995023E-4</v>
      </c>
      <c r="H150" s="102"/>
      <c r="I150" s="51">
        <f t="shared" si="222"/>
        <v>0</v>
      </c>
      <c r="J150" s="102"/>
      <c r="K150" s="102"/>
      <c r="L150" s="102"/>
      <c r="M150" s="102"/>
      <c r="N150" s="119"/>
    </row>
    <row r="151" spans="5:14" x14ac:dyDescent="0.3">
      <c r="E151" s="53">
        <v>28.824999999999999</v>
      </c>
      <c r="F151" s="54">
        <f t="shared" si="156"/>
        <v>0.99813012915959687</v>
      </c>
      <c r="G151" s="54">
        <f t="shared" si="155"/>
        <v>-8.1283477293465857E-4</v>
      </c>
      <c r="H151" s="111">
        <f t="shared" ref="H151" si="223">SUM(G151:G154)*(1/4)</f>
        <v>-1.1279399592075735E-5</v>
      </c>
      <c r="I151" s="54">
        <f>G151-H151</f>
        <v>-8.0155537334258278E-4</v>
      </c>
      <c r="J151" s="111">
        <f t="shared" ref="J151" si="224">MAX(I151:I154)</f>
        <v>0</v>
      </c>
      <c r="K151" s="111">
        <f t="shared" ref="K151" si="225">MIN(I151:I154)</f>
        <v>-8.0155537334258278E-4</v>
      </c>
      <c r="L151" s="111">
        <f t="shared" ref="L151" si="226">J151-K151</f>
        <v>8.0155537334258278E-4</v>
      </c>
      <c r="M151" s="111">
        <f t="shared" ref="M151" si="227">(1/4*((G151-H151)^2+(G152-H151)^2+(G153-H151)^2+(G154-H151)^2))^(1/2)</f>
        <v>5.4007593310252645E-4</v>
      </c>
      <c r="N151" s="122">
        <f t="shared" ref="N151" si="228">L151/M151</f>
        <v>1.4841531055419532</v>
      </c>
    </row>
    <row r="152" spans="5:14" x14ac:dyDescent="0.3">
      <c r="E152" s="43">
        <v>28.850300000000001</v>
      </c>
      <c r="F152" s="44">
        <f t="shared" si="156"/>
        <v>1.0008777103209021</v>
      </c>
      <c r="G152" s="44">
        <f t="shared" si="155"/>
        <v>3.8101756200383067E-4</v>
      </c>
      <c r="H152" s="116"/>
      <c r="I152" s="44">
        <f>G152-$H$151+I151</f>
        <v>-4.0925841174667638E-4</v>
      </c>
      <c r="J152" s="116"/>
      <c r="K152" s="116"/>
      <c r="L152" s="116"/>
      <c r="M152" s="116"/>
      <c r="N152" s="118"/>
    </row>
    <row r="153" spans="5:14" x14ac:dyDescent="0.3">
      <c r="E153" s="43">
        <v>28.838000000000001</v>
      </c>
      <c r="F153" s="44">
        <f t="shared" si="156"/>
        <v>0.99957366127908553</v>
      </c>
      <c r="G153" s="44">
        <f t="shared" si="155"/>
        <v>-1.851960348409224E-4</v>
      </c>
      <c r="H153" s="116"/>
      <c r="I153" s="44">
        <f t="shared" ref="I153:I154" si="229">G153-$H$151+I152</f>
        <v>-5.8317504699552305E-4</v>
      </c>
      <c r="J153" s="116"/>
      <c r="K153" s="116"/>
      <c r="L153" s="116"/>
      <c r="M153" s="116"/>
      <c r="N153" s="118"/>
    </row>
    <row r="154" spans="5:14" ht="15" thickBot="1" x14ac:dyDescent="0.35">
      <c r="E154" s="55">
        <v>28.876000000000001</v>
      </c>
      <c r="F154" s="56">
        <f t="shared" si="156"/>
        <v>1.0013177058048408</v>
      </c>
      <c r="G154" s="56">
        <f t="shared" si="155"/>
        <v>5.7189564740344736E-4</v>
      </c>
      <c r="H154" s="120"/>
      <c r="I154" s="56">
        <f t="shared" si="229"/>
        <v>0</v>
      </c>
      <c r="J154" s="120"/>
      <c r="K154" s="120"/>
      <c r="L154" s="120"/>
      <c r="M154" s="120"/>
      <c r="N154" s="124"/>
    </row>
    <row r="155" spans="5:14" ht="15" thickTop="1" x14ac:dyDescent="0.3"/>
    <row r="156" spans="5:14" ht="15" thickBot="1" x14ac:dyDescent="0.35">
      <c r="E156" s="115" t="s">
        <v>6</v>
      </c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5:14" ht="35.4" customHeight="1" thickTop="1" thickBot="1" x14ac:dyDescent="0.35">
      <c r="E157" s="57" t="s">
        <v>1</v>
      </c>
      <c r="F157" s="58"/>
      <c r="G157" s="59"/>
      <c r="H157" s="59"/>
      <c r="I157" s="59"/>
      <c r="J157" s="59"/>
      <c r="K157" s="59"/>
      <c r="L157" s="59"/>
      <c r="M157" s="59"/>
      <c r="N157" s="59"/>
    </row>
    <row r="158" spans="5:14" ht="15.6" thickTop="1" thickBot="1" x14ac:dyDescent="0.35">
      <c r="E158" s="60">
        <v>28.2517</v>
      </c>
      <c r="F158" s="61"/>
      <c r="G158" s="61"/>
      <c r="H158" s="61"/>
      <c r="I158" s="61"/>
      <c r="J158" s="61"/>
      <c r="K158" s="61"/>
      <c r="L158" s="61"/>
      <c r="M158" s="61"/>
      <c r="N158" s="62"/>
    </row>
    <row r="159" spans="5:14" x14ac:dyDescent="0.3">
      <c r="E159" s="47">
        <v>28.3566</v>
      </c>
      <c r="F159" s="48">
        <f>E159/E158</f>
        <v>1.0037130508960523</v>
      </c>
      <c r="G159" s="48">
        <f>LOG(F159)</f>
        <v>1.6095711511829676E-3</v>
      </c>
      <c r="H159" s="101">
        <f>SUM(G159:G164)*(1/6)</f>
        <v>5.2714021649628861E-4</v>
      </c>
      <c r="I159" s="48">
        <f>G159-$H$159</f>
        <v>1.0824309346866789E-3</v>
      </c>
      <c r="J159" s="101">
        <f>MAX(I159:I164)</f>
        <v>1.0824309346866789E-3</v>
      </c>
      <c r="K159" s="101">
        <f>MIN(I159:I164)</f>
        <v>-1.8539534488744229E-3</v>
      </c>
      <c r="L159" s="101">
        <f>J159-K159</f>
        <v>2.9363843835611015E-3</v>
      </c>
      <c r="M159" s="101">
        <f>(1/6*((G159-H159)^2+(G160-H159)^2+(G161-H159)^2+(G162-H159)^2+(G163-H159)^2+(G164-H159)^2))^(1/2)</f>
        <v>1.2693321743246558E-3</v>
      </c>
      <c r="N159" s="117">
        <f>L159/M159</f>
        <v>2.3133301455337296</v>
      </c>
    </row>
    <row r="160" spans="5:14" x14ac:dyDescent="0.3">
      <c r="E160" s="43">
        <v>28.3856</v>
      </c>
      <c r="F160" s="44">
        <f>E160/E159</f>
        <v>1.0010226896031258</v>
      </c>
      <c r="G160" s="44">
        <f t="shared" ref="G160:G206" si="230">LOG(F160)</f>
        <v>4.4392149306104415E-4</v>
      </c>
      <c r="H160" s="116"/>
      <c r="I160" s="44">
        <f>G160-$H$159+I159</f>
        <v>9.992122112514345E-4</v>
      </c>
      <c r="J160" s="116"/>
      <c r="K160" s="116"/>
      <c r="L160" s="116"/>
      <c r="M160" s="116"/>
      <c r="N160" s="118"/>
    </row>
    <row r="161" spans="5:14" x14ac:dyDescent="0.3">
      <c r="E161" s="43">
        <v>28.315999999999999</v>
      </c>
      <c r="F161" s="44">
        <f t="shared" ref="F161:F206" si="231">E161/E160</f>
        <v>0.99754805253367895</v>
      </c>
      <c r="G161" s="44">
        <f t="shared" si="230"/>
        <v>-1.0661748917657737E-3</v>
      </c>
      <c r="H161" s="116"/>
      <c r="I161" s="44">
        <f t="shared" ref="I161:I164" si="232">G161-$H$159+I160</f>
        <v>-5.9410289701062767E-4</v>
      </c>
      <c r="J161" s="116"/>
      <c r="K161" s="116"/>
      <c r="L161" s="116"/>
      <c r="M161" s="116"/>
      <c r="N161" s="118"/>
    </row>
    <row r="162" spans="5:14" x14ac:dyDescent="0.3">
      <c r="E162" s="43">
        <v>28.369800000000001</v>
      </c>
      <c r="F162" s="44">
        <f t="shared" si="231"/>
        <v>1.001899985873711</v>
      </c>
      <c r="G162" s="44">
        <f t="shared" si="230"/>
        <v>8.2437048227042319E-4</v>
      </c>
      <c r="H162" s="116"/>
      <c r="I162" s="44">
        <f t="shared" si="232"/>
        <v>-2.9687263123649309E-4</v>
      </c>
      <c r="J162" s="116"/>
      <c r="K162" s="116"/>
      <c r="L162" s="116"/>
      <c r="M162" s="116"/>
      <c r="N162" s="118"/>
    </row>
    <row r="163" spans="5:14" x14ac:dyDescent="0.3">
      <c r="E163" s="43">
        <v>28.302600000000002</v>
      </c>
      <c r="F163" s="44">
        <f t="shared" si="231"/>
        <v>0.99763128397098322</v>
      </c>
      <c r="G163" s="44">
        <f t="shared" si="230"/>
        <v>-1.029940601141641E-3</v>
      </c>
      <c r="H163" s="116"/>
      <c r="I163" s="44">
        <f t="shared" si="232"/>
        <v>-1.8539534488744229E-3</v>
      </c>
      <c r="J163" s="116"/>
      <c r="K163" s="116"/>
      <c r="L163" s="116"/>
      <c r="M163" s="116"/>
      <c r="N163" s="118"/>
    </row>
    <row r="164" spans="5:14" ht="15" thickBot="1" x14ac:dyDescent="0.35">
      <c r="E164" s="50">
        <v>28.458200000000001</v>
      </c>
      <c r="F164" s="51">
        <f t="shared" si="231"/>
        <v>1.0054977281239179</v>
      </c>
      <c r="G164" s="51">
        <f t="shared" si="230"/>
        <v>2.3810936653707116E-3</v>
      </c>
      <c r="H164" s="102"/>
      <c r="I164" s="51">
        <f t="shared" si="232"/>
        <v>0</v>
      </c>
      <c r="J164" s="102"/>
      <c r="K164" s="102"/>
      <c r="L164" s="102"/>
      <c r="M164" s="102"/>
      <c r="N164" s="119"/>
    </row>
    <row r="165" spans="5:14" x14ac:dyDescent="0.3">
      <c r="E165" s="53">
        <v>28.406500000000001</v>
      </c>
      <c r="F165" s="54">
        <f t="shared" si="231"/>
        <v>0.99818330041956271</v>
      </c>
      <c r="G165" s="54">
        <f t="shared" si="230"/>
        <v>-7.8970014441158301E-4</v>
      </c>
      <c r="H165" s="111">
        <f t="shared" ref="H165" si="233">SUM(G165:G170)*(1/6)</f>
        <v>2.782282574243609E-4</v>
      </c>
      <c r="I165" s="54">
        <f>G165-$H$165</f>
        <v>-1.067928401835944E-3</v>
      </c>
      <c r="J165" s="111">
        <f t="shared" ref="J165" si="234">MAX(I165:I170)</f>
        <v>2.7105054312137611E-19</v>
      </c>
      <c r="K165" s="111">
        <f t="shared" ref="K165" si="235">MIN(I165:I170)</f>
        <v>-2.3312914005413111E-3</v>
      </c>
      <c r="L165" s="111">
        <f t="shared" ref="L165" si="236">J165-K165</f>
        <v>2.3312914005413116E-3</v>
      </c>
      <c r="M165" s="111">
        <f t="shared" ref="M165" si="237">(1/6*((G165-H165)^2+(G166-H165)^2+(G167-H165)^2+(G168-H165)^2+(G169-H165)^2+(G170-H165)^2))^(1/2)</f>
        <v>8.9038344295429088E-4</v>
      </c>
      <c r="N165" s="122">
        <f t="shared" ref="N165" si="238">L165/M165</f>
        <v>2.6183004850203528</v>
      </c>
    </row>
    <row r="166" spans="5:14" x14ac:dyDescent="0.3">
      <c r="E166" s="43">
        <v>28.3812</v>
      </c>
      <c r="F166" s="44">
        <f t="shared" si="231"/>
        <v>0.99910935877352014</v>
      </c>
      <c r="G166" s="44">
        <f t="shared" si="230"/>
        <v>-3.8697292262661478E-4</v>
      </c>
      <c r="H166" s="116"/>
      <c r="I166" s="44">
        <f>G166-$H$165+I165</f>
        <v>-1.7331295818869196E-3</v>
      </c>
      <c r="J166" s="116"/>
      <c r="K166" s="116"/>
      <c r="L166" s="116"/>
      <c r="M166" s="116"/>
      <c r="N166" s="118"/>
    </row>
    <row r="167" spans="5:14" x14ac:dyDescent="0.3">
      <c r="E167" s="43">
        <v>28.360299999999999</v>
      </c>
      <c r="F167" s="44">
        <f t="shared" si="231"/>
        <v>0.99926359702901912</v>
      </c>
      <c r="G167" s="44">
        <f t="shared" si="230"/>
        <v>-3.199335612300306E-4</v>
      </c>
      <c r="H167" s="116"/>
      <c r="I167" s="44">
        <f t="shared" ref="I167:I170" si="239">G167-$H$165+I166</f>
        <v>-2.3312914005413111E-3</v>
      </c>
      <c r="J167" s="116"/>
      <c r="K167" s="116"/>
      <c r="L167" s="116"/>
      <c r="M167" s="116"/>
      <c r="N167" s="118"/>
    </row>
    <row r="168" spans="5:14" x14ac:dyDescent="0.3">
      <c r="E168" s="43">
        <v>28.431999999999999</v>
      </c>
      <c r="F168" s="44">
        <f t="shared" si="231"/>
        <v>1.0025281820008956</v>
      </c>
      <c r="G168" s="44">
        <f t="shared" si="230"/>
        <v>1.0965898861824432E-3</v>
      </c>
      <c r="H168" s="116"/>
      <c r="I168" s="44">
        <f t="shared" si="239"/>
        <v>-1.5129297717832288E-3</v>
      </c>
      <c r="J168" s="116"/>
      <c r="K168" s="116"/>
      <c r="L168" s="116"/>
      <c r="M168" s="116"/>
      <c r="N168" s="118"/>
    </row>
    <row r="169" spans="5:14" x14ac:dyDescent="0.3">
      <c r="E169" s="43">
        <v>28.546299999999999</v>
      </c>
      <c r="F169" s="44">
        <f t="shared" si="231"/>
        <v>1.0040201181767023</v>
      </c>
      <c r="G169" s="44">
        <f t="shared" si="230"/>
        <v>1.742415125325931E-3</v>
      </c>
      <c r="H169" s="116"/>
      <c r="I169" s="44">
        <f t="shared" si="239"/>
        <v>-4.8742903881658596E-5</v>
      </c>
      <c r="J169" s="116"/>
      <c r="K169" s="116"/>
      <c r="L169" s="116"/>
      <c r="M169" s="116"/>
      <c r="N169" s="118"/>
    </row>
    <row r="170" spans="5:14" ht="15" thickBot="1" x14ac:dyDescent="0.35">
      <c r="E170" s="45">
        <v>28.567799999999998</v>
      </c>
      <c r="F170" s="46">
        <f t="shared" si="231"/>
        <v>1.0007531624063364</v>
      </c>
      <c r="G170" s="46">
        <f t="shared" si="230"/>
        <v>3.2697116130601977E-4</v>
      </c>
      <c r="H170" s="112"/>
      <c r="I170" s="46">
        <f t="shared" si="239"/>
        <v>2.7105054312137611E-19</v>
      </c>
      <c r="J170" s="112"/>
      <c r="K170" s="112"/>
      <c r="L170" s="112"/>
      <c r="M170" s="112"/>
      <c r="N170" s="123"/>
    </row>
    <row r="171" spans="5:14" x14ac:dyDescent="0.3">
      <c r="E171" s="47">
        <v>28.5366</v>
      </c>
      <c r="F171" s="48">
        <f t="shared" si="231"/>
        <v>0.99890786129838494</v>
      </c>
      <c r="G171" s="48">
        <f t="shared" si="230"/>
        <v>-4.7456900637025468E-4</v>
      </c>
      <c r="H171" s="101">
        <f t="shared" ref="H171" si="240">SUM(G171:G176)*(1/6)</f>
        <v>1.2126289663203964E-4</v>
      </c>
      <c r="I171" s="48">
        <f>G171-$H$171</f>
        <v>-5.9583190300229437E-4</v>
      </c>
      <c r="J171" s="101">
        <f t="shared" ref="J171" si="241">MAX(I171:I176)</f>
        <v>5.353917627905862E-4</v>
      </c>
      <c r="K171" s="101">
        <f t="shared" ref="K171" si="242">MIN(I171:I176)</f>
        <v>-1.2912250992634937E-3</v>
      </c>
      <c r="L171" s="101">
        <f t="shared" ref="L171" si="243">J171-K171</f>
        <v>1.8266168620540799E-3</v>
      </c>
      <c r="M171" s="101">
        <f t="shared" ref="M171" si="244">(1/6*((G171-H171)^2+(G172-H171)^2+(G173-H171)^2+(G174-H171)^2+(G175-H171)^2+(G176-H171)^2))^(1/2)</f>
        <v>6.5336435868757555E-4</v>
      </c>
      <c r="N171" s="117">
        <f t="shared" ref="N171" si="245">L171/M171</f>
        <v>2.7957093737455119</v>
      </c>
    </row>
    <row r="172" spans="5:14" x14ac:dyDescent="0.3">
      <c r="E172" s="43">
        <v>28.498899999999999</v>
      </c>
      <c r="F172" s="44">
        <f t="shared" si="231"/>
        <v>0.9986788895663814</v>
      </c>
      <c r="G172" s="44">
        <f t="shared" si="230"/>
        <v>-5.7413029962915954E-4</v>
      </c>
      <c r="H172" s="116"/>
      <c r="I172" s="44">
        <f>G172-$H$171+I171</f>
        <v>-1.2912250992634937E-3</v>
      </c>
      <c r="J172" s="116"/>
      <c r="K172" s="116"/>
      <c r="L172" s="116"/>
      <c r="M172" s="116"/>
      <c r="N172" s="118"/>
    </row>
    <row r="173" spans="5:14" x14ac:dyDescent="0.3">
      <c r="E173" s="43">
        <v>28.534800000000001</v>
      </c>
      <c r="F173" s="44">
        <f t="shared" si="231"/>
        <v>1.0012596977427199</v>
      </c>
      <c r="G173" s="44">
        <f t="shared" si="230"/>
        <v>5.4673549005081863E-4</v>
      </c>
      <c r="H173" s="116"/>
      <c r="I173" s="44">
        <f t="shared" ref="I173:I175" si="246">G173-$H$171+I172</f>
        <v>-8.6575250584471465E-4</v>
      </c>
      <c r="J173" s="116"/>
      <c r="K173" s="116"/>
      <c r="L173" s="116"/>
      <c r="M173" s="116"/>
      <c r="N173" s="118"/>
    </row>
    <row r="174" spans="5:14" x14ac:dyDescent="0.3">
      <c r="E174" s="43">
        <v>28.613199999999999</v>
      </c>
      <c r="F174" s="44">
        <f t="shared" si="231"/>
        <v>1.0027475223236189</v>
      </c>
      <c r="G174" s="44">
        <f t="shared" si="230"/>
        <v>1.1915975621764022E-3</v>
      </c>
      <c r="H174" s="116"/>
      <c r="I174" s="44">
        <f t="shared" si="246"/>
        <v>2.0458215969964785E-4</v>
      </c>
      <c r="J174" s="116"/>
      <c r="K174" s="116"/>
      <c r="L174" s="116"/>
      <c r="M174" s="116"/>
      <c r="N174" s="118"/>
    </row>
    <row r="175" spans="5:14" x14ac:dyDescent="0.3">
      <c r="E175" s="43">
        <v>28.643000000000001</v>
      </c>
      <c r="F175" s="44">
        <f t="shared" si="231"/>
        <v>1.0010414773600995</v>
      </c>
      <c r="G175" s="44">
        <f t="shared" si="230"/>
        <v>4.5207249972297793E-4</v>
      </c>
      <c r="H175" s="116"/>
      <c r="I175" s="44">
        <f t="shared" si="246"/>
        <v>5.353917627905862E-4</v>
      </c>
      <c r="J175" s="116"/>
      <c r="K175" s="116"/>
      <c r="L175" s="116"/>
      <c r="M175" s="116"/>
      <c r="N175" s="118"/>
    </row>
    <row r="176" spans="5:14" ht="15" thickBot="1" x14ac:dyDescent="0.35">
      <c r="E176" s="50">
        <v>28.6157</v>
      </c>
      <c r="F176" s="51">
        <f t="shared" si="231"/>
        <v>0.99904688754669546</v>
      </c>
      <c r="G176" s="51">
        <f t="shared" si="230"/>
        <v>-4.1412886615854646E-4</v>
      </c>
      <c r="H176" s="102"/>
      <c r="I176" s="51">
        <f>G176-$H$171+I175</f>
        <v>0</v>
      </c>
      <c r="J176" s="102"/>
      <c r="K176" s="102"/>
      <c r="L176" s="102"/>
      <c r="M176" s="102"/>
      <c r="N176" s="119"/>
    </row>
    <row r="177" spans="5:14" x14ac:dyDescent="0.3">
      <c r="E177" s="53">
        <v>28.520700000000001</v>
      </c>
      <c r="F177" s="54">
        <f t="shared" si="231"/>
        <v>0.99668014411669126</v>
      </c>
      <c r="G177" s="54">
        <f t="shared" si="230"/>
        <v>-1.4441936769037638E-3</v>
      </c>
      <c r="H177" s="111">
        <f t="shared" ref="H177" si="247">SUM(G177:G182)*(1/6)</f>
        <v>-4.2254397638786636E-5</v>
      </c>
      <c r="I177" s="54">
        <f>G177-$H$177</f>
        <v>-1.4019392792649771E-3</v>
      </c>
      <c r="J177" s="111">
        <f t="shared" ref="J177" si="248">MAX(I177:I182)</f>
        <v>3.5239320848784255E-4</v>
      </c>
      <c r="K177" s="111">
        <f t="shared" ref="K177" si="249">MIN(I177:I182)</f>
        <v>-2.3200685887727699E-3</v>
      </c>
      <c r="L177" s="111">
        <f t="shared" ref="L177" si="250">J177-K177</f>
        <v>2.6724617972606127E-3</v>
      </c>
      <c r="M177" s="111">
        <f t="shared" ref="M177" si="251">(1/6*((G177-H177)^2+(G178-H177)^2+(G179-H177)^2+(G180-H177)^2+(G181-H177)^2+(G182-H177)^2))^(1/2)</f>
        <v>9.9809359695067967E-4</v>
      </c>
      <c r="N177" s="122">
        <f t="shared" ref="N177" si="252">L177/M177</f>
        <v>2.6775663178537266</v>
      </c>
    </row>
    <row r="178" spans="5:14" x14ac:dyDescent="0.3">
      <c r="E178" s="43">
        <v>28.457699999999999</v>
      </c>
      <c r="F178" s="44">
        <f t="shared" si="231"/>
        <v>0.99779107805909384</v>
      </c>
      <c r="G178" s="44">
        <f t="shared" si="230"/>
        <v>-9.6038370714657967E-4</v>
      </c>
      <c r="H178" s="116"/>
      <c r="I178" s="44">
        <f>G178-$H$177+I177</f>
        <v>-2.3200685887727699E-3</v>
      </c>
      <c r="J178" s="116"/>
      <c r="K178" s="116"/>
      <c r="L178" s="116"/>
      <c r="M178" s="116"/>
      <c r="N178" s="118"/>
    </row>
    <row r="179" spans="5:14" x14ac:dyDescent="0.3">
      <c r="E179" s="43">
        <v>28.470800000000001</v>
      </c>
      <c r="F179" s="44">
        <f t="shared" si="231"/>
        <v>1.0004603323529309</v>
      </c>
      <c r="G179" s="44">
        <f t="shared" si="230"/>
        <v>1.9987380005980079E-4</v>
      </c>
      <c r="H179" s="116"/>
      <c r="I179" s="44">
        <f t="shared" ref="I179:I182" si="253">G179-$H$177+I178</f>
        <v>-2.0779403910741825E-3</v>
      </c>
      <c r="J179" s="116"/>
      <c r="K179" s="116"/>
      <c r="L179" s="116"/>
      <c r="M179" s="116"/>
      <c r="N179" s="118"/>
    </row>
    <row r="180" spans="5:14" x14ac:dyDescent="0.3">
      <c r="E180" s="43">
        <v>28.5562</v>
      </c>
      <c r="F180" s="44">
        <f t="shared" si="231"/>
        <v>1.0029995644660494</v>
      </c>
      <c r="G180" s="44">
        <f t="shared" si="230"/>
        <v>1.3007444361384768E-3</v>
      </c>
      <c r="H180" s="116"/>
      <c r="I180" s="44">
        <f t="shared" si="253"/>
        <v>-7.3494155729691892E-4</v>
      </c>
      <c r="J180" s="116"/>
      <c r="K180" s="116"/>
      <c r="L180" s="116"/>
      <c r="M180" s="116"/>
      <c r="N180" s="118"/>
    </row>
    <row r="181" spans="5:14" x14ac:dyDescent="0.3">
      <c r="E181" s="43">
        <v>28.625</v>
      </c>
      <c r="F181" s="44">
        <f t="shared" si="231"/>
        <v>1.0024092841484511</v>
      </c>
      <c r="G181" s="44">
        <f t="shared" si="230"/>
        <v>1.0450803681459747E-3</v>
      </c>
      <c r="H181" s="116"/>
      <c r="I181" s="44">
        <f t="shared" si="253"/>
        <v>3.5239320848784255E-4</v>
      </c>
      <c r="J181" s="116"/>
      <c r="K181" s="116"/>
      <c r="L181" s="116"/>
      <c r="M181" s="116"/>
      <c r="N181" s="118"/>
    </row>
    <row r="182" spans="5:14" ht="15" thickBot="1" x14ac:dyDescent="0.35">
      <c r="E182" s="45">
        <v>28.599</v>
      </c>
      <c r="F182" s="46">
        <f t="shared" si="231"/>
        <v>0.99909170305676853</v>
      </c>
      <c r="G182" s="46">
        <f t="shared" si="230"/>
        <v>-3.9464760612662874E-4</v>
      </c>
      <c r="H182" s="112"/>
      <c r="I182" s="46">
        <f t="shared" si="253"/>
        <v>4.3368086899420177E-19</v>
      </c>
      <c r="J182" s="112"/>
      <c r="K182" s="112"/>
      <c r="L182" s="112"/>
      <c r="M182" s="112"/>
      <c r="N182" s="123"/>
    </row>
    <row r="183" spans="5:14" x14ac:dyDescent="0.3">
      <c r="E183" s="47">
        <v>28.586099999999998</v>
      </c>
      <c r="F183" s="48">
        <f t="shared" si="231"/>
        <v>0.99954893527745714</v>
      </c>
      <c r="G183" s="48">
        <f t="shared" si="230"/>
        <v>-1.9593911391549925E-4</v>
      </c>
      <c r="H183" s="101">
        <f t="shared" ref="H183" si="254">SUM(G183:G188)*(1/6)</f>
        <v>-8.2049010362708006E-5</v>
      </c>
      <c r="I183" s="48">
        <f>G183-H183</f>
        <v>-1.1389010355279124E-4</v>
      </c>
      <c r="J183" s="101">
        <f t="shared" ref="J183" si="255">MAX(I183:I188)</f>
        <v>1.4277627208960054E-3</v>
      </c>
      <c r="K183" s="101">
        <f t="shared" ref="K183" si="256">MIN(I183:I188)</f>
        <v>-8.9867842149607717E-4</v>
      </c>
      <c r="L183" s="101">
        <f t="shared" ref="L183" si="257">J183-K183</f>
        <v>2.3264411423920828E-3</v>
      </c>
      <c r="M183" s="101">
        <f t="shared" ref="M183" si="258">(1/6*((G183-H183)^2+(G184-H183)^2+(G185-H183)^2+(G186-H183)^2+(G187-H183)^2+(G188-H183)^2))^(1/2)</f>
        <v>8.6079293718692689E-4</v>
      </c>
      <c r="N183" s="117">
        <f t="shared" ref="N183" si="259">L183/M183</f>
        <v>2.7026722012786224</v>
      </c>
    </row>
    <row r="184" spans="5:14" x14ac:dyDescent="0.3">
      <c r="E184" s="43">
        <v>28.5291</v>
      </c>
      <c r="F184" s="44">
        <f t="shared" si="231"/>
        <v>0.99800602390672399</v>
      </c>
      <c r="G184" s="44">
        <f t="shared" si="230"/>
        <v>-8.668373283059939E-4</v>
      </c>
      <c r="H184" s="116"/>
      <c r="I184" s="44">
        <f>G184-$H$183+I183</f>
        <v>-8.9867842149607717E-4</v>
      </c>
      <c r="J184" s="116"/>
      <c r="K184" s="116"/>
      <c r="L184" s="116"/>
      <c r="M184" s="116"/>
      <c r="N184" s="118"/>
    </row>
    <row r="185" spans="5:14" x14ac:dyDescent="0.3">
      <c r="E185" s="43">
        <v>28.614000000000001</v>
      </c>
      <c r="F185" s="44">
        <f t="shared" si="231"/>
        <v>1.0029759088089005</v>
      </c>
      <c r="G185" s="44">
        <f t="shared" si="230"/>
        <v>1.2905015179144896E-3</v>
      </c>
      <c r="H185" s="116"/>
      <c r="I185" s="44">
        <f t="shared" ref="I185:I188" si="260">G185-$H$183+I184</f>
        <v>4.7387210678112037E-4</v>
      </c>
      <c r="J185" s="116"/>
      <c r="K185" s="116"/>
      <c r="L185" s="116"/>
      <c r="M185" s="116"/>
      <c r="N185" s="118"/>
    </row>
    <row r="186" spans="5:14" x14ac:dyDescent="0.3">
      <c r="E186" s="43">
        <v>28.671500000000002</v>
      </c>
      <c r="F186" s="44">
        <f t="shared" si="231"/>
        <v>1.0020095058363039</v>
      </c>
      <c r="G186" s="44">
        <f t="shared" si="230"/>
        <v>8.7184160375217699E-4</v>
      </c>
      <c r="H186" s="116"/>
      <c r="I186" s="44">
        <f t="shared" si="260"/>
        <v>1.4277627208960054E-3</v>
      </c>
      <c r="J186" s="116"/>
      <c r="K186" s="116"/>
      <c r="L186" s="116"/>
      <c r="M186" s="116"/>
      <c r="N186" s="118"/>
    </row>
    <row r="187" spans="5:14" x14ac:dyDescent="0.3">
      <c r="E187" s="43">
        <v>28.6219</v>
      </c>
      <c r="F187" s="44">
        <f t="shared" si="231"/>
        <v>0.99827005911793931</v>
      </c>
      <c r="G187" s="44">
        <f t="shared" si="230"/>
        <v>-7.5195438510718084E-4</v>
      </c>
      <c r="H187" s="116"/>
      <c r="I187" s="44">
        <f t="shared" si="260"/>
        <v>7.5785734615153259E-4</v>
      </c>
      <c r="J187" s="116"/>
      <c r="K187" s="116"/>
      <c r="L187" s="116"/>
      <c r="M187" s="116"/>
      <c r="N187" s="118"/>
    </row>
    <row r="188" spans="5:14" ht="15" thickBot="1" x14ac:dyDescent="0.35">
      <c r="E188" s="50">
        <v>28.566600000000001</v>
      </c>
      <c r="F188" s="51">
        <f t="shared" si="231"/>
        <v>0.99806791303162967</v>
      </c>
      <c r="G188" s="51">
        <f t="shared" si="230"/>
        <v>-8.3990635651424073E-4</v>
      </c>
      <c r="H188" s="102"/>
      <c r="I188" s="51">
        <f t="shared" si="260"/>
        <v>0</v>
      </c>
      <c r="J188" s="102"/>
      <c r="K188" s="102"/>
      <c r="L188" s="102"/>
      <c r="M188" s="102"/>
      <c r="N188" s="119"/>
    </row>
    <row r="189" spans="5:14" x14ac:dyDescent="0.3">
      <c r="E189" s="53">
        <v>28.6248</v>
      </c>
      <c r="F189" s="54">
        <f t="shared" si="231"/>
        <v>1.0020373443111885</v>
      </c>
      <c r="G189" s="54">
        <f t="shared" si="230"/>
        <v>8.8390728577641367E-4</v>
      </c>
      <c r="H189" s="111">
        <f t="shared" ref="H189" si="261">SUM(G189:G194)*(1/6)</f>
        <v>-1.6133014473411895E-4</v>
      </c>
      <c r="I189" s="54">
        <f>G189-$H$189</f>
        <v>1.0452374305105327E-3</v>
      </c>
      <c r="J189" s="111">
        <f t="shared" ref="J189" si="262">MAX(I189:I194)</f>
        <v>1.0452374305105327E-3</v>
      </c>
      <c r="K189" s="111">
        <f t="shared" ref="K189" si="263">MIN(I189:I194)</f>
        <v>-1.3605968587959601E-3</v>
      </c>
      <c r="L189" s="111">
        <f t="shared" ref="L189" si="264">J189-K189</f>
        <v>2.4058342893064927E-3</v>
      </c>
      <c r="M189" s="111">
        <f t="shared" ref="M189" si="265">(1/6*((G189-H189)^2+(G190-H189)^2+(G191-H189)^2+(G192-H189)^2+(G193-H189)^2+(G194-H189)^2))^(1/2)</f>
        <v>1.1388367035810091E-3</v>
      </c>
      <c r="N189" s="122">
        <f t="shared" ref="N189" si="266">L189/M189</f>
        <v>2.1125366628433029</v>
      </c>
    </row>
    <row r="190" spans="5:14" x14ac:dyDescent="0.3">
      <c r="E190" s="43">
        <v>28.608699999999999</v>
      </c>
      <c r="F190" s="44">
        <f t="shared" si="231"/>
        <v>0.99943755065537565</v>
      </c>
      <c r="G190" s="44">
        <f t="shared" si="230"/>
        <v>-2.4433736685952509E-4</v>
      </c>
      <c r="H190" s="116"/>
      <c r="I190" s="44">
        <f>G190-$H$189+I189</f>
        <v>9.6223020838512655E-4</v>
      </c>
      <c r="J190" s="116"/>
      <c r="K190" s="116"/>
      <c r="L190" s="116"/>
      <c r="M190" s="116"/>
      <c r="N190" s="118"/>
    </row>
    <row r="191" spans="5:14" x14ac:dyDescent="0.3">
      <c r="E191" s="43">
        <v>28.4633</v>
      </c>
      <c r="F191" s="44">
        <f t="shared" si="231"/>
        <v>0.99491762995172806</v>
      </c>
      <c r="G191" s="44">
        <f t="shared" si="230"/>
        <v>-2.212873363048293E-3</v>
      </c>
      <c r="H191" s="116"/>
      <c r="I191" s="44">
        <f t="shared" ref="I191:I194" si="267">G191-$H$189+I190</f>
        <v>-1.0893130099290473E-3</v>
      </c>
      <c r="J191" s="116"/>
      <c r="K191" s="116"/>
      <c r="L191" s="116"/>
      <c r="M191" s="116"/>
      <c r="N191" s="118"/>
    </row>
    <row r="192" spans="5:14" x14ac:dyDescent="0.3">
      <c r="E192" s="43">
        <v>28.479299999999999</v>
      </c>
      <c r="F192" s="44">
        <f t="shared" si="231"/>
        <v>1.0005621273710357</v>
      </c>
      <c r="G192" s="44">
        <f t="shared" si="230"/>
        <v>2.4406022532600776E-4</v>
      </c>
      <c r="H192" s="116"/>
      <c r="I192" s="44">
        <f t="shared" si="267"/>
        <v>-6.8392263986892065E-4</v>
      </c>
      <c r="J192" s="116"/>
      <c r="K192" s="116"/>
      <c r="L192" s="116"/>
      <c r="M192" s="116"/>
      <c r="N192" s="118"/>
    </row>
    <row r="193" spans="5:14" x14ac:dyDescent="0.3">
      <c r="E193" s="43">
        <v>28.424399999999999</v>
      </c>
      <c r="F193" s="44">
        <f t="shared" si="231"/>
        <v>0.99807228408001603</v>
      </c>
      <c r="G193" s="44">
        <f t="shared" si="230"/>
        <v>-8.3800436366115831E-4</v>
      </c>
      <c r="H193" s="116"/>
      <c r="I193" s="44">
        <f t="shared" si="267"/>
        <v>-1.3605968587959601E-3</v>
      </c>
      <c r="J193" s="116"/>
      <c r="K193" s="116"/>
      <c r="L193" s="116"/>
      <c r="M193" s="116"/>
      <c r="N193" s="118"/>
    </row>
    <row r="194" spans="5:14" ht="15" thickBot="1" x14ac:dyDescent="0.35">
      <c r="E194" s="45">
        <v>28.503</v>
      </c>
      <c r="F194" s="46">
        <f t="shared" si="231"/>
        <v>1.0027652298729262</v>
      </c>
      <c r="G194" s="46">
        <f t="shared" si="230"/>
        <v>1.199266714061841E-3</v>
      </c>
      <c r="H194" s="112"/>
      <c r="I194" s="46">
        <f t="shared" si="267"/>
        <v>0</v>
      </c>
      <c r="J194" s="112"/>
      <c r="K194" s="112"/>
      <c r="L194" s="112"/>
      <c r="M194" s="112"/>
      <c r="N194" s="123"/>
    </row>
    <row r="195" spans="5:14" x14ac:dyDescent="0.3">
      <c r="E195" s="47">
        <v>28.581</v>
      </c>
      <c r="F195" s="48">
        <f t="shared" si="231"/>
        <v>1.0027365540469424</v>
      </c>
      <c r="G195" s="48">
        <f t="shared" si="230"/>
        <v>1.1868471260171255E-3</v>
      </c>
      <c r="H195" s="101">
        <f t="shared" ref="H195" si="268">SUM(G195:G200)*(1/6)</f>
        <v>8.2065676269462502E-4</v>
      </c>
      <c r="I195" s="48">
        <f>G195-H195</f>
        <v>3.6619036332250052E-4</v>
      </c>
      <c r="J195" s="101">
        <f t="shared" ref="J195" si="269">MAX(I195:I200)</f>
        <v>9.8483447674273142E-4</v>
      </c>
      <c r="K195" s="101">
        <f t="shared" ref="K195" si="270">MIN(I195:I200)</f>
        <v>-1.6795041256466936E-3</v>
      </c>
      <c r="L195" s="101">
        <f t="shared" ref="L195" si="271">J195-K195</f>
        <v>2.6643386023894253E-3</v>
      </c>
      <c r="M195" s="101">
        <f t="shared" ref="M195" si="272">(1/6*((G195-H195)^2+(G196-H195)^2+(G197-H195)^2+(G198-H195)^2+(G199-H195)^2+(G200-H195)^2))^(1/2)</f>
        <v>1.1997094955391466E-3</v>
      </c>
      <c r="N195" s="117">
        <f t="shared" ref="N195" si="273">L195/M195</f>
        <v>2.2208198003734876</v>
      </c>
    </row>
    <row r="196" spans="5:14" x14ac:dyDescent="0.3">
      <c r="E196" s="43">
        <v>28.580500000000001</v>
      </c>
      <c r="F196" s="44">
        <f t="shared" si="231"/>
        <v>0.99998250586053672</v>
      </c>
      <c r="G196" s="44">
        <f t="shared" si="230"/>
        <v>-7.5976746921329742E-6</v>
      </c>
      <c r="H196" s="116"/>
      <c r="I196" s="44">
        <f>G196-$H$195+I195</f>
        <v>-4.6206407406425743E-4</v>
      </c>
      <c r="J196" s="116"/>
      <c r="K196" s="116"/>
      <c r="L196" s="116"/>
      <c r="M196" s="116"/>
      <c r="N196" s="118"/>
    </row>
    <row r="197" spans="5:14" x14ac:dyDescent="0.3">
      <c r="E197" s="43">
        <v>28.554400000000001</v>
      </c>
      <c r="F197" s="44">
        <f t="shared" si="231"/>
        <v>0.99908678994419275</v>
      </c>
      <c r="G197" s="44">
        <f t="shared" si="230"/>
        <v>-3.9678328888781119E-4</v>
      </c>
      <c r="H197" s="116"/>
      <c r="I197" s="44">
        <f t="shared" ref="I197:I200" si="274">G197-$H$195+I196</f>
        <v>-1.6795041256466936E-3</v>
      </c>
      <c r="J197" s="116"/>
      <c r="K197" s="116"/>
      <c r="L197" s="116"/>
      <c r="M197" s="116"/>
      <c r="N197" s="118"/>
    </row>
    <row r="198" spans="5:14" x14ac:dyDescent="0.3">
      <c r="E198" s="43">
        <v>28.7593</v>
      </c>
      <c r="F198" s="44">
        <f t="shared" si="231"/>
        <v>1.0071757767629506</v>
      </c>
      <c r="G198" s="44">
        <f t="shared" si="230"/>
        <v>3.105272158692148E-3</v>
      </c>
      <c r="H198" s="116"/>
      <c r="I198" s="44">
        <f t="shared" si="274"/>
        <v>6.0511127035082959E-4</v>
      </c>
      <c r="J198" s="116"/>
      <c r="K198" s="116"/>
      <c r="L198" s="116"/>
      <c r="M198" s="116"/>
      <c r="N198" s="118"/>
    </row>
    <row r="199" spans="5:14" x14ac:dyDescent="0.3">
      <c r="E199" s="43">
        <v>28.838899999999999</v>
      </c>
      <c r="F199" s="44">
        <f t="shared" si="231"/>
        <v>1.0027678003289371</v>
      </c>
      <c r="G199" s="44">
        <f t="shared" si="230"/>
        <v>1.2003799690865269E-3</v>
      </c>
      <c r="H199" s="116"/>
      <c r="I199" s="44">
        <f t="shared" si="274"/>
        <v>9.8483447674273142E-4</v>
      </c>
      <c r="J199" s="116"/>
      <c r="K199" s="116"/>
      <c r="L199" s="116"/>
      <c r="M199" s="116"/>
      <c r="N199" s="118"/>
    </row>
    <row r="200" spans="5:14" ht="15" thickBot="1" x14ac:dyDescent="0.35">
      <c r="E200" s="50">
        <v>28.827999999999999</v>
      </c>
      <c r="F200" s="51">
        <f t="shared" si="231"/>
        <v>0.99962203828856167</v>
      </c>
      <c r="G200" s="51">
        <f t="shared" si="230"/>
        <v>-1.6417771404810634E-4</v>
      </c>
      <c r="H200" s="102"/>
      <c r="I200" s="51">
        <f t="shared" si="274"/>
        <v>0</v>
      </c>
      <c r="J200" s="102"/>
      <c r="K200" s="102"/>
      <c r="L200" s="102"/>
      <c r="M200" s="102"/>
      <c r="N200" s="119"/>
    </row>
    <row r="201" spans="5:14" x14ac:dyDescent="0.3">
      <c r="E201" s="53">
        <v>28.813500000000001</v>
      </c>
      <c r="F201" s="54">
        <f t="shared" si="231"/>
        <v>0.99949701678923275</v>
      </c>
      <c r="G201" s="54">
        <f t="shared" si="230"/>
        <v>-2.1849778789332367E-4</v>
      </c>
      <c r="H201" s="111">
        <f t="shared" ref="H201" si="275">SUM(G201:G206)*(1/6)</f>
        <v>1.2041995898305392E-4</v>
      </c>
      <c r="I201" s="54">
        <f>G201-H201</f>
        <v>-3.3891774687637758E-4</v>
      </c>
      <c r="J201" s="111">
        <f t="shared" ref="J201" si="276">MAX(I201:I206)</f>
        <v>5.2679743430051869E-4</v>
      </c>
      <c r="K201" s="111">
        <f t="shared" ref="K201" si="277">MIN(I201:I206)</f>
        <v>-4.514756884203934E-4</v>
      </c>
      <c r="L201" s="111">
        <f t="shared" ref="L201" si="278">J201-K201</f>
        <v>9.7827312272091198E-4</v>
      </c>
      <c r="M201" s="111">
        <f t="shared" ref="M201" si="279">(1/6*((G201-H201)^2+(G202-H201)^2+(G203-H201)^2+(G204-H201)^2+(G205-H201)^2+(G206-H201)^2))^(1/2)</f>
        <v>5.9166924210668124E-4</v>
      </c>
      <c r="N201" s="122">
        <f t="shared" ref="N201" si="280">L201/M201</f>
        <v>1.6534121652795397</v>
      </c>
    </row>
    <row r="202" spans="5:14" x14ac:dyDescent="0.3">
      <c r="E202" s="43">
        <v>28.879000000000001</v>
      </c>
      <c r="F202" s="44">
        <f t="shared" si="231"/>
        <v>1.0022732399743175</v>
      </c>
      <c r="G202" s="44">
        <f t="shared" si="230"/>
        <v>9.8613514015995023E-4</v>
      </c>
      <c r="H202" s="116"/>
      <c r="I202" s="44">
        <f>G202-$H$201+I201</f>
        <v>5.2679743430051869E-4</v>
      </c>
      <c r="J202" s="116"/>
      <c r="K202" s="116"/>
      <c r="L202" s="116"/>
      <c r="M202" s="116"/>
      <c r="N202" s="118"/>
    </row>
    <row r="203" spans="5:14" x14ac:dyDescent="0.3">
      <c r="E203" s="43">
        <v>28.824999999999999</v>
      </c>
      <c r="F203" s="44">
        <f t="shared" si="231"/>
        <v>0.99813012915959687</v>
      </c>
      <c r="G203" s="44">
        <f t="shared" si="230"/>
        <v>-8.1283477293465857E-4</v>
      </c>
      <c r="H203" s="116"/>
      <c r="I203" s="44">
        <f t="shared" ref="I203:I206" si="281">G203-$H$201+I202</f>
        <v>-4.0645729761719384E-4</v>
      </c>
      <c r="J203" s="116"/>
      <c r="K203" s="116"/>
      <c r="L203" s="116"/>
      <c r="M203" s="116"/>
      <c r="N203" s="118"/>
    </row>
    <row r="204" spans="5:14" x14ac:dyDescent="0.3">
      <c r="E204" s="43">
        <v>28.850300000000001</v>
      </c>
      <c r="F204" s="44">
        <f t="shared" si="231"/>
        <v>1.0008777103209021</v>
      </c>
      <c r="G204" s="44">
        <f t="shared" si="230"/>
        <v>3.8101756200383067E-4</v>
      </c>
      <c r="H204" s="116"/>
      <c r="I204" s="44">
        <f t="shared" si="281"/>
        <v>-1.4585969459641709E-4</v>
      </c>
      <c r="J204" s="116"/>
      <c r="K204" s="116"/>
      <c r="L204" s="116"/>
      <c r="M204" s="116"/>
      <c r="N204" s="118"/>
    </row>
    <row r="205" spans="5:14" x14ac:dyDescent="0.3">
      <c r="E205" s="43">
        <v>28.838000000000001</v>
      </c>
      <c r="F205" s="44">
        <f t="shared" si="231"/>
        <v>0.99957366127908553</v>
      </c>
      <c r="G205" s="44">
        <f t="shared" si="230"/>
        <v>-1.851960348409224E-4</v>
      </c>
      <c r="H205" s="116"/>
      <c r="I205" s="44">
        <f t="shared" si="281"/>
        <v>-4.514756884203934E-4</v>
      </c>
      <c r="J205" s="116"/>
      <c r="K205" s="116"/>
      <c r="L205" s="116"/>
      <c r="M205" s="116"/>
      <c r="N205" s="118"/>
    </row>
    <row r="206" spans="5:14" ht="15" thickBot="1" x14ac:dyDescent="0.35">
      <c r="E206" s="55">
        <v>28.876000000000001</v>
      </c>
      <c r="F206" s="56">
        <f t="shared" si="231"/>
        <v>1.0013177058048408</v>
      </c>
      <c r="G206" s="56">
        <f t="shared" si="230"/>
        <v>5.7189564740344736E-4</v>
      </c>
      <c r="H206" s="120"/>
      <c r="I206" s="56">
        <f t="shared" si="281"/>
        <v>0</v>
      </c>
      <c r="J206" s="120"/>
      <c r="K206" s="120"/>
      <c r="L206" s="120"/>
      <c r="M206" s="120"/>
      <c r="N206" s="124"/>
    </row>
    <row r="207" spans="5:14" ht="15" thickTop="1" x14ac:dyDescent="0.3"/>
    <row r="208" spans="5:14" ht="15" thickBot="1" x14ac:dyDescent="0.35">
      <c r="E208" s="115" t="s">
        <v>7</v>
      </c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5:14" ht="36.6" customHeight="1" thickTop="1" thickBot="1" x14ac:dyDescent="0.35">
      <c r="E209" s="1" t="s">
        <v>1</v>
      </c>
      <c r="F209" s="63"/>
      <c r="G209" s="64"/>
      <c r="H209" s="64"/>
      <c r="I209" s="64"/>
      <c r="J209" s="64"/>
      <c r="K209" s="64"/>
      <c r="L209" s="64"/>
      <c r="M209" s="64"/>
      <c r="N209" s="65"/>
    </row>
    <row r="210" spans="5:14" ht="15" thickBot="1" x14ac:dyDescent="0.35">
      <c r="E210" s="60">
        <v>28.2517</v>
      </c>
      <c r="F210" s="61"/>
      <c r="G210" s="61"/>
      <c r="H210" s="61"/>
      <c r="I210" s="61"/>
      <c r="J210" s="61"/>
      <c r="K210" s="61"/>
      <c r="L210" s="61"/>
      <c r="M210" s="61"/>
      <c r="N210" s="62"/>
    </row>
    <row r="211" spans="5:14" x14ac:dyDescent="0.3">
      <c r="E211" s="47">
        <v>28.3566</v>
      </c>
      <c r="F211" s="48">
        <f>E211/E210</f>
        <v>1.0037130508960523</v>
      </c>
      <c r="G211" s="48">
        <f>LOG(F211)</f>
        <v>1.6095711511829676E-3</v>
      </c>
      <c r="H211" s="101">
        <f>SUM(G211:G218)*(1/8)</f>
        <v>2.482710289924418E-4</v>
      </c>
      <c r="I211" s="48">
        <f>G211-H211</f>
        <v>1.3613001221905257E-3</v>
      </c>
      <c r="J211" s="101">
        <f>MAX(I211:I218)</f>
        <v>1.6732151250230811E-3</v>
      </c>
      <c r="K211" s="101">
        <f>MIN(I211:I218)</f>
        <v>-4.5960751135518878E-4</v>
      </c>
      <c r="L211" s="101">
        <f>J211-K211</f>
        <v>2.1328226363782699E-3</v>
      </c>
      <c r="M211" s="101">
        <f>(1/8*((G211-H211)^2+(G212-H211)^2+(G213-H211)^2+(G214-H211)^2+(G215-H211)^2+(G216-H211)^2+(G217-H211)^2+(G218-H211)^2))^(1/2)</f>
        <v>1.2049249037790284E-3</v>
      </c>
      <c r="N211" s="117">
        <f>L211/M211</f>
        <v>1.770087604371906</v>
      </c>
    </row>
    <row r="212" spans="5:14" x14ac:dyDescent="0.3">
      <c r="E212" s="43">
        <v>28.3856</v>
      </c>
      <c r="F212" s="44">
        <f>E212/E211</f>
        <v>1.0010226896031258</v>
      </c>
      <c r="G212" s="44">
        <f t="shared" ref="G212:G258" si="282">LOG(F212)</f>
        <v>4.4392149306104415E-4</v>
      </c>
      <c r="H212" s="116"/>
      <c r="I212" s="44">
        <f>G212-$H$211+I211</f>
        <v>1.5569505862591281E-3</v>
      </c>
      <c r="J212" s="116"/>
      <c r="K212" s="116"/>
      <c r="L212" s="116"/>
      <c r="M212" s="116"/>
      <c r="N212" s="118"/>
    </row>
    <row r="213" spans="5:14" x14ac:dyDescent="0.3">
      <c r="E213" s="43">
        <v>28.315999999999999</v>
      </c>
      <c r="F213" s="44">
        <f t="shared" ref="F213:F258" si="283">E213/E212</f>
        <v>0.99754805253367895</v>
      </c>
      <c r="G213" s="44">
        <f t="shared" si="282"/>
        <v>-1.0661748917657737E-3</v>
      </c>
      <c r="H213" s="116"/>
      <c r="I213" s="44">
        <f t="shared" ref="I213:I218" si="284">G213-$H$211+I212</f>
        <v>2.4250466550091278E-4</v>
      </c>
      <c r="J213" s="116"/>
      <c r="K213" s="116"/>
      <c r="L213" s="116"/>
      <c r="M213" s="116"/>
      <c r="N213" s="118"/>
    </row>
    <row r="214" spans="5:14" x14ac:dyDescent="0.3">
      <c r="E214" s="43">
        <v>28.369800000000001</v>
      </c>
      <c r="F214" s="44">
        <f t="shared" si="283"/>
        <v>1.001899985873711</v>
      </c>
      <c r="G214" s="44">
        <f t="shared" si="282"/>
        <v>8.2437048227042319E-4</v>
      </c>
      <c r="H214" s="116"/>
      <c r="I214" s="44">
        <f t="shared" si="284"/>
        <v>8.1860411877889418E-4</v>
      </c>
      <c r="J214" s="116"/>
      <c r="K214" s="116"/>
      <c r="L214" s="116"/>
      <c r="M214" s="116"/>
      <c r="N214" s="118"/>
    </row>
    <row r="215" spans="5:14" x14ac:dyDescent="0.3">
      <c r="E215" s="43">
        <v>28.302600000000002</v>
      </c>
      <c r="F215" s="44">
        <f t="shared" si="283"/>
        <v>0.99763128397098322</v>
      </c>
      <c r="G215" s="44">
        <f t="shared" si="282"/>
        <v>-1.029940601141641E-3</v>
      </c>
      <c r="H215" s="116"/>
      <c r="I215" s="44">
        <f t="shared" si="284"/>
        <v>-4.5960751135518878E-4</v>
      </c>
      <c r="J215" s="116"/>
      <c r="K215" s="116"/>
      <c r="L215" s="116"/>
      <c r="M215" s="116"/>
      <c r="N215" s="118"/>
    </row>
    <row r="216" spans="5:14" x14ac:dyDescent="0.3">
      <c r="E216" s="43">
        <v>28.458200000000001</v>
      </c>
      <c r="F216" s="44">
        <f t="shared" si="283"/>
        <v>1.0054977281239179</v>
      </c>
      <c r="G216" s="44">
        <f t="shared" si="282"/>
        <v>2.3810936653707116E-3</v>
      </c>
      <c r="H216" s="116"/>
      <c r="I216" s="44">
        <f t="shared" si="284"/>
        <v>1.6732151250230811E-3</v>
      </c>
      <c r="J216" s="116"/>
      <c r="K216" s="116"/>
      <c r="L216" s="116"/>
      <c r="M216" s="116"/>
      <c r="N216" s="118"/>
    </row>
    <row r="217" spans="5:14" x14ac:dyDescent="0.3">
      <c r="E217" s="43">
        <v>28.406500000000001</v>
      </c>
      <c r="F217" s="44">
        <f t="shared" si="283"/>
        <v>0.99818330041956271</v>
      </c>
      <c r="G217" s="44">
        <f t="shared" si="282"/>
        <v>-7.8970014441158301E-4</v>
      </c>
      <c r="H217" s="116"/>
      <c r="I217" s="44">
        <f t="shared" si="284"/>
        <v>6.352439516190563E-4</v>
      </c>
      <c r="J217" s="116"/>
      <c r="K217" s="116"/>
      <c r="L217" s="116"/>
      <c r="M217" s="116"/>
      <c r="N217" s="118"/>
    </row>
    <row r="218" spans="5:14" ht="15" thickBot="1" x14ac:dyDescent="0.35">
      <c r="E218" s="50">
        <v>28.3812</v>
      </c>
      <c r="F218" s="51">
        <f t="shared" si="283"/>
        <v>0.99910935877352014</v>
      </c>
      <c r="G218" s="51">
        <f t="shared" si="282"/>
        <v>-3.8697292262661478E-4</v>
      </c>
      <c r="H218" s="102"/>
      <c r="I218" s="51">
        <f t="shared" si="284"/>
        <v>0</v>
      </c>
      <c r="J218" s="102"/>
      <c r="K218" s="102"/>
      <c r="L218" s="102"/>
      <c r="M218" s="102"/>
      <c r="N218" s="119"/>
    </row>
    <row r="219" spans="5:14" x14ac:dyDescent="0.3">
      <c r="E219" s="47">
        <v>28.360299999999999</v>
      </c>
      <c r="F219" s="48">
        <f t="shared" si="283"/>
        <v>0.99926359702901912</v>
      </c>
      <c r="G219" s="48">
        <f t="shared" si="282"/>
        <v>-3.199335612300306E-4</v>
      </c>
      <c r="H219" s="101">
        <f t="shared" ref="H219" si="285">SUM(G219:G226)*(1/8)</f>
        <v>4.4195954472652123E-4</v>
      </c>
      <c r="I219" s="48">
        <f>G219-H219</f>
        <v>-7.6189310595655183E-4</v>
      </c>
      <c r="J219" s="101">
        <f t="shared" ref="J219" si="286">MAX(I219:I226)</f>
        <v>1.1931928160987797E-3</v>
      </c>
      <c r="K219" s="101">
        <f t="shared" ref="K219" si="287">MIN(I219:I226)</f>
        <v>-8.5441396277417835E-4</v>
      </c>
      <c r="L219" s="101">
        <f>J219-K219</f>
        <v>2.0476067788729579E-3</v>
      </c>
      <c r="M219" s="101">
        <f t="shared" ref="M219" si="288">(1/8*((G219-H219)^2+(G220-H219)^2+(G221-H219)^2+(G222-H219)^2+(G223-H219)^2+(G224-H219)^2+(G225-H219)^2+(G226-H219)^2))^(1/2)</f>
        <v>8.030276572911204E-4</v>
      </c>
      <c r="N219" s="117">
        <f t="shared" ref="N219" si="289">L219/M219</f>
        <v>2.549858352052552</v>
      </c>
    </row>
    <row r="220" spans="5:14" x14ac:dyDescent="0.3">
      <c r="E220" s="43">
        <v>28.431999999999999</v>
      </c>
      <c r="F220" s="44">
        <f t="shared" si="283"/>
        <v>1.0025281820008956</v>
      </c>
      <c r="G220" s="44">
        <f t="shared" si="282"/>
        <v>1.0965898861824432E-3</v>
      </c>
      <c r="H220" s="116"/>
      <c r="I220" s="44">
        <f>G220-$H$219+I219</f>
        <v>-1.0726276450062991E-4</v>
      </c>
      <c r="J220" s="116"/>
      <c r="K220" s="116"/>
      <c r="L220" s="116"/>
      <c r="M220" s="116"/>
      <c r="N220" s="118"/>
    </row>
    <row r="221" spans="5:14" x14ac:dyDescent="0.3">
      <c r="E221" s="43">
        <v>28.546299999999999</v>
      </c>
      <c r="F221" s="44">
        <f t="shared" si="283"/>
        <v>1.0040201181767023</v>
      </c>
      <c r="G221" s="44">
        <f t="shared" si="282"/>
        <v>1.742415125325931E-3</v>
      </c>
      <c r="H221" s="116"/>
      <c r="I221" s="44">
        <f t="shared" ref="I221:I226" si="290">G221-$H$219+I220</f>
        <v>1.1931928160987797E-3</v>
      </c>
      <c r="J221" s="116"/>
      <c r="K221" s="116"/>
      <c r="L221" s="116"/>
      <c r="M221" s="116"/>
      <c r="N221" s="118"/>
    </row>
    <row r="222" spans="5:14" x14ac:dyDescent="0.3">
      <c r="E222" s="43">
        <v>28.567799999999998</v>
      </c>
      <c r="F222" s="44">
        <f t="shared" si="283"/>
        <v>1.0007531624063364</v>
      </c>
      <c r="G222" s="44">
        <f t="shared" si="282"/>
        <v>3.2697116130601977E-4</v>
      </c>
      <c r="H222" s="116"/>
      <c r="I222" s="44">
        <f t="shared" si="290"/>
        <v>1.0782044326782783E-3</v>
      </c>
      <c r="J222" s="116"/>
      <c r="K222" s="116"/>
      <c r="L222" s="116"/>
      <c r="M222" s="116"/>
      <c r="N222" s="118"/>
    </row>
    <row r="223" spans="5:14" x14ac:dyDescent="0.3">
      <c r="E223" s="43">
        <v>28.5366</v>
      </c>
      <c r="F223" s="44">
        <f t="shared" si="283"/>
        <v>0.99890786129838494</v>
      </c>
      <c r="G223" s="44">
        <f t="shared" si="282"/>
        <v>-4.7456900637025468E-4</v>
      </c>
      <c r="H223" s="116"/>
      <c r="I223" s="44">
        <f t="shared" si="290"/>
        <v>1.6167588158150247E-4</v>
      </c>
      <c r="J223" s="116"/>
      <c r="K223" s="116"/>
      <c r="L223" s="116"/>
      <c r="M223" s="116"/>
      <c r="N223" s="118"/>
    </row>
    <row r="224" spans="5:14" x14ac:dyDescent="0.3">
      <c r="E224" s="43">
        <v>28.498899999999999</v>
      </c>
      <c r="F224" s="44">
        <f t="shared" si="283"/>
        <v>0.9986788895663814</v>
      </c>
      <c r="G224" s="44">
        <f t="shared" si="282"/>
        <v>-5.7413029962915954E-4</v>
      </c>
      <c r="H224" s="116"/>
      <c r="I224" s="44">
        <f t="shared" si="290"/>
        <v>-8.5441396277417835E-4</v>
      </c>
      <c r="J224" s="116"/>
      <c r="K224" s="116"/>
      <c r="L224" s="116"/>
      <c r="M224" s="116"/>
      <c r="N224" s="118"/>
    </row>
    <row r="225" spans="5:14" x14ac:dyDescent="0.3">
      <c r="E225" s="43">
        <v>28.534800000000001</v>
      </c>
      <c r="F225" s="44">
        <f t="shared" si="283"/>
        <v>1.0012596977427199</v>
      </c>
      <c r="G225" s="44">
        <f t="shared" si="282"/>
        <v>5.4673549005081863E-4</v>
      </c>
      <c r="H225" s="116"/>
      <c r="I225" s="44">
        <f t="shared" si="290"/>
        <v>-7.496380174498809E-4</v>
      </c>
      <c r="J225" s="116"/>
      <c r="K225" s="116"/>
      <c r="L225" s="116"/>
      <c r="M225" s="116"/>
      <c r="N225" s="118"/>
    </row>
    <row r="226" spans="5:14" ht="15" thickBot="1" x14ac:dyDescent="0.35">
      <c r="E226" s="50">
        <v>28.613199999999999</v>
      </c>
      <c r="F226" s="51">
        <f t="shared" si="283"/>
        <v>1.0027475223236189</v>
      </c>
      <c r="G226" s="51">
        <f t="shared" si="282"/>
        <v>1.1915975621764022E-3</v>
      </c>
      <c r="H226" s="102"/>
      <c r="I226" s="51">
        <f t="shared" si="290"/>
        <v>0</v>
      </c>
      <c r="J226" s="102"/>
      <c r="K226" s="102"/>
      <c r="L226" s="102"/>
      <c r="M226" s="102"/>
      <c r="N226" s="119"/>
    </row>
    <row r="227" spans="5:14" x14ac:dyDescent="0.3">
      <c r="E227" s="53">
        <v>28.643000000000001</v>
      </c>
      <c r="F227" s="54">
        <f t="shared" si="283"/>
        <v>1.0010414773600995</v>
      </c>
      <c r="G227" s="66">
        <f t="shared" si="282"/>
        <v>4.5207249972297793E-4</v>
      </c>
      <c r="H227" s="111">
        <f t="shared" ref="H227" si="291">SUM(G227:G234)*(1/8)</f>
        <v>-2.6947844033536067E-5</v>
      </c>
      <c r="I227" s="54">
        <f>G227-H227</f>
        <v>4.7902034375651401E-4</v>
      </c>
      <c r="J227" s="111">
        <f t="shared" ref="J227" si="292">MAX(I227:I234)</f>
        <v>4.7902034375651401E-4</v>
      </c>
      <c r="K227" s="111">
        <f t="shared" ref="K227" si="293">MIN(I227:I234)</f>
        <v>-2.258842374351768E-3</v>
      </c>
      <c r="L227" s="111">
        <f>J227-K227</f>
        <v>2.7378627181082818E-3</v>
      </c>
      <c r="M227" s="111">
        <f t="shared" ref="M227" si="294">(1/8*((G227-H227)^2+(G228-H227)^2+(G229-H227)^2+(G230-H227)^2+(G231-H227)^2+(G232-H227)^2+(G233-H227)^2+(G234-H227)^2))^(1/2)</f>
        <v>8.9148193663484234E-4</v>
      </c>
      <c r="N227" s="122">
        <f t="shared" ref="N227" si="295">L227/M227</f>
        <v>3.071136503834436</v>
      </c>
    </row>
    <row r="228" spans="5:14" x14ac:dyDescent="0.3">
      <c r="E228" s="43">
        <v>28.6157</v>
      </c>
      <c r="F228" s="54">
        <f t="shared" si="283"/>
        <v>0.99904688754669546</v>
      </c>
      <c r="G228" s="67">
        <f t="shared" si="282"/>
        <v>-4.1412886615854646E-4</v>
      </c>
      <c r="H228" s="116"/>
      <c r="I228" s="44">
        <f>G228-$H$227+I227</f>
        <v>9.1839321631503629E-5</v>
      </c>
      <c r="J228" s="116"/>
      <c r="K228" s="116"/>
      <c r="L228" s="116"/>
      <c r="M228" s="116"/>
      <c r="N228" s="118"/>
    </row>
    <row r="229" spans="5:14" x14ac:dyDescent="0.3">
      <c r="E229" s="43">
        <v>28.520700000000001</v>
      </c>
      <c r="F229" s="54">
        <f t="shared" si="283"/>
        <v>0.99668014411669126</v>
      </c>
      <c r="G229" s="67">
        <f t="shared" si="282"/>
        <v>-1.4441936769037638E-3</v>
      </c>
      <c r="H229" s="116"/>
      <c r="I229" s="44">
        <f t="shared" ref="I229:I234" si="296">G229-$H$227+I228</f>
        <v>-1.3254065112387242E-3</v>
      </c>
      <c r="J229" s="116"/>
      <c r="K229" s="116"/>
      <c r="L229" s="116"/>
      <c r="M229" s="116"/>
      <c r="N229" s="118"/>
    </row>
    <row r="230" spans="5:14" x14ac:dyDescent="0.3">
      <c r="E230" s="43">
        <v>28.457699999999999</v>
      </c>
      <c r="F230" s="54">
        <f t="shared" si="283"/>
        <v>0.99779107805909384</v>
      </c>
      <c r="G230" s="67">
        <f t="shared" si="282"/>
        <v>-9.6038370714657967E-4</v>
      </c>
      <c r="H230" s="116"/>
      <c r="I230" s="44">
        <f t="shared" si="296"/>
        <v>-2.258842374351768E-3</v>
      </c>
      <c r="J230" s="116"/>
      <c r="K230" s="116"/>
      <c r="L230" s="116"/>
      <c r="M230" s="116"/>
      <c r="N230" s="118"/>
    </row>
    <row r="231" spans="5:14" x14ac:dyDescent="0.3">
      <c r="E231" s="43">
        <v>28.470800000000001</v>
      </c>
      <c r="F231" s="54">
        <f t="shared" si="283"/>
        <v>1.0004603323529309</v>
      </c>
      <c r="G231" s="67">
        <f t="shared" si="282"/>
        <v>1.9987380005980079E-4</v>
      </c>
      <c r="H231" s="116"/>
      <c r="I231" s="44">
        <f t="shared" si="296"/>
        <v>-2.0320207302584312E-3</v>
      </c>
      <c r="J231" s="116"/>
      <c r="K231" s="116"/>
      <c r="L231" s="116"/>
      <c r="M231" s="116"/>
      <c r="N231" s="118"/>
    </row>
    <row r="232" spans="5:14" x14ac:dyDescent="0.3">
      <c r="E232" s="43">
        <v>28.5562</v>
      </c>
      <c r="F232" s="54">
        <f t="shared" si="283"/>
        <v>1.0029995644660494</v>
      </c>
      <c r="G232" s="67">
        <f t="shared" si="282"/>
        <v>1.3007444361384768E-3</v>
      </c>
      <c r="H232" s="116"/>
      <c r="I232" s="44">
        <f t="shared" si="296"/>
        <v>-7.0432845008641838E-4</v>
      </c>
      <c r="J232" s="116"/>
      <c r="K232" s="116"/>
      <c r="L232" s="116"/>
      <c r="M232" s="116"/>
      <c r="N232" s="118"/>
    </row>
    <row r="233" spans="5:14" x14ac:dyDescent="0.3">
      <c r="E233" s="43">
        <v>28.625</v>
      </c>
      <c r="F233" s="54">
        <f t="shared" si="283"/>
        <v>1.0024092841484511</v>
      </c>
      <c r="G233" s="67">
        <f t="shared" si="282"/>
        <v>1.0450803681459747E-3</v>
      </c>
      <c r="H233" s="116"/>
      <c r="I233" s="44">
        <f t="shared" si="296"/>
        <v>3.6769976209309239E-4</v>
      </c>
      <c r="J233" s="116"/>
      <c r="K233" s="116"/>
      <c r="L233" s="116"/>
      <c r="M233" s="116"/>
      <c r="N233" s="118"/>
    </row>
    <row r="234" spans="5:14" ht="15" thickBot="1" x14ac:dyDescent="0.35">
      <c r="E234" s="45">
        <v>28.599</v>
      </c>
      <c r="F234" s="68">
        <f t="shared" si="283"/>
        <v>0.99909170305676853</v>
      </c>
      <c r="G234" s="69">
        <f t="shared" si="282"/>
        <v>-3.9464760612662874E-4</v>
      </c>
      <c r="H234" s="112"/>
      <c r="I234" s="46">
        <f t="shared" si="296"/>
        <v>0</v>
      </c>
      <c r="J234" s="112"/>
      <c r="K234" s="112"/>
      <c r="L234" s="112"/>
      <c r="M234" s="112"/>
      <c r="N234" s="123"/>
    </row>
    <row r="235" spans="5:14" x14ac:dyDescent="0.3">
      <c r="E235" s="47">
        <v>28.586099999999998</v>
      </c>
      <c r="F235" s="48">
        <f t="shared" si="283"/>
        <v>0.99954893527745714</v>
      </c>
      <c r="G235" s="48">
        <f t="shared" si="282"/>
        <v>-1.9593911391549925E-4</v>
      </c>
      <c r="H235" s="101">
        <f t="shared" ref="H235" si="297">SUM(G235:G242)*(1/8)</f>
        <v>1.8409482092580062E-5</v>
      </c>
      <c r="I235" s="48">
        <f>G235-H235</f>
        <v>-2.1434859600807932E-4</v>
      </c>
      <c r="J235" s="101">
        <f t="shared" ref="J235" si="298">MAX(I235:I242)</f>
        <v>1.0259287510748531E-3</v>
      </c>
      <c r="K235" s="101">
        <f t="shared" ref="K235" si="299">MIN(I235:I242)</f>
        <v>-1.0995954064066532E-3</v>
      </c>
      <c r="L235" s="101">
        <f>J235-K235</f>
        <v>2.1255241574815063E-3</v>
      </c>
      <c r="M235" s="101">
        <f t="shared" ref="M235" si="300">(1/8*((G235-H235)^2+(G236-H235)^2+(G237-H235)^2+(G238-H235)^2+(G239-H235)^2+(G240-H235)^2+(G241-H235)^2+(G242-H235)^2))^(1/2)</f>
        <v>8.1581712804705163E-4</v>
      </c>
      <c r="N235" s="117">
        <f t="shared" ref="N235" si="301">L235/M235</f>
        <v>2.6053929053557678</v>
      </c>
    </row>
    <row r="236" spans="5:14" x14ac:dyDescent="0.3">
      <c r="E236" s="43">
        <v>28.5291</v>
      </c>
      <c r="F236" s="44">
        <f t="shared" si="283"/>
        <v>0.99800602390672399</v>
      </c>
      <c r="G236" s="44">
        <f t="shared" si="282"/>
        <v>-8.668373283059939E-4</v>
      </c>
      <c r="H236" s="116"/>
      <c r="I236" s="44">
        <f>G236-$H$235+I235</f>
        <v>-1.0995954064066532E-3</v>
      </c>
      <c r="J236" s="116"/>
      <c r="K236" s="116"/>
      <c r="L236" s="116"/>
      <c r="M236" s="116"/>
      <c r="N236" s="118"/>
    </row>
    <row r="237" spans="5:14" x14ac:dyDescent="0.3">
      <c r="E237" s="43">
        <v>28.614000000000001</v>
      </c>
      <c r="F237" s="44">
        <f t="shared" si="283"/>
        <v>1.0029759088089005</v>
      </c>
      <c r="G237" s="44">
        <f t="shared" si="282"/>
        <v>1.2905015179144896E-3</v>
      </c>
      <c r="H237" s="116"/>
      <c r="I237" s="44">
        <f t="shared" ref="I237:I242" si="302">G237-$H$235+I236</f>
        <v>1.7249662941525631E-4</v>
      </c>
      <c r="J237" s="116"/>
      <c r="K237" s="116"/>
      <c r="L237" s="116"/>
      <c r="M237" s="116"/>
      <c r="N237" s="118"/>
    </row>
    <row r="238" spans="5:14" x14ac:dyDescent="0.3">
      <c r="E238" s="43">
        <v>28.671500000000002</v>
      </c>
      <c r="F238" s="44">
        <f t="shared" si="283"/>
        <v>1.0020095058363039</v>
      </c>
      <c r="G238" s="44">
        <f t="shared" si="282"/>
        <v>8.7184160375217699E-4</v>
      </c>
      <c r="H238" s="116"/>
      <c r="I238" s="44">
        <f t="shared" si="302"/>
        <v>1.0259287510748531E-3</v>
      </c>
      <c r="J238" s="116"/>
      <c r="K238" s="116"/>
      <c r="L238" s="116"/>
      <c r="M238" s="116"/>
      <c r="N238" s="118"/>
    </row>
    <row r="239" spans="5:14" x14ac:dyDescent="0.3">
      <c r="E239" s="43">
        <v>28.6219</v>
      </c>
      <c r="F239" s="44">
        <f t="shared" si="283"/>
        <v>0.99827005911793931</v>
      </c>
      <c r="G239" s="44">
        <f t="shared" si="282"/>
        <v>-7.5195438510718084E-4</v>
      </c>
      <c r="H239" s="116"/>
      <c r="I239" s="44">
        <f t="shared" si="302"/>
        <v>2.5556488387509216E-4</v>
      </c>
      <c r="J239" s="116"/>
      <c r="K239" s="116"/>
      <c r="L239" s="116"/>
      <c r="M239" s="116"/>
      <c r="N239" s="118"/>
    </row>
    <row r="240" spans="5:14" x14ac:dyDescent="0.3">
      <c r="E240" s="43">
        <v>28.566600000000001</v>
      </c>
      <c r="F240" s="44">
        <f t="shared" si="283"/>
        <v>0.99806791303162967</v>
      </c>
      <c r="G240" s="44">
        <f t="shared" si="282"/>
        <v>-8.3990635651424073E-4</v>
      </c>
      <c r="H240" s="116"/>
      <c r="I240" s="44">
        <f t="shared" si="302"/>
        <v>-6.0275095473172867E-4</v>
      </c>
      <c r="J240" s="116"/>
      <c r="K240" s="116"/>
      <c r="L240" s="116"/>
      <c r="M240" s="116"/>
      <c r="N240" s="118"/>
    </row>
    <row r="241" spans="5:14" x14ac:dyDescent="0.3">
      <c r="E241" s="43">
        <v>28.6248</v>
      </c>
      <c r="F241" s="44">
        <f t="shared" si="283"/>
        <v>1.0020373443111885</v>
      </c>
      <c r="G241" s="44">
        <f t="shared" si="282"/>
        <v>8.8390728577641367E-4</v>
      </c>
      <c r="H241" s="116"/>
      <c r="I241" s="44">
        <f t="shared" si="302"/>
        <v>2.6274684895210491E-4</v>
      </c>
      <c r="J241" s="116"/>
      <c r="K241" s="116"/>
      <c r="L241" s="116"/>
      <c r="M241" s="116"/>
      <c r="N241" s="118"/>
    </row>
    <row r="242" spans="5:14" ht="15" thickBot="1" x14ac:dyDescent="0.35">
      <c r="E242" s="50">
        <v>28.608699999999999</v>
      </c>
      <c r="F242" s="51">
        <f t="shared" si="283"/>
        <v>0.99943755065537565</v>
      </c>
      <c r="G242" s="51">
        <f t="shared" si="282"/>
        <v>-2.4433736685952509E-4</v>
      </c>
      <c r="H242" s="102"/>
      <c r="I242" s="51">
        <f t="shared" si="302"/>
        <v>0</v>
      </c>
      <c r="J242" s="102"/>
      <c r="K242" s="102"/>
      <c r="L242" s="102"/>
      <c r="M242" s="102"/>
      <c r="N242" s="119"/>
    </row>
    <row r="243" spans="5:14" x14ac:dyDescent="0.3">
      <c r="E243" s="47">
        <v>28.4633</v>
      </c>
      <c r="F243" s="48">
        <f t="shared" si="283"/>
        <v>0.99491762995172806</v>
      </c>
      <c r="G243" s="48">
        <f t="shared" si="282"/>
        <v>-2.212873363048293E-3</v>
      </c>
      <c r="H243" s="101">
        <f t="shared" ref="H243" si="303">SUM(G243:G250)*(1/8)</f>
        <v>2.8502344172596583E-4</v>
      </c>
      <c r="I243" s="48">
        <f>G243-$H$243</f>
        <v>-2.4978968047742588E-3</v>
      </c>
      <c r="J243" s="101">
        <f t="shared" ref="J243" si="304">MAX(I243:I250)</f>
        <v>0</v>
      </c>
      <c r="K243" s="101">
        <f t="shared" ref="K243" si="305">MIN(I243:I250)</f>
        <v>-3.661887826561341E-3</v>
      </c>
      <c r="L243" s="101">
        <f>J243-K243</f>
        <v>3.661887826561341E-3</v>
      </c>
      <c r="M243" s="101">
        <f t="shared" ref="M243" si="306">(1/8*((G243-H243)^2+(G244-H243)^2+(G245-H243)^2+(G246-H243)^2+(G247-H243)^2+(G248-H243)^2+(G249-H243)^2+(G250-H243)^2))^(1/2)</f>
        <v>1.4855880554457727E-3</v>
      </c>
      <c r="N243" s="117">
        <f t="shared" ref="N243" si="307">L243/M243</f>
        <v>2.4649416190025422</v>
      </c>
    </row>
    <row r="244" spans="5:14" x14ac:dyDescent="0.3">
      <c r="E244" s="43">
        <v>28.479299999999999</v>
      </c>
      <c r="F244" s="44">
        <f t="shared" si="283"/>
        <v>1.0005621273710357</v>
      </c>
      <c r="G244" s="44">
        <f t="shared" si="282"/>
        <v>2.4406022532600776E-4</v>
      </c>
      <c r="H244" s="116"/>
      <c r="I244" s="44">
        <f>G244-$H$243+I243</f>
        <v>-2.5388600211742169E-3</v>
      </c>
      <c r="J244" s="116"/>
      <c r="K244" s="116"/>
      <c r="L244" s="116"/>
      <c r="M244" s="116"/>
      <c r="N244" s="118"/>
    </row>
    <row r="245" spans="5:14" x14ac:dyDescent="0.3">
      <c r="E245" s="43">
        <v>28.424399999999999</v>
      </c>
      <c r="F245" s="44">
        <f t="shared" si="283"/>
        <v>0.99807228408001603</v>
      </c>
      <c r="G245" s="44">
        <f t="shared" si="282"/>
        <v>-8.3800436366115831E-4</v>
      </c>
      <c r="H245" s="116"/>
      <c r="I245" s="44">
        <f t="shared" ref="I245:I250" si="308">G245-$H$243+I244</f>
        <v>-3.661887826561341E-3</v>
      </c>
      <c r="J245" s="116"/>
      <c r="K245" s="116"/>
      <c r="L245" s="116"/>
      <c r="M245" s="116"/>
      <c r="N245" s="118"/>
    </row>
    <row r="246" spans="5:14" x14ac:dyDescent="0.3">
      <c r="E246" s="43">
        <v>28.503</v>
      </c>
      <c r="F246" s="44">
        <f t="shared" si="283"/>
        <v>1.0027652298729262</v>
      </c>
      <c r="G246" s="44">
        <f t="shared" si="282"/>
        <v>1.199266714061841E-3</v>
      </c>
      <c r="H246" s="116"/>
      <c r="I246" s="44">
        <f t="shared" si="308"/>
        <v>-2.7476445542254659E-3</v>
      </c>
      <c r="J246" s="116"/>
      <c r="K246" s="116"/>
      <c r="L246" s="116"/>
      <c r="M246" s="116"/>
      <c r="N246" s="118"/>
    </row>
    <row r="247" spans="5:14" x14ac:dyDescent="0.3">
      <c r="E247" s="43">
        <v>28.581</v>
      </c>
      <c r="F247" s="44">
        <f t="shared" si="283"/>
        <v>1.0027365540469424</v>
      </c>
      <c r="G247" s="44">
        <f t="shared" si="282"/>
        <v>1.1868471260171255E-3</v>
      </c>
      <c r="H247" s="116"/>
      <c r="I247" s="44">
        <f t="shared" si="308"/>
        <v>-1.8458208699343062E-3</v>
      </c>
      <c r="J247" s="116"/>
      <c r="K247" s="116"/>
      <c r="L247" s="116"/>
      <c r="M247" s="116"/>
      <c r="N247" s="118"/>
    </row>
    <row r="248" spans="5:14" x14ac:dyDescent="0.3">
      <c r="E248" s="43">
        <v>28.580500000000001</v>
      </c>
      <c r="F248" s="44">
        <f t="shared" si="283"/>
        <v>0.99998250586053672</v>
      </c>
      <c r="G248" s="44">
        <f t="shared" si="282"/>
        <v>-7.5976746921329742E-6</v>
      </c>
      <c r="H248" s="116"/>
      <c r="I248" s="44">
        <f t="shared" si="308"/>
        <v>-2.1384419863524052E-3</v>
      </c>
      <c r="J248" s="116"/>
      <c r="K248" s="116"/>
      <c r="L248" s="116"/>
      <c r="M248" s="116"/>
      <c r="N248" s="118"/>
    </row>
    <row r="249" spans="5:14" x14ac:dyDescent="0.3">
      <c r="E249" s="43">
        <v>28.554400000000001</v>
      </c>
      <c r="F249" s="44">
        <f t="shared" si="283"/>
        <v>0.99908678994419275</v>
      </c>
      <c r="G249" s="44">
        <f t="shared" si="282"/>
        <v>-3.9678328888781119E-4</v>
      </c>
      <c r="H249" s="116"/>
      <c r="I249" s="44">
        <f t="shared" si="308"/>
        <v>-2.8202487169661822E-3</v>
      </c>
      <c r="J249" s="116"/>
      <c r="K249" s="116"/>
      <c r="L249" s="116"/>
      <c r="M249" s="116"/>
      <c r="N249" s="118"/>
    </row>
    <row r="250" spans="5:14" ht="15" thickBot="1" x14ac:dyDescent="0.35">
      <c r="E250" s="50">
        <v>28.7593</v>
      </c>
      <c r="F250" s="51">
        <f t="shared" si="283"/>
        <v>1.0071757767629506</v>
      </c>
      <c r="G250" s="51">
        <f t="shared" si="282"/>
        <v>3.105272158692148E-3</v>
      </c>
      <c r="H250" s="102"/>
      <c r="I250" s="51">
        <f t="shared" si="308"/>
        <v>0</v>
      </c>
      <c r="J250" s="102"/>
      <c r="K250" s="102"/>
      <c r="L250" s="102"/>
      <c r="M250" s="102"/>
      <c r="N250" s="119"/>
    </row>
    <row r="251" spans="5:14" x14ac:dyDescent="0.3">
      <c r="E251" s="47">
        <v>28.838899999999999</v>
      </c>
      <c r="F251" s="48">
        <f t="shared" si="283"/>
        <v>1.0027678003289371</v>
      </c>
      <c r="G251" s="70">
        <f t="shared" si="282"/>
        <v>1.2003799690865269E-3</v>
      </c>
      <c r="H251" s="101">
        <f t="shared" ref="H251" si="309">SUM(G251:G258)*(1/8)</f>
        <v>2.19840251117093E-4</v>
      </c>
      <c r="I251" s="48">
        <f>G251-H251</f>
        <v>9.805397179694338E-4</v>
      </c>
      <c r="J251" s="101">
        <f t="shared" ref="J251" si="310">MAX(I251:I258)</f>
        <v>9.805397179694338E-4</v>
      </c>
      <c r="K251" s="101">
        <f t="shared" ref="K251" si="311">MIN(I251:I258)</f>
        <v>-3.5205539628635431E-4</v>
      </c>
      <c r="L251" s="101">
        <f>J251-K251</f>
        <v>1.3325951142557882E-3</v>
      </c>
      <c r="M251" s="101">
        <f t="shared" ref="M251" si="312">(1/8*((G251-H251)^2+(G252-H251)^2+(G253-H251)^2+(G254-H251)^2+(G255-H251)^2+(G256-H251)^2+(G257-H251)^2+(G258-H251)^2))^(1/2)</f>
        <v>6.392054888046439E-4</v>
      </c>
      <c r="N251" s="117">
        <f t="shared" ref="N251" si="313">L251/M251</f>
        <v>2.0847679464515054</v>
      </c>
    </row>
    <row r="252" spans="5:14" x14ac:dyDescent="0.3">
      <c r="E252" s="43">
        <v>28.827999999999999</v>
      </c>
      <c r="F252" s="54">
        <f t="shared" si="283"/>
        <v>0.99962203828856167</v>
      </c>
      <c r="G252" s="67">
        <f t="shared" si="282"/>
        <v>-1.6417771404810634E-4</v>
      </c>
      <c r="H252" s="116"/>
      <c r="I252" s="44">
        <f>G252-$H$251+I251</f>
        <v>5.9652175280423445E-4</v>
      </c>
      <c r="J252" s="116"/>
      <c r="K252" s="116"/>
      <c r="L252" s="116"/>
      <c r="M252" s="116"/>
      <c r="N252" s="118"/>
    </row>
    <row r="253" spans="5:14" x14ac:dyDescent="0.3">
      <c r="E253" s="43">
        <v>28.813500000000001</v>
      </c>
      <c r="F253" s="54">
        <f t="shared" si="283"/>
        <v>0.99949701678923275</v>
      </c>
      <c r="G253" s="67">
        <f t="shared" si="282"/>
        <v>-2.1849778789332367E-4</v>
      </c>
      <c r="H253" s="116"/>
      <c r="I253" s="44">
        <f t="shared" ref="I253:I258" si="314">G253-$H$251+I252</f>
        <v>1.5818371379381778E-4</v>
      </c>
      <c r="J253" s="116"/>
      <c r="K253" s="116"/>
      <c r="L253" s="116"/>
      <c r="M253" s="116"/>
      <c r="N253" s="118"/>
    </row>
    <row r="254" spans="5:14" x14ac:dyDescent="0.3">
      <c r="E254" s="43">
        <v>28.879000000000001</v>
      </c>
      <c r="F254" s="54">
        <f t="shared" si="283"/>
        <v>1.0022732399743175</v>
      </c>
      <c r="G254" s="67">
        <f t="shared" si="282"/>
        <v>9.8613514015995023E-4</v>
      </c>
      <c r="H254" s="116"/>
      <c r="I254" s="44">
        <f t="shared" si="314"/>
        <v>9.2447860283667496E-4</v>
      </c>
      <c r="J254" s="116"/>
      <c r="K254" s="116"/>
      <c r="L254" s="116"/>
      <c r="M254" s="116"/>
      <c r="N254" s="118"/>
    </row>
    <row r="255" spans="5:14" x14ac:dyDescent="0.3">
      <c r="E255" s="43">
        <v>28.824999999999999</v>
      </c>
      <c r="F255" s="54">
        <f t="shared" si="283"/>
        <v>0.99813012915959687</v>
      </c>
      <c r="G255" s="67">
        <f t="shared" si="282"/>
        <v>-8.1283477293465857E-4</v>
      </c>
      <c r="H255" s="116"/>
      <c r="I255" s="44">
        <f t="shared" si="314"/>
        <v>-1.0819642121507656E-4</v>
      </c>
      <c r="J255" s="116"/>
      <c r="K255" s="116"/>
      <c r="L255" s="116"/>
      <c r="M255" s="116"/>
      <c r="N255" s="118"/>
    </row>
    <row r="256" spans="5:14" x14ac:dyDescent="0.3">
      <c r="E256" s="43">
        <v>28.850300000000001</v>
      </c>
      <c r="F256" s="54">
        <f t="shared" si="283"/>
        <v>1.0008777103209021</v>
      </c>
      <c r="G256" s="67">
        <f t="shared" si="282"/>
        <v>3.8101756200383067E-4</v>
      </c>
      <c r="H256" s="116"/>
      <c r="I256" s="44">
        <f t="shared" si="314"/>
        <v>5.2980889671661101E-5</v>
      </c>
      <c r="J256" s="116"/>
      <c r="K256" s="116"/>
      <c r="L256" s="116"/>
      <c r="M256" s="116"/>
      <c r="N256" s="118"/>
    </row>
    <row r="257" spans="5:14" x14ac:dyDescent="0.3">
      <c r="E257" s="43">
        <v>28.838000000000001</v>
      </c>
      <c r="F257" s="44">
        <f t="shared" si="283"/>
        <v>0.99957366127908553</v>
      </c>
      <c r="G257" s="67">
        <f t="shared" si="282"/>
        <v>-1.851960348409224E-4</v>
      </c>
      <c r="H257" s="116"/>
      <c r="I257" s="44">
        <f t="shared" si="314"/>
        <v>-3.5205539628635431E-4</v>
      </c>
      <c r="J257" s="116"/>
      <c r="K257" s="116"/>
      <c r="L257" s="116"/>
      <c r="M257" s="116"/>
      <c r="N257" s="118"/>
    </row>
    <row r="258" spans="5:14" ht="15" thickBot="1" x14ac:dyDescent="0.35">
      <c r="E258" s="55">
        <v>28.876000000000001</v>
      </c>
      <c r="F258" s="71">
        <f t="shared" si="283"/>
        <v>1.0013177058048408</v>
      </c>
      <c r="G258" s="72">
        <f t="shared" si="282"/>
        <v>5.7189564740344736E-4</v>
      </c>
      <c r="H258" s="120"/>
      <c r="I258" s="56">
        <f t="shared" si="314"/>
        <v>0</v>
      </c>
      <c r="J258" s="120"/>
      <c r="K258" s="120"/>
      <c r="L258" s="120"/>
      <c r="M258" s="120"/>
      <c r="N258" s="124"/>
    </row>
    <row r="259" spans="5:14" ht="15" thickTop="1" x14ac:dyDescent="0.3"/>
    <row r="260" spans="5:14" ht="15" thickBot="1" x14ac:dyDescent="0.35">
      <c r="E260" s="100" t="s">
        <v>8</v>
      </c>
      <c r="F260" s="100"/>
      <c r="G260" s="100"/>
      <c r="H260" s="100"/>
      <c r="I260" s="100"/>
      <c r="J260" s="100"/>
      <c r="K260" s="100"/>
      <c r="L260" s="100"/>
      <c r="M260" s="100"/>
      <c r="N260" s="100"/>
    </row>
    <row r="261" spans="5:14" ht="39" customHeight="1" thickBot="1" x14ac:dyDescent="0.35">
      <c r="E261" s="73" t="s">
        <v>1</v>
      </c>
      <c r="F261" s="74"/>
      <c r="G261" s="75"/>
      <c r="H261" s="75"/>
      <c r="I261" s="75"/>
      <c r="J261" s="75"/>
      <c r="K261" s="75"/>
      <c r="L261" s="75"/>
      <c r="M261" s="75"/>
      <c r="N261" s="75"/>
    </row>
    <row r="262" spans="5:14" ht="15" thickBot="1" x14ac:dyDescent="0.35">
      <c r="E262" s="76">
        <v>28.2517</v>
      </c>
      <c r="F262" s="61"/>
      <c r="G262" s="61"/>
      <c r="H262" s="61"/>
      <c r="I262" s="61"/>
      <c r="J262" s="61"/>
      <c r="K262" s="61"/>
      <c r="L262" s="61"/>
      <c r="M262" s="61"/>
      <c r="N262" s="77"/>
    </row>
    <row r="263" spans="5:14" x14ac:dyDescent="0.3">
      <c r="E263" s="78">
        <v>28.3566</v>
      </c>
      <c r="F263" s="48">
        <f>E263/E262</f>
        <v>1.0037130508960523</v>
      </c>
      <c r="G263" s="48">
        <f>LOG(F263)</f>
        <v>1.6095711511829676E-3</v>
      </c>
      <c r="H263" s="101">
        <f>SUM(G263:G274)*(1/12)</f>
        <v>4.0268423696032478E-4</v>
      </c>
      <c r="I263" s="48">
        <f>G263-$H$263</f>
        <v>1.2068869142226428E-3</v>
      </c>
      <c r="J263" s="101">
        <f>MAX(I263:I274)</f>
        <v>1.2481241703233622E-3</v>
      </c>
      <c r="K263" s="101">
        <f>MIN(I263:I274)</f>
        <v>-1.9579234619334202E-3</v>
      </c>
      <c r="L263" s="101">
        <f>J263-K263</f>
        <v>3.2060476322567826E-3</v>
      </c>
      <c r="M263" s="101">
        <f>(1/12*((G263-H263)^2+(G264-H263)^2+(G265-H263)^2+(G266-H263)^2+(G267-H263)^2+(G268-H263)^2+(G269-H263)^2+(G270-H263)^2+(G271-H263)^2+(G272-H263)^2+(G273-H263)^2+(G274-H263)^2))^(1/2)</f>
        <v>1.1033959910085336E-3</v>
      </c>
      <c r="N263" s="125">
        <f>L263/M263</f>
        <v>2.9056183440782388</v>
      </c>
    </row>
    <row r="264" spans="5:14" x14ac:dyDescent="0.3">
      <c r="E264" s="79">
        <v>28.3856</v>
      </c>
      <c r="F264" s="54">
        <f>E264/E263</f>
        <v>1.0010226896031258</v>
      </c>
      <c r="G264" s="67">
        <f t="shared" ref="G264:G310" si="315">LOG(F264)</f>
        <v>4.4392149306104415E-4</v>
      </c>
      <c r="H264" s="116"/>
      <c r="I264" s="44">
        <f>G264-$H$263+I263</f>
        <v>1.2481241703233622E-3</v>
      </c>
      <c r="J264" s="116"/>
      <c r="K264" s="116"/>
      <c r="L264" s="116"/>
      <c r="M264" s="116"/>
      <c r="N264" s="126"/>
    </row>
    <row r="265" spans="5:14" x14ac:dyDescent="0.3">
      <c r="E265" s="79">
        <v>28.315999999999999</v>
      </c>
      <c r="F265" s="54">
        <f t="shared" ref="F265:F310" si="316">E265/E264</f>
        <v>0.99754805253367895</v>
      </c>
      <c r="G265" s="67">
        <f t="shared" si="315"/>
        <v>-1.0661748917657737E-3</v>
      </c>
      <c r="H265" s="116"/>
      <c r="I265" s="44">
        <f t="shared" ref="I265:I274" si="317">G265-$H$263+I264</f>
        <v>-2.2073495840273629E-4</v>
      </c>
      <c r="J265" s="116"/>
      <c r="K265" s="116"/>
      <c r="L265" s="116"/>
      <c r="M265" s="116"/>
      <c r="N265" s="126"/>
    </row>
    <row r="266" spans="5:14" x14ac:dyDescent="0.3">
      <c r="E266" s="79">
        <v>28.369800000000001</v>
      </c>
      <c r="F266" s="54">
        <f t="shared" si="316"/>
        <v>1.001899985873711</v>
      </c>
      <c r="G266" s="67">
        <f t="shared" si="315"/>
        <v>8.2437048227042319E-4</v>
      </c>
      <c r="H266" s="116"/>
      <c r="I266" s="44">
        <f t="shared" si="317"/>
        <v>2.0095128690736212E-4</v>
      </c>
      <c r="J266" s="116"/>
      <c r="K266" s="116"/>
      <c r="L266" s="116"/>
      <c r="M266" s="116"/>
      <c r="N266" s="126"/>
    </row>
    <row r="267" spans="5:14" x14ac:dyDescent="0.3">
      <c r="E267" s="79">
        <v>28.302600000000002</v>
      </c>
      <c r="F267" s="54">
        <f t="shared" si="316"/>
        <v>0.99763128397098322</v>
      </c>
      <c r="G267" s="67">
        <f t="shared" si="315"/>
        <v>-1.029940601141641E-3</v>
      </c>
      <c r="H267" s="116"/>
      <c r="I267" s="44">
        <f t="shared" si="317"/>
        <v>-1.2316735511946038E-3</v>
      </c>
      <c r="J267" s="116"/>
      <c r="K267" s="116"/>
      <c r="L267" s="116"/>
      <c r="M267" s="116"/>
      <c r="N267" s="126"/>
    </row>
    <row r="268" spans="5:14" x14ac:dyDescent="0.3">
      <c r="E268" s="79">
        <v>28.458200000000001</v>
      </c>
      <c r="F268" s="54">
        <f t="shared" si="316"/>
        <v>1.0054977281239179</v>
      </c>
      <c r="G268" s="67">
        <f t="shared" si="315"/>
        <v>2.3810936653707116E-3</v>
      </c>
      <c r="H268" s="116"/>
      <c r="I268" s="44">
        <f t="shared" si="317"/>
        <v>7.4673587721578276E-4</v>
      </c>
      <c r="J268" s="116"/>
      <c r="K268" s="116"/>
      <c r="L268" s="116"/>
      <c r="M268" s="116"/>
      <c r="N268" s="126"/>
    </row>
    <row r="269" spans="5:14" x14ac:dyDescent="0.3">
      <c r="E269" s="79">
        <v>28.406500000000001</v>
      </c>
      <c r="F269" s="54">
        <f t="shared" si="316"/>
        <v>0.99818330041956271</v>
      </c>
      <c r="G269" s="67">
        <f t="shared" si="315"/>
        <v>-7.8970014441158301E-4</v>
      </c>
      <c r="H269" s="116"/>
      <c r="I269" s="44">
        <f t="shared" si="317"/>
        <v>-4.4564850415612514E-4</v>
      </c>
      <c r="J269" s="116"/>
      <c r="K269" s="116"/>
      <c r="L269" s="116"/>
      <c r="M269" s="116"/>
      <c r="N269" s="126"/>
    </row>
    <row r="270" spans="5:14" x14ac:dyDescent="0.3">
      <c r="E270" s="79">
        <v>28.3812</v>
      </c>
      <c r="F270" s="54">
        <f t="shared" si="316"/>
        <v>0.99910935877352014</v>
      </c>
      <c r="G270" s="67">
        <f t="shared" si="315"/>
        <v>-3.8697292262661478E-4</v>
      </c>
      <c r="H270" s="116"/>
      <c r="I270" s="44">
        <f t="shared" si="317"/>
        <v>-1.2353056637430648E-3</v>
      </c>
      <c r="J270" s="116"/>
      <c r="K270" s="116"/>
      <c r="L270" s="116"/>
      <c r="M270" s="116"/>
      <c r="N270" s="126"/>
    </row>
    <row r="271" spans="5:14" x14ac:dyDescent="0.3">
      <c r="E271" s="79">
        <v>28.360299999999999</v>
      </c>
      <c r="F271" s="54">
        <f t="shared" si="316"/>
        <v>0.99926359702901912</v>
      </c>
      <c r="G271" s="67">
        <f t="shared" si="315"/>
        <v>-3.199335612300306E-4</v>
      </c>
      <c r="H271" s="116"/>
      <c r="I271" s="44">
        <f t="shared" si="317"/>
        <v>-1.9579234619334202E-3</v>
      </c>
      <c r="J271" s="116"/>
      <c r="K271" s="116"/>
      <c r="L271" s="116"/>
      <c r="M271" s="116"/>
      <c r="N271" s="126"/>
    </row>
    <row r="272" spans="5:14" x14ac:dyDescent="0.3">
      <c r="E272" s="79">
        <v>28.431999999999999</v>
      </c>
      <c r="F272" s="54">
        <f t="shared" si="316"/>
        <v>1.0025281820008956</v>
      </c>
      <c r="G272" s="67">
        <f t="shared" si="315"/>
        <v>1.0965898861824432E-3</v>
      </c>
      <c r="H272" s="116"/>
      <c r="I272" s="44">
        <f t="shared" si="317"/>
        <v>-1.2640178127113018E-3</v>
      </c>
      <c r="J272" s="116"/>
      <c r="K272" s="116"/>
      <c r="L272" s="116"/>
      <c r="M272" s="116"/>
      <c r="N272" s="126"/>
    </row>
    <row r="273" spans="5:14" x14ac:dyDescent="0.3">
      <c r="E273" s="79">
        <v>28.546299999999999</v>
      </c>
      <c r="F273" s="54">
        <f t="shared" si="316"/>
        <v>1.0040201181767023</v>
      </c>
      <c r="G273" s="67">
        <f t="shared" si="315"/>
        <v>1.742415125325931E-3</v>
      </c>
      <c r="H273" s="116"/>
      <c r="I273" s="44">
        <f t="shared" si="317"/>
        <v>7.5713075654304475E-5</v>
      </c>
      <c r="J273" s="116"/>
      <c r="K273" s="116"/>
      <c r="L273" s="116"/>
      <c r="M273" s="116"/>
      <c r="N273" s="126"/>
    </row>
    <row r="274" spans="5:14" ht="15" thickBot="1" x14ac:dyDescent="0.35">
      <c r="E274" s="80">
        <v>28.567799999999998</v>
      </c>
      <c r="F274" s="68">
        <f t="shared" si="316"/>
        <v>1.0007531624063364</v>
      </c>
      <c r="G274" s="69">
        <f t="shared" si="315"/>
        <v>3.2697116130601977E-4</v>
      </c>
      <c r="H274" s="102"/>
      <c r="I274" s="46">
        <f t="shared" si="317"/>
        <v>-5.4210108624275222E-19</v>
      </c>
      <c r="J274" s="102"/>
      <c r="K274" s="102"/>
      <c r="L274" s="102"/>
      <c r="M274" s="102"/>
      <c r="N274" s="127"/>
    </row>
    <row r="275" spans="5:14" x14ac:dyDescent="0.3">
      <c r="E275" s="81">
        <v>28.5366</v>
      </c>
      <c r="F275" s="48">
        <f t="shared" si="316"/>
        <v>0.99890786129838494</v>
      </c>
      <c r="G275" s="70">
        <f t="shared" si="315"/>
        <v>-4.7456900637025468E-4</v>
      </c>
      <c r="H275" s="101">
        <f t="shared" ref="H275" si="318">SUM(G275:G286)*(1/12)</f>
        <v>3.9504249496626484E-5</v>
      </c>
      <c r="I275" s="48">
        <f>G275-$H$275</f>
        <v>-5.1407325586688116E-4</v>
      </c>
      <c r="J275" s="101">
        <f t="shared" ref="J275" si="319">MAX(I275:I286)</f>
        <v>9.4418499846765213E-4</v>
      </c>
      <c r="K275" s="101">
        <f t="shared" ref="K275" si="320">MIN(I275:I286)</f>
        <v>-1.9930340002311175E-3</v>
      </c>
      <c r="L275" s="101">
        <f>J275-K275</f>
        <v>2.9372189986987696E-3</v>
      </c>
      <c r="M275" s="101">
        <f t="shared" ref="M275" si="321">(1/12*((G275-H275)^2+(G276-H275)^2+(G277-H275)^2+(G278-H275)^2+(G279-H275)^2+(G280-H275)^2+(G281-H275)^2+(G282-H275)^2+(G283-H275)^2+(G284-H275)^2+(G285-H275)^2+(G286-H275)^2))^(1/2)</f>
        <v>8.4748001930428979E-4</v>
      </c>
      <c r="N275" s="125">
        <f>L275/M275</f>
        <v>3.4658268416876434</v>
      </c>
    </row>
    <row r="276" spans="5:14" x14ac:dyDescent="0.3">
      <c r="E276" s="79">
        <v>28.498899999999999</v>
      </c>
      <c r="F276" s="54">
        <f t="shared" si="316"/>
        <v>0.9986788895663814</v>
      </c>
      <c r="G276" s="67">
        <f t="shared" si="315"/>
        <v>-5.7413029962915954E-4</v>
      </c>
      <c r="H276" s="116"/>
      <c r="I276" s="44">
        <f>G276-$H$275+I275</f>
        <v>-1.1277078049926671E-3</v>
      </c>
      <c r="J276" s="116"/>
      <c r="K276" s="116"/>
      <c r="L276" s="116"/>
      <c r="M276" s="116"/>
      <c r="N276" s="126"/>
    </row>
    <row r="277" spans="5:14" x14ac:dyDescent="0.3">
      <c r="E277" s="79">
        <v>28.534800000000001</v>
      </c>
      <c r="F277" s="54">
        <f t="shared" si="316"/>
        <v>1.0012596977427199</v>
      </c>
      <c r="G277" s="67">
        <f t="shared" si="315"/>
        <v>5.4673549005081863E-4</v>
      </c>
      <c r="H277" s="116"/>
      <c r="I277" s="44">
        <f t="shared" ref="I277:I286" si="322">G277-$H$275+I276</f>
        <v>-6.2047656443847492E-4</v>
      </c>
      <c r="J277" s="116"/>
      <c r="K277" s="116"/>
      <c r="L277" s="116"/>
      <c r="M277" s="116"/>
      <c r="N277" s="126"/>
    </row>
    <row r="278" spans="5:14" x14ac:dyDescent="0.3">
      <c r="E278" s="79">
        <v>28.613199999999999</v>
      </c>
      <c r="F278" s="54">
        <f t="shared" si="316"/>
        <v>1.0027475223236189</v>
      </c>
      <c r="G278" s="67">
        <f t="shared" si="315"/>
        <v>1.1915975621764022E-3</v>
      </c>
      <c r="H278" s="116"/>
      <c r="I278" s="44">
        <f t="shared" si="322"/>
        <v>5.3161674824130068E-4</v>
      </c>
      <c r="J278" s="116"/>
      <c r="K278" s="116"/>
      <c r="L278" s="116"/>
      <c r="M278" s="116"/>
      <c r="N278" s="126"/>
    </row>
    <row r="279" spans="5:14" x14ac:dyDescent="0.3">
      <c r="E279" s="79">
        <v>28.643000000000001</v>
      </c>
      <c r="F279" s="54">
        <f t="shared" si="316"/>
        <v>1.0010414773600995</v>
      </c>
      <c r="G279" s="67">
        <f t="shared" si="315"/>
        <v>4.5207249972297793E-4</v>
      </c>
      <c r="H279" s="116"/>
      <c r="I279" s="44">
        <f t="shared" si="322"/>
        <v>9.4418499846765213E-4</v>
      </c>
      <c r="J279" s="116"/>
      <c r="K279" s="116"/>
      <c r="L279" s="116"/>
      <c r="M279" s="116"/>
      <c r="N279" s="126"/>
    </row>
    <row r="280" spans="5:14" x14ac:dyDescent="0.3">
      <c r="E280" s="79">
        <v>28.6157</v>
      </c>
      <c r="F280" s="54">
        <f t="shared" si="316"/>
        <v>0.99904688754669546</v>
      </c>
      <c r="G280" s="67">
        <f t="shared" si="315"/>
        <v>-4.1412886615854646E-4</v>
      </c>
      <c r="H280" s="116"/>
      <c r="I280" s="44">
        <f t="shared" si="322"/>
        <v>4.9055188281247925E-4</v>
      </c>
      <c r="J280" s="116"/>
      <c r="K280" s="116"/>
      <c r="L280" s="116"/>
      <c r="M280" s="116"/>
      <c r="N280" s="126"/>
    </row>
    <row r="281" spans="5:14" x14ac:dyDescent="0.3">
      <c r="E281" s="79">
        <v>28.520700000000001</v>
      </c>
      <c r="F281" s="54">
        <f t="shared" si="316"/>
        <v>0.99668014411669126</v>
      </c>
      <c r="G281" s="67">
        <f t="shared" si="315"/>
        <v>-1.4441936769037638E-3</v>
      </c>
      <c r="H281" s="116"/>
      <c r="I281" s="44">
        <f t="shared" si="322"/>
        <v>-9.9314604358791115E-4</v>
      </c>
      <c r="J281" s="116"/>
      <c r="K281" s="116"/>
      <c r="L281" s="116"/>
      <c r="M281" s="116"/>
      <c r="N281" s="126"/>
    </row>
    <row r="282" spans="5:14" x14ac:dyDescent="0.3">
      <c r="E282" s="79">
        <v>28.457699999999999</v>
      </c>
      <c r="F282" s="54">
        <f t="shared" si="316"/>
        <v>0.99779107805909384</v>
      </c>
      <c r="G282" s="67">
        <f t="shared" si="315"/>
        <v>-9.6038370714657967E-4</v>
      </c>
      <c r="H282" s="116"/>
      <c r="I282" s="44">
        <f t="shared" si="322"/>
        <v>-1.9930340002311175E-3</v>
      </c>
      <c r="J282" s="116"/>
      <c r="K282" s="116"/>
      <c r="L282" s="116"/>
      <c r="M282" s="116"/>
      <c r="N282" s="126"/>
    </row>
    <row r="283" spans="5:14" x14ac:dyDescent="0.3">
      <c r="E283" s="79">
        <v>28.470800000000001</v>
      </c>
      <c r="F283" s="54">
        <f t="shared" si="316"/>
        <v>1.0004603323529309</v>
      </c>
      <c r="G283" s="67">
        <f t="shared" si="315"/>
        <v>1.9987380005980079E-4</v>
      </c>
      <c r="H283" s="116"/>
      <c r="I283" s="44">
        <f t="shared" si="322"/>
        <v>-1.8326644496679432E-3</v>
      </c>
      <c r="J283" s="116"/>
      <c r="K283" s="116"/>
      <c r="L283" s="116"/>
      <c r="M283" s="116"/>
      <c r="N283" s="126"/>
    </row>
    <row r="284" spans="5:14" x14ac:dyDescent="0.3">
      <c r="E284" s="79">
        <v>28.5562</v>
      </c>
      <c r="F284" s="54">
        <f t="shared" si="316"/>
        <v>1.0029995644660494</v>
      </c>
      <c r="G284" s="67">
        <f t="shared" si="315"/>
        <v>1.3007444361384768E-3</v>
      </c>
      <c r="H284" s="116"/>
      <c r="I284" s="44">
        <f t="shared" si="322"/>
        <v>-5.7142426302609294E-4</v>
      </c>
      <c r="J284" s="116"/>
      <c r="K284" s="116"/>
      <c r="L284" s="116"/>
      <c r="M284" s="116"/>
      <c r="N284" s="126"/>
    </row>
    <row r="285" spans="5:14" x14ac:dyDescent="0.3">
      <c r="E285" s="79">
        <v>28.625</v>
      </c>
      <c r="F285" s="54">
        <f t="shared" si="316"/>
        <v>1.0024092841484511</v>
      </c>
      <c r="G285" s="67">
        <f t="shared" si="315"/>
        <v>1.0450803681459747E-3</v>
      </c>
      <c r="H285" s="116"/>
      <c r="I285" s="44">
        <f t="shared" si="322"/>
        <v>4.3415185562325521E-4</v>
      </c>
      <c r="J285" s="116"/>
      <c r="K285" s="116"/>
      <c r="L285" s="116"/>
      <c r="M285" s="116"/>
      <c r="N285" s="126"/>
    </row>
    <row r="286" spans="5:14" ht="15" thickBot="1" x14ac:dyDescent="0.35">
      <c r="E286" s="82">
        <v>28.599</v>
      </c>
      <c r="F286" s="68">
        <f t="shared" si="316"/>
        <v>0.99909170305676853</v>
      </c>
      <c r="G286" s="69">
        <f t="shared" si="315"/>
        <v>-3.9464760612662874E-4</v>
      </c>
      <c r="H286" s="102"/>
      <c r="I286" s="44">
        <f t="shared" si="322"/>
        <v>0</v>
      </c>
      <c r="J286" s="102"/>
      <c r="K286" s="102"/>
      <c r="L286" s="102"/>
      <c r="M286" s="102"/>
      <c r="N286" s="127"/>
    </row>
    <row r="287" spans="5:14" x14ac:dyDescent="0.3">
      <c r="E287" s="78">
        <v>28.586099999999998</v>
      </c>
      <c r="F287" s="48">
        <f t="shared" si="316"/>
        <v>0.99954893527745714</v>
      </c>
      <c r="G287" s="70">
        <f t="shared" si="315"/>
        <v>-1.9593911391549925E-4</v>
      </c>
      <c r="H287" s="101">
        <f t="shared" ref="H287" si="323">SUM(G287:G298)*(1/12)</f>
        <v>-1.2168957754841352E-4</v>
      </c>
      <c r="I287" s="48">
        <f>G287-$H$287</f>
        <v>-7.4249536367085729E-5</v>
      </c>
      <c r="J287" s="101">
        <f t="shared" ref="J287" si="324">MAX(I287:I298)</f>
        <v>1.5863249896388276E-3</v>
      </c>
      <c r="K287" s="101">
        <f t="shared" ref="K287" si="325">MIN(I287:I298)</f>
        <v>-1.3209562916102543E-3</v>
      </c>
      <c r="L287" s="101">
        <f>J287-K287</f>
        <v>2.9072812812490816E-3</v>
      </c>
      <c r="M287" s="101">
        <f t="shared" ref="M287" si="326">(1/12*((G287-H287)^2+(G288-H287)^2+(G289-H287)^2+(G290-H287)^2+(G291-H287)^2+(G292-H287)^2+(G293-H287)^2+(G294-H287)^2+(G295-H287)^2+(G296-H287)^2+(G297-H287)^2+(G298-H287)^2))^(1/2)</f>
        <v>1.010211925109718E-3</v>
      </c>
      <c r="N287" s="125">
        <f t="shared" ref="N287" si="327">L287/M287</f>
        <v>2.8778924589841135</v>
      </c>
    </row>
    <row r="288" spans="5:14" x14ac:dyDescent="0.3">
      <c r="E288" s="79">
        <v>28.5291</v>
      </c>
      <c r="F288" s="54">
        <f t="shared" si="316"/>
        <v>0.99800602390672399</v>
      </c>
      <c r="G288" s="67">
        <f t="shared" si="315"/>
        <v>-8.668373283059939E-4</v>
      </c>
      <c r="H288" s="116"/>
      <c r="I288" s="44">
        <f>G288-$H$287+I287</f>
        <v>-8.1939728712466609E-4</v>
      </c>
      <c r="J288" s="116"/>
      <c r="K288" s="116"/>
      <c r="L288" s="116"/>
      <c r="M288" s="116"/>
      <c r="N288" s="126"/>
    </row>
    <row r="289" spans="5:14" x14ac:dyDescent="0.3">
      <c r="E289" s="79">
        <v>28.614000000000001</v>
      </c>
      <c r="F289" s="54">
        <f t="shared" si="316"/>
        <v>1.0029759088089005</v>
      </c>
      <c r="G289" s="67">
        <f t="shared" si="315"/>
        <v>1.2905015179144896E-3</v>
      </c>
      <c r="H289" s="116"/>
      <c r="I289" s="44">
        <f t="shared" ref="I289:I298" si="328">G289-$H$287+I288</f>
        <v>5.9279380833823705E-4</v>
      </c>
      <c r="J289" s="116"/>
      <c r="K289" s="116"/>
      <c r="L289" s="116"/>
      <c r="M289" s="116"/>
      <c r="N289" s="126"/>
    </row>
    <row r="290" spans="5:14" x14ac:dyDescent="0.3">
      <c r="E290" s="79">
        <v>28.671500000000002</v>
      </c>
      <c r="F290" s="54">
        <f t="shared" si="316"/>
        <v>1.0020095058363039</v>
      </c>
      <c r="G290" s="67">
        <f t="shared" si="315"/>
        <v>8.7184160375217699E-4</v>
      </c>
      <c r="H290" s="116"/>
      <c r="I290" s="44">
        <f t="shared" si="328"/>
        <v>1.5863249896388276E-3</v>
      </c>
      <c r="J290" s="116"/>
      <c r="K290" s="116"/>
      <c r="L290" s="116"/>
      <c r="M290" s="116"/>
      <c r="N290" s="126"/>
    </row>
    <row r="291" spans="5:14" x14ac:dyDescent="0.3">
      <c r="E291" s="79">
        <v>28.6219</v>
      </c>
      <c r="F291" s="54">
        <f t="shared" si="316"/>
        <v>0.99827005911793931</v>
      </c>
      <c r="G291" s="67">
        <f t="shared" si="315"/>
        <v>-7.5195438510718084E-4</v>
      </c>
      <c r="H291" s="116"/>
      <c r="I291" s="44">
        <f t="shared" si="328"/>
        <v>9.5606018208006024E-4</v>
      </c>
      <c r="J291" s="116"/>
      <c r="K291" s="116"/>
      <c r="L291" s="116"/>
      <c r="M291" s="116"/>
      <c r="N291" s="126"/>
    </row>
    <row r="292" spans="5:14" x14ac:dyDescent="0.3">
      <c r="E292" s="79">
        <v>28.566600000000001</v>
      </c>
      <c r="F292" s="54">
        <f t="shared" si="316"/>
        <v>0.99806791303162967</v>
      </c>
      <c r="G292" s="67">
        <f t="shared" si="315"/>
        <v>-8.3990635651424073E-4</v>
      </c>
      <c r="H292" s="116"/>
      <c r="I292" s="44">
        <f t="shared" si="328"/>
        <v>2.3784340311423303E-4</v>
      </c>
      <c r="J292" s="116"/>
      <c r="K292" s="116"/>
      <c r="L292" s="116"/>
      <c r="M292" s="116"/>
      <c r="N292" s="126"/>
    </row>
    <row r="293" spans="5:14" x14ac:dyDescent="0.3">
      <c r="E293" s="79">
        <v>28.6248</v>
      </c>
      <c r="F293" s="54">
        <f t="shared" si="316"/>
        <v>1.0020373443111885</v>
      </c>
      <c r="G293" s="67">
        <f t="shared" si="315"/>
        <v>8.8390728577641367E-4</v>
      </c>
      <c r="H293" s="116"/>
      <c r="I293" s="44">
        <f t="shared" si="328"/>
        <v>1.2434402664390602E-3</v>
      </c>
      <c r="J293" s="116"/>
      <c r="K293" s="116"/>
      <c r="L293" s="116"/>
      <c r="M293" s="116"/>
      <c r="N293" s="126"/>
    </row>
    <row r="294" spans="5:14" x14ac:dyDescent="0.3">
      <c r="E294" s="79">
        <v>28.608699999999999</v>
      </c>
      <c r="F294" s="54">
        <f t="shared" si="316"/>
        <v>0.99943755065537565</v>
      </c>
      <c r="G294" s="67">
        <f t="shared" si="315"/>
        <v>-2.4433736685952509E-4</v>
      </c>
      <c r="H294" s="116"/>
      <c r="I294" s="44">
        <f t="shared" si="328"/>
        <v>1.1207924771279487E-3</v>
      </c>
      <c r="J294" s="116"/>
      <c r="K294" s="116"/>
      <c r="L294" s="116"/>
      <c r="M294" s="116"/>
      <c r="N294" s="126"/>
    </row>
    <row r="295" spans="5:14" x14ac:dyDescent="0.3">
      <c r="E295" s="79">
        <v>28.4633</v>
      </c>
      <c r="F295" s="54">
        <f t="shared" si="316"/>
        <v>0.99491762995172806</v>
      </c>
      <c r="G295" s="67">
        <f t="shared" si="315"/>
        <v>-2.212873363048293E-3</v>
      </c>
      <c r="H295" s="116"/>
      <c r="I295" s="44">
        <f t="shared" si="328"/>
        <v>-9.7039130837193077E-4</v>
      </c>
      <c r="J295" s="116"/>
      <c r="K295" s="116"/>
      <c r="L295" s="116"/>
      <c r="M295" s="116"/>
      <c r="N295" s="126"/>
    </row>
    <row r="296" spans="5:14" x14ac:dyDescent="0.3">
      <c r="E296" s="79">
        <v>28.479299999999999</v>
      </c>
      <c r="F296" s="54">
        <f t="shared" si="316"/>
        <v>1.0005621273710357</v>
      </c>
      <c r="G296" s="67">
        <f t="shared" si="315"/>
        <v>2.4406022532600776E-4</v>
      </c>
      <c r="H296" s="116"/>
      <c r="I296" s="44">
        <f t="shared" si="328"/>
        <v>-6.0464150549750947E-4</v>
      </c>
      <c r="J296" s="116"/>
      <c r="K296" s="116"/>
      <c r="L296" s="116"/>
      <c r="M296" s="116"/>
      <c r="N296" s="126"/>
    </row>
    <row r="297" spans="5:14" x14ac:dyDescent="0.3">
      <c r="E297" s="79">
        <v>28.424399999999999</v>
      </c>
      <c r="F297" s="54">
        <f t="shared" si="316"/>
        <v>0.99807228408001603</v>
      </c>
      <c r="G297" s="67">
        <f t="shared" si="315"/>
        <v>-8.3800436366115831E-4</v>
      </c>
      <c r="H297" s="116"/>
      <c r="I297" s="44">
        <f t="shared" si="328"/>
        <v>-1.3209562916102543E-3</v>
      </c>
      <c r="J297" s="116"/>
      <c r="K297" s="116"/>
      <c r="L297" s="116"/>
      <c r="M297" s="116"/>
      <c r="N297" s="126"/>
    </row>
    <row r="298" spans="5:14" ht="15" thickBot="1" x14ac:dyDescent="0.35">
      <c r="E298" s="80">
        <v>28.503</v>
      </c>
      <c r="F298" s="68">
        <f t="shared" si="316"/>
        <v>1.0027652298729262</v>
      </c>
      <c r="G298" s="69">
        <f t="shared" si="315"/>
        <v>1.199266714061841E-3</v>
      </c>
      <c r="H298" s="102"/>
      <c r="I298" s="46">
        <f t="shared" si="328"/>
        <v>0</v>
      </c>
      <c r="J298" s="102"/>
      <c r="K298" s="102"/>
      <c r="L298" s="102"/>
      <c r="M298" s="102"/>
      <c r="N298" s="127"/>
    </row>
    <row r="299" spans="5:14" x14ac:dyDescent="0.3">
      <c r="E299" s="81">
        <v>28.581</v>
      </c>
      <c r="F299" s="48">
        <f t="shared" si="316"/>
        <v>1.0027365540469424</v>
      </c>
      <c r="G299" s="70">
        <f t="shared" si="315"/>
        <v>1.1868471260171255E-3</v>
      </c>
      <c r="H299" s="101">
        <f t="shared" ref="H299" si="329">SUM(G299:G310)*(1/12)</f>
        <v>4.7053836083883955E-4</v>
      </c>
      <c r="I299" s="48">
        <f>G299-$H$299</f>
        <v>7.1630876517828599E-4</v>
      </c>
      <c r="J299" s="101">
        <f t="shared" ref="J299" si="330">MAX(I299:I310)</f>
        <v>2.7354264860216583E-3</v>
      </c>
      <c r="K299" s="101">
        <f t="shared" ref="K299" si="331">MIN(I299:I310)</f>
        <v>-6.2914892007933732E-4</v>
      </c>
      <c r="L299" s="101">
        <f>J299-K299</f>
        <v>3.3645754061009956E-3</v>
      </c>
      <c r="M299" s="101">
        <f t="shared" ref="M299" si="332">(1/12*((G299-H299)^2+(G300-H299)^2+(G301-H299)^2+(G302-H299)^2+(G303-H299)^2+(G304-H299)^2+(G305-H299)^2+(G306-H299)^2+(G307-H299)^2+(G308-H299)^2+(G309-H299)^2+(G310-H299)^2))^(1/2)</f>
        <v>1.0085983235108976E-3</v>
      </c>
      <c r="N299" s="125">
        <f t="shared" ref="N299" si="333">L299/M299</f>
        <v>3.3358923246957413</v>
      </c>
    </row>
    <row r="300" spans="5:14" x14ac:dyDescent="0.3">
      <c r="E300" s="79">
        <v>28.580500000000001</v>
      </c>
      <c r="F300" s="54">
        <f t="shared" si="316"/>
        <v>0.99998250586053672</v>
      </c>
      <c r="G300" s="67">
        <f t="shared" si="315"/>
        <v>-7.5976746921329742E-6</v>
      </c>
      <c r="H300" s="116"/>
      <c r="I300" s="44">
        <f>G300-$H$299+I299</f>
        <v>2.3817272964731347E-4</v>
      </c>
      <c r="J300" s="116"/>
      <c r="K300" s="116"/>
      <c r="L300" s="116"/>
      <c r="M300" s="116"/>
      <c r="N300" s="126"/>
    </row>
    <row r="301" spans="5:14" x14ac:dyDescent="0.3">
      <c r="E301" s="79">
        <v>28.554400000000001</v>
      </c>
      <c r="F301" s="54">
        <f t="shared" si="316"/>
        <v>0.99908678994419275</v>
      </c>
      <c r="G301" s="67">
        <f t="shared" si="315"/>
        <v>-3.9678328888781119E-4</v>
      </c>
      <c r="H301" s="116"/>
      <c r="I301" s="44">
        <f t="shared" ref="I301:I310" si="334">G301-$H$299+I300</f>
        <v>-6.2914892007933732E-4</v>
      </c>
      <c r="J301" s="116"/>
      <c r="K301" s="116"/>
      <c r="L301" s="116"/>
      <c r="M301" s="116"/>
      <c r="N301" s="126"/>
    </row>
    <row r="302" spans="5:14" x14ac:dyDescent="0.3">
      <c r="E302" s="79">
        <v>28.7593</v>
      </c>
      <c r="F302" s="54">
        <f t="shared" si="316"/>
        <v>1.0071757767629506</v>
      </c>
      <c r="G302" s="67">
        <f t="shared" si="315"/>
        <v>3.105272158692148E-3</v>
      </c>
      <c r="H302" s="116"/>
      <c r="I302" s="44">
        <f t="shared" si="334"/>
        <v>2.0055848777739711E-3</v>
      </c>
      <c r="J302" s="116"/>
      <c r="K302" s="116"/>
      <c r="L302" s="116"/>
      <c r="M302" s="116"/>
      <c r="N302" s="126"/>
    </row>
    <row r="303" spans="5:14" x14ac:dyDescent="0.3">
      <c r="E303" s="79">
        <v>28.838899999999999</v>
      </c>
      <c r="F303" s="54">
        <f t="shared" si="316"/>
        <v>1.0027678003289371</v>
      </c>
      <c r="G303" s="67">
        <f t="shared" si="315"/>
        <v>1.2003799690865269E-3</v>
      </c>
      <c r="H303" s="116"/>
      <c r="I303" s="44">
        <f t="shared" si="334"/>
        <v>2.7354264860216583E-3</v>
      </c>
      <c r="J303" s="116"/>
      <c r="K303" s="116"/>
      <c r="L303" s="116"/>
      <c r="M303" s="116"/>
      <c r="N303" s="126"/>
    </row>
    <row r="304" spans="5:14" x14ac:dyDescent="0.3">
      <c r="E304" s="79">
        <v>28.827999999999999</v>
      </c>
      <c r="F304" s="54">
        <f t="shared" si="316"/>
        <v>0.99962203828856167</v>
      </c>
      <c r="G304" s="67">
        <f t="shared" si="315"/>
        <v>-1.6417771404810634E-4</v>
      </c>
      <c r="H304" s="116"/>
      <c r="I304" s="44">
        <f t="shared" si="334"/>
        <v>2.1007104111347126E-3</v>
      </c>
      <c r="J304" s="116"/>
      <c r="K304" s="116"/>
      <c r="L304" s="116"/>
      <c r="M304" s="116"/>
      <c r="N304" s="126"/>
    </row>
    <row r="305" spans="5:14" x14ac:dyDescent="0.3">
      <c r="E305" s="79">
        <v>28.813500000000001</v>
      </c>
      <c r="F305" s="54">
        <f t="shared" si="316"/>
        <v>0.99949701678923275</v>
      </c>
      <c r="G305" s="67">
        <f t="shared" si="315"/>
        <v>-2.1849778789332367E-4</v>
      </c>
      <c r="H305" s="116"/>
      <c r="I305" s="44">
        <f t="shared" si="334"/>
        <v>1.4116742624025495E-3</v>
      </c>
      <c r="J305" s="116"/>
      <c r="K305" s="116"/>
      <c r="L305" s="116"/>
      <c r="M305" s="116"/>
      <c r="N305" s="126"/>
    </row>
    <row r="306" spans="5:14" x14ac:dyDescent="0.3">
      <c r="E306" s="79">
        <v>28.879000000000001</v>
      </c>
      <c r="F306" s="54">
        <f t="shared" si="316"/>
        <v>1.0022732399743175</v>
      </c>
      <c r="G306" s="67">
        <f t="shared" si="315"/>
        <v>9.8613514015995023E-4</v>
      </c>
      <c r="H306" s="116"/>
      <c r="I306" s="44">
        <f t="shared" si="334"/>
        <v>1.92727104172366E-3</v>
      </c>
      <c r="J306" s="116"/>
      <c r="K306" s="116"/>
      <c r="L306" s="116"/>
      <c r="M306" s="116"/>
      <c r="N306" s="126"/>
    </row>
    <row r="307" spans="5:14" x14ac:dyDescent="0.3">
      <c r="E307" s="79">
        <v>28.824999999999999</v>
      </c>
      <c r="F307" s="54">
        <f t="shared" si="316"/>
        <v>0.99813012915959687</v>
      </c>
      <c r="G307" s="67">
        <f t="shared" si="315"/>
        <v>-8.1283477293465857E-4</v>
      </c>
      <c r="H307" s="116"/>
      <c r="I307" s="44">
        <f t="shared" si="334"/>
        <v>6.4389790795016193E-4</v>
      </c>
      <c r="J307" s="116"/>
      <c r="K307" s="116"/>
      <c r="L307" s="116"/>
      <c r="M307" s="116"/>
      <c r="N307" s="126"/>
    </row>
    <row r="308" spans="5:14" x14ac:dyDescent="0.3">
      <c r="E308" s="79">
        <v>28.850300000000001</v>
      </c>
      <c r="F308" s="54">
        <f t="shared" si="316"/>
        <v>1.0008777103209021</v>
      </c>
      <c r="G308" s="67">
        <f t="shared" si="315"/>
        <v>3.8101756200383067E-4</v>
      </c>
      <c r="H308" s="116"/>
      <c r="I308" s="44">
        <f t="shared" si="334"/>
        <v>5.5437710911515311E-4</v>
      </c>
      <c r="J308" s="116"/>
      <c r="K308" s="116"/>
      <c r="L308" s="116"/>
      <c r="M308" s="116"/>
      <c r="N308" s="126"/>
    </row>
    <row r="309" spans="5:14" x14ac:dyDescent="0.3">
      <c r="E309" s="79">
        <v>28.838000000000001</v>
      </c>
      <c r="F309" s="54">
        <f t="shared" si="316"/>
        <v>0.99957366127908553</v>
      </c>
      <c r="G309" s="67">
        <f t="shared" si="315"/>
        <v>-1.851960348409224E-4</v>
      </c>
      <c r="H309" s="116"/>
      <c r="I309" s="44">
        <f t="shared" si="334"/>
        <v>-1.013572865646089E-4</v>
      </c>
      <c r="J309" s="116"/>
      <c r="K309" s="116"/>
      <c r="L309" s="116"/>
      <c r="M309" s="116"/>
      <c r="N309" s="126"/>
    </row>
    <row r="310" spans="5:14" ht="15" thickBot="1" x14ac:dyDescent="0.35">
      <c r="E310" s="80">
        <v>28.876000000000001</v>
      </c>
      <c r="F310" s="83">
        <f t="shared" si="316"/>
        <v>1.0013177058048408</v>
      </c>
      <c r="G310" s="84">
        <f t="shared" si="315"/>
        <v>5.7189564740344736E-4</v>
      </c>
      <c r="H310" s="102"/>
      <c r="I310" s="51">
        <f t="shared" si="334"/>
        <v>-1.0842021724855044E-18</v>
      </c>
      <c r="J310" s="102"/>
      <c r="K310" s="102"/>
      <c r="L310" s="102"/>
      <c r="M310" s="102"/>
      <c r="N310" s="127"/>
    </row>
    <row r="312" spans="5:14" ht="15" thickBot="1" x14ac:dyDescent="0.35">
      <c r="E312" s="100" t="s">
        <v>9</v>
      </c>
      <c r="F312" s="100"/>
      <c r="G312" s="100"/>
      <c r="H312" s="100"/>
      <c r="I312" s="100"/>
      <c r="J312" s="100"/>
      <c r="K312" s="100"/>
      <c r="L312" s="100"/>
      <c r="M312" s="100"/>
      <c r="N312" s="100"/>
    </row>
    <row r="313" spans="5:14" ht="42.6" customHeight="1" thickBot="1" x14ac:dyDescent="0.35">
      <c r="E313" s="73" t="s">
        <v>1</v>
      </c>
      <c r="F313" s="74"/>
      <c r="G313" s="75"/>
      <c r="H313" s="75"/>
      <c r="I313" s="75"/>
      <c r="J313" s="75"/>
      <c r="K313" s="75"/>
      <c r="L313" s="75"/>
      <c r="M313" s="75"/>
      <c r="N313" s="75"/>
    </row>
    <row r="314" spans="5:14" ht="15" thickBot="1" x14ac:dyDescent="0.35">
      <c r="E314" s="76">
        <v>28.2517</v>
      </c>
      <c r="F314" s="61"/>
      <c r="G314" s="61"/>
      <c r="H314" s="61"/>
      <c r="I314" s="61"/>
      <c r="J314" s="61"/>
      <c r="K314" s="61"/>
      <c r="L314" s="61"/>
      <c r="M314" s="61"/>
      <c r="N314" s="77"/>
    </row>
    <row r="315" spans="5:14" ht="15" thickBot="1" x14ac:dyDescent="0.35">
      <c r="E315" s="78">
        <v>28.3566</v>
      </c>
      <c r="F315" s="48">
        <f>E315/E314</f>
        <v>1.0037130508960523</v>
      </c>
      <c r="G315" s="48">
        <f>LOG(F315)</f>
        <v>1.6095711511829676E-3</v>
      </c>
      <c r="H315" s="128">
        <f>SUM(G315:G330)*(1/16)</f>
        <v>3.4511528685948149E-4</v>
      </c>
      <c r="I315" s="48">
        <f>G315-$H$315</f>
        <v>1.2644558643234861E-3</v>
      </c>
      <c r="J315" s="101">
        <f>MAX(I315:I330)</f>
        <v>1.3632620705250488E-3</v>
      </c>
      <c r="K315" s="101">
        <f>MIN(I315:I330)</f>
        <v>-1.4398029110258299E-3</v>
      </c>
      <c r="L315" s="101">
        <f>J315-K315</f>
        <v>2.8030649815508788E-3</v>
      </c>
      <c r="M315" s="130">
        <f>(1/16*((G315-H315)^2+(G316-H315)^2+(G317-H315)^2+(G318-H315)^2+(G319-H315)^2+(G320-H315)^2+(G321-H315)^2+(G322-H315)^2+(G323-H315)^2+(G324-H315)^2+(G325-H315)^2+(G326-H315)^2+(G327-H315)^2+(G328-H315)^2+(G329-H315)^2+(G330-H315)^2))^(1/2)</f>
        <v>1.0284588136345086E-3</v>
      </c>
      <c r="N315" s="125">
        <f>L315/M315</f>
        <v>2.7255004715697111</v>
      </c>
    </row>
    <row r="316" spans="5:14" ht="15" thickBot="1" x14ac:dyDescent="0.35">
      <c r="E316" s="79">
        <v>28.3856</v>
      </c>
      <c r="F316" s="54">
        <f>E316/E315</f>
        <v>1.0010226896031258</v>
      </c>
      <c r="G316" s="67">
        <f t="shared" ref="G316:G362" si="335">LOG(F316)</f>
        <v>4.4392149306104415E-4</v>
      </c>
      <c r="H316" s="129"/>
      <c r="I316" s="48">
        <f>G316-$H$315+I315</f>
        <v>1.3632620705250488E-3</v>
      </c>
      <c r="J316" s="116"/>
      <c r="K316" s="116"/>
      <c r="L316" s="116"/>
      <c r="M316" s="116"/>
      <c r="N316" s="126"/>
    </row>
    <row r="317" spans="5:14" ht="15" thickBot="1" x14ac:dyDescent="0.35">
      <c r="E317" s="79">
        <v>28.315999999999999</v>
      </c>
      <c r="F317" s="54">
        <f t="shared" ref="F317:F362" si="336">E317/E316</f>
        <v>0.99754805253367895</v>
      </c>
      <c r="G317" s="67">
        <f t="shared" si="335"/>
        <v>-1.0661748917657737E-3</v>
      </c>
      <c r="H317" s="129"/>
      <c r="I317" s="48">
        <f t="shared" ref="I317:I330" si="337">G317-$H$315+I316</f>
        <v>-4.8028108100206393E-5</v>
      </c>
      <c r="J317" s="116"/>
      <c r="K317" s="116"/>
      <c r="L317" s="116"/>
      <c r="M317" s="116"/>
      <c r="N317" s="126"/>
    </row>
    <row r="318" spans="5:14" ht="15" thickBot="1" x14ac:dyDescent="0.35">
      <c r="E318" s="79">
        <v>28.369800000000001</v>
      </c>
      <c r="F318" s="54">
        <f t="shared" si="336"/>
        <v>1.001899985873711</v>
      </c>
      <c r="G318" s="67">
        <f t="shared" si="335"/>
        <v>8.2437048227042319E-4</v>
      </c>
      <c r="H318" s="129"/>
      <c r="I318" s="48">
        <f t="shared" si="337"/>
        <v>4.3122708731073531E-4</v>
      </c>
      <c r="J318" s="116"/>
      <c r="K318" s="116"/>
      <c r="L318" s="116"/>
      <c r="M318" s="116"/>
      <c r="N318" s="126"/>
    </row>
    <row r="319" spans="5:14" ht="15" thickBot="1" x14ac:dyDescent="0.35">
      <c r="E319" s="79">
        <v>28.302600000000002</v>
      </c>
      <c r="F319" s="54">
        <f t="shared" si="336"/>
        <v>0.99763128397098322</v>
      </c>
      <c r="G319" s="67">
        <f t="shared" si="335"/>
        <v>-1.029940601141641E-3</v>
      </c>
      <c r="H319" s="129"/>
      <c r="I319" s="48">
        <f t="shared" si="337"/>
        <v>-9.4382880069038722E-4</v>
      </c>
      <c r="J319" s="116"/>
      <c r="K319" s="116"/>
      <c r="L319" s="116"/>
      <c r="M319" s="116"/>
      <c r="N319" s="126"/>
    </row>
    <row r="320" spans="5:14" ht="15" thickBot="1" x14ac:dyDescent="0.35">
      <c r="E320" s="79">
        <v>28.458200000000001</v>
      </c>
      <c r="F320" s="54">
        <f t="shared" si="336"/>
        <v>1.0054977281239179</v>
      </c>
      <c r="G320" s="67">
        <f t="shared" si="335"/>
        <v>2.3810936653707116E-3</v>
      </c>
      <c r="H320" s="129"/>
      <c r="I320" s="48">
        <f t="shared" si="337"/>
        <v>1.092149577820843E-3</v>
      </c>
      <c r="J320" s="116"/>
      <c r="K320" s="116"/>
      <c r="L320" s="116"/>
      <c r="M320" s="116"/>
      <c r="N320" s="126"/>
    </row>
    <row r="321" spans="5:14" ht="15" thickBot="1" x14ac:dyDescent="0.35">
      <c r="E321" s="79">
        <v>28.406500000000001</v>
      </c>
      <c r="F321" s="54">
        <f t="shared" si="336"/>
        <v>0.99818330041956271</v>
      </c>
      <c r="G321" s="67">
        <f t="shared" si="335"/>
        <v>-7.8970014441158301E-4</v>
      </c>
      <c r="H321" s="129"/>
      <c r="I321" s="48">
        <f t="shared" si="337"/>
        <v>-4.2665853450221409E-5</v>
      </c>
      <c r="J321" s="116"/>
      <c r="K321" s="116"/>
      <c r="L321" s="116"/>
      <c r="M321" s="116"/>
      <c r="N321" s="126"/>
    </row>
    <row r="322" spans="5:14" ht="15" thickBot="1" x14ac:dyDescent="0.35">
      <c r="E322" s="79">
        <v>28.3812</v>
      </c>
      <c r="F322" s="54">
        <f t="shared" si="336"/>
        <v>0.99910935877352014</v>
      </c>
      <c r="G322" s="67">
        <f t="shared" si="335"/>
        <v>-3.8697292262661478E-4</v>
      </c>
      <c r="H322" s="129"/>
      <c r="I322" s="48">
        <f t="shared" si="337"/>
        <v>-7.7475406293631773E-4</v>
      </c>
      <c r="J322" s="116"/>
      <c r="K322" s="116"/>
      <c r="L322" s="116"/>
      <c r="M322" s="116"/>
      <c r="N322" s="126"/>
    </row>
    <row r="323" spans="5:14" ht="15" thickBot="1" x14ac:dyDescent="0.35">
      <c r="E323" s="79">
        <v>28.360299999999999</v>
      </c>
      <c r="F323" s="54">
        <f t="shared" si="336"/>
        <v>0.99926359702901912</v>
      </c>
      <c r="G323" s="67">
        <f t="shared" si="335"/>
        <v>-3.199335612300306E-4</v>
      </c>
      <c r="H323" s="129"/>
      <c r="I323" s="48">
        <f t="shared" si="337"/>
        <v>-1.4398029110258299E-3</v>
      </c>
      <c r="J323" s="116"/>
      <c r="K323" s="116"/>
      <c r="L323" s="116"/>
      <c r="M323" s="116"/>
      <c r="N323" s="126"/>
    </row>
    <row r="324" spans="5:14" ht="15" thickBot="1" x14ac:dyDescent="0.35">
      <c r="E324" s="79">
        <v>28.431999999999999</v>
      </c>
      <c r="F324" s="54">
        <f t="shared" si="336"/>
        <v>1.0025281820008956</v>
      </c>
      <c r="G324" s="67">
        <f t="shared" si="335"/>
        <v>1.0965898861824432E-3</v>
      </c>
      <c r="H324" s="129"/>
      <c r="I324" s="48">
        <f t="shared" si="337"/>
        <v>-6.8832831170286815E-4</v>
      </c>
      <c r="J324" s="116"/>
      <c r="K324" s="116"/>
      <c r="L324" s="116"/>
      <c r="M324" s="116"/>
      <c r="N324" s="126"/>
    </row>
    <row r="325" spans="5:14" ht="15" thickBot="1" x14ac:dyDescent="0.35">
      <c r="E325" s="79">
        <v>28.546299999999999</v>
      </c>
      <c r="F325" s="54">
        <f t="shared" si="336"/>
        <v>1.0040201181767023</v>
      </c>
      <c r="G325" s="67">
        <f t="shared" si="335"/>
        <v>1.742415125325931E-3</v>
      </c>
      <c r="H325" s="129"/>
      <c r="I325" s="48">
        <f t="shared" si="337"/>
        <v>7.089715267635814E-4</v>
      </c>
      <c r="J325" s="116"/>
      <c r="K325" s="116"/>
      <c r="L325" s="116"/>
      <c r="M325" s="116"/>
      <c r="N325" s="126"/>
    </row>
    <row r="326" spans="5:14" ht="15" thickBot="1" x14ac:dyDescent="0.35">
      <c r="E326" s="79">
        <v>28.567799999999998</v>
      </c>
      <c r="F326" s="54">
        <f t="shared" si="336"/>
        <v>1.0007531624063364</v>
      </c>
      <c r="G326" s="67">
        <f t="shared" si="335"/>
        <v>3.2697116130601977E-4</v>
      </c>
      <c r="H326" s="129"/>
      <c r="I326" s="48">
        <f t="shared" si="337"/>
        <v>6.9082740121011968E-4</v>
      </c>
      <c r="J326" s="116"/>
      <c r="K326" s="116"/>
      <c r="L326" s="116"/>
      <c r="M326" s="116"/>
      <c r="N326" s="126"/>
    </row>
    <row r="327" spans="5:14" ht="15" thickBot="1" x14ac:dyDescent="0.35">
      <c r="E327" s="79">
        <v>28.5366</v>
      </c>
      <c r="F327" s="54">
        <f t="shared" si="336"/>
        <v>0.99890786129838494</v>
      </c>
      <c r="G327" s="67">
        <f t="shared" si="335"/>
        <v>-4.7456900637025468E-4</v>
      </c>
      <c r="H327" s="129"/>
      <c r="I327" s="48">
        <f t="shared" si="337"/>
        <v>-1.2885689201961648E-4</v>
      </c>
      <c r="J327" s="116"/>
      <c r="K327" s="116"/>
      <c r="L327" s="116"/>
      <c r="M327" s="116"/>
      <c r="N327" s="126"/>
    </row>
    <row r="328" spans="5:14" ht="15" thickBot="1" x14ac:dyDescent="0.35">
      <c r="E328" s="79">
        <v>28.498899999999999</v>
      </c>
      <c r="F328" s="54">
        <f t="shared" si="336"/>
        <v>0.9986788895663814</v>
      </c>
      <c r="G328" s="67">
        <f t="shared" si="335"/>
        <v>-5.7413029962915954E-4</v>
      </c>
      <c r="H328" s="129"/>
      <c r="I328" s="48">
        <f t="shared" si="337"/>
        <v>-1.0481024785082575E-3</v>
      </c>
      <c r="J328" s="116"/>
      <c r="K328" s="116"/>
      <c r="L328" s="116"/>
      <c r="M328" s="116"/>
      <c r="N328" s="126"/>
    </row>
    <row r="329" spans="5:14" ht="15" thickBot="1" x14ac:dyDescent="0.35">
      <c r="E329" s="79">
        <v>28.534800000000001</v>
      </c>
      <c r="F329" s="54">
        <f t="shared" si="336"/>
        <v>1.0012596977427199</v>
      </c>
      <c r="G329" s="67">
        <f t="shared" si="335"/>
        <v>5.4673549005081863E-4</v>
      </c>
      <c r="H329" s="129"/>
      <c r="I329" s="48">
        <f t="shared" si="337"/>
        <v>-8.4648227531692038E-4</v>
      </c>
      <c r="J329" s="116"/>
      <c r="K329" s="116"/>
      <c r="L329" s="116"/>
      <c r="M329" s="116"/>
      <c r="N329" s="126"/>
    </row>
    <row r="330" spans="5:14" ht="15" thickBot="1" x14ac:dyDescent="0.35">
      <c r="E330" s="82">
        <v>28.613199999999999</v>
      </c>
      <c r="F330" s="68">
        <f t="shared" si="336"/>
        <v>1.0027475223236189</v>
      </c>
      <c r="G330" s="69">
        <f t="shared" si="335"/>
        <v>1.1915975621764022E-3</v>
      </c>
      <c r="H330" s="129"/>
      <c r="I330" s="85">
        <f t="shared" si="337"/>
        <v>0</v>
      </c>
      <c r="J330" s="112"/>
      <c r="K330" s="112"/>
      <c r="L330" s="112"/>
      <c r="M330" s="112"/>
      <c r="N330" s="131"/>
    </row>
    <row r="331" spans="5:14" x14ac:dyDescent="0.3">
      <c r="E331" s="78">
        <v>28.643000000000001</v>
      </c>
      <c r="F331" s="48">
        <f t="shared" si="336"/>
        <v>1.0010414773600995</v>
      </c>
      <c r="G331" s="70">
        <f t="shared" si="335"/>
        <v>4.5207249972297793E-4</v>
      </c>
      <c r="H331" s="128">
        <f t="shared" ref="H331" si="338">SUM(G331:G346)*(1/16)</f>
        <v>-4.2691809704780026E-6</v>
      </c>
      <c r="I331" s="48">
        <f>G331-$H$331</f>
        <v>4.5634168069345595E-4</v>
      </c>
      <c r="J331" s="101">
        <f t="shared" ref="J331" si="339">MAX(I331:I346)</f>
        <v>9.3521409882262149E-4</v>
      </c>
      <c r="K331" s="101">
        <f t="shared" ref="K331" si="340">MIN(I331:I346)</f>
        <v>-2.3495570266039998E-3</v>
      </c>
      <c r="L331" s="101">
        <f>J331-K331</f>
        <v>3.284771125426621E-3</v>
      </c>
      <c r="M331" s="130">
        <f t="shared" ref="M331" si="341">(1/16*((G331-H331)^2+(G332-H331)^2+(G333-H331)^2+(G334-H331)^2+(G335-H331)^2+(G336-H331)^2+(G337-H331)^2+(G338-H331)^2+(G339-H331)^2+(G340-H331)^2+(G341-H331)^2+(G342-H331)^2+(G343-H331)^2+(G344-H331)^2+(G345-H331)^2+(G346-H331)^2))^(1/2)</f>
        <v>8.54788357804961E-4</v>
      </c>
      <c r="N331" s="125">
        <f t="shared" ref="N331" si="342">L331/M331</f>
        <v>3.8427887972897667</v>
      </c>
    </row>
    <row r="332" spans="5:14" x14ac:dyDescent="0.3">
      <c r="E332" s="79">
        <v>28.6157</v>
      </c>
      <c r="F332" s="54">
        <f t="shared" si="336"/>
        <v>0.99904688754669546</v>
      </c>
      <c r="G332" s="67">
        <f t="shared" si="335"/>
        <v>-4.1412886615854646E-4</v>
      </c>
      <c r="H332" s="129"/>
      <c r="I332" s="44">
        <f>G332-$H$331+I331</f>
        <v>4.6481995505387506E-5</v>
      </c>
      <c r="J332" s="116"/>
      <c r="K332" s="116"/>
      <c r="L332" s="116"/>
      <c r="M332" s="116"/>
      <c r="N332" s="126"/>
    </row>
    <row r="333" spans="5:14" x14ac:dyDescent="0.3">
      <c r="E333" s="79">
        <v>28.520700000000001</v>
      </c>
      <c r="F333" s="54">
        <f t="shared" si="336"/>
        <v>0.99668014411669126</v>
      </c>
      <c r="G333" s="67">
        <f t="shared" si="335"/>
        <v>-1.4441936769037638E-3</v>
      </c>
      <c r="H333" s="129"/>
      <c r="I333" s="44">
        <f t="shared" ref="I333:I346" si="343">G333-$H$331+I332</f>
        <v>-1.3934425004278983E-3</v>
      </c>
      <c r="J333" s="116"/>
      <c r="K333" s="116"/>
      <c r="L333" s="116"/>
      <c r="M333" s="116"/>
      <c r="N333" s="126"/>
    </row>
    <row r="334" spans="5:14" x14ac:dyDescent="0.3">
      <c r="E334" s="79">
        <v>28.457699999999999</v>
      </c>
      <c r="F334" s="54">
        <f t="shared" si="336"/>
        <v>0.99779107805909384</v>
      </c>
      <c r="G334" s="67">
        <f t="shared" si="335"/>
        <v>-9.6038370714657967E-4</v>
      </c>
      <c r="H334" s="129"/>
      <c r="I334" s="44">
        <f t="shared" si="343"/>
        <v>-2.3495570266039998E-3</v>
      </c>
      <c r="J334" s="116"/>
      <c r="K334" s="116"/>
      <c r="L334" s="116"/>
      <c r="M334" s="116"/>
      <c r="N334" s="126"/>
    </row>
    <row r="335" spans="5:14" x14ac:dyDescent="0.3">
      <c r="E335" s="79">
        <v>28.470800000000001</v>
      </c>
      <c r="F335" s="54">
        <f t="shared" si="336"/>
        <v>1.0004603323529309</v>
      </c>
      <c r="G335" s="67">
        <f t="shared" si="335"/>
        <v>1.9987380005980079E-4</v>
      </c>
      <c r="H335" s="129"/>
      <c r="I335" s="44">
        <f t="shared" si="343"/>
        <v>-2.145414045573721E-3</v>
      </c>
      <c r="J335" s="116"/>
      <c r="K335" s="116"/>
      <c r="L335" s="116"/>
      <c r="M335" s="116"/>
      <c r="N335" s="126"/>
    </row>
    <row r="336" spans="5:14" x14ac:dyDescent="0.3">
      <c r="E336" s="79">
        <v>28.5562</v>
      </c>
      <c r="F336" s="54">
        <f t="shared" si="336"/>
        <v>1.0029995644660494</v>
      </c>
      <c r="G336" s="67">
        <f t="shared" si="335"/>
        <v>1.3007444361384768E-3</v>
      </c>
      <c r="H336" s="129"/>
      <c r="I336" s="44">
        <f t="shared" si="343"/>
        <v>-8.404004284647661E-4</v>
      </c>
      <c r="J336" s="116"/>
      <c r="K336" s="116"/>
      <c r="L336" s="116"/>
      <c r="M336" s="116"/>
      <c r="N336" s="126"/>
    </row>
    <row r="337" spans="5:14" x14ac:dyDescent="0.3">
      <c r="E337" s="79">
        <v>28.625</v>
      </c>
      <c r="F337" s="54">
        <f t="shared" si="336"/>
        <v>1.0024092841484511</v>
      </c>
      <c r="G337" s="67">
        <f t="shared" si="335"/>
        <v>1.0450803681459747E-3</v>
      </c>
      <c r="H337" s="129"/>
      <c r="I337" s="44">
        <f t="shared" si="343"/>
        <v>2.0894912065168672E-4</v>
      </c>
      <c r="J337" s="116"/>
      <c r="K337" s="116"/>
      <c r="L337" s="116"/>
      <c r="M337" s="116"/>
      <c r="N337" s="126"/>
    </row>
    <row r="338" spans="5:14" x14ac:dyDescent="0.3">
      <c r="E338" s="79">
        <v>28.599</v>
      </c>
      <c r="F338" s="54">
        <f t="shared" si="336"/>
        <v>0.99909170305676853</v>
      </c>
      <c r="G338" s="67">
        <f t="shared" si="335"/>
        <v>-3.9464760612662874E-4</v>
      </c>
      <c r="H338" s="129"/>
      <c r="I338" s="44">
        <f t="shared" si="343"/>
        <v>-1.81429304504464E-4</v>
      </c>
      <c r="J338" s="116"/>
      <c r="K338" s="116"/>
      <c r="L338" s="116"/>
      <c r="M338" s="116"/>
      <c r="N338" s="126"/>
    </row>
    <row r="339" spans="5:14" x14ac:dyDescent="0.3">
      <c r="E339" s="79">
        <v>28.586099999999998</v>
      </c>
      <c r="F339" s="54">
        <f t="shared" si="336"/>
        <v>0.99954893527745714</v>
      </c>
      <c r="G339" s="67">
        <f t="shared" si="335"/>
        <v>-1.9593911391549925E-4</v>
      </c>
      <c r="H339" s="129"/>
      <c r="I339" s="44">
        <f t="shared" si="343"/>
        <v>-3.7309923744948526E-4</v>
      </c>
      <c r="J339" s="116"/>
      <c r="K339" s="116"/>
      <c r="L339" s="116"/>
      <c r="M339" s="116"/>
      <c r="N339" s="126"/>
    </row>
    <row r="340" spans="5:14" x14ac:dyDescent="0.3">
      <c r="E340" s="79">
        <v>28.5291</v>
      </c>
      <c r="F340" s="54">
        <f t="shared" si="336"/>
        <v>0.99800602390672399</v>
      </c>
      <c r="G340" s="67">
        <f t="shared" si="335"/>
        <v>-8.668373283059939E-4</v>
      </c>
      <c r="H340" s="129"/>
      <c r="I340" s="44">
        <f t="shared" si="343"/>
        <v>-1.2356673847850011E-3</v>
      </c>
      <c r="J340" s="116"/>
      <c r="K340" s="116"/>
      <c r="L340" s="116"/>
      <c r="M340" s="116"/>
      <c r="N340" s="126"/>
    </row>
    <row r="341" spans="5:14" x14ac:dyDescent="0.3">
      <c r="E341" s="79">
        <v>28.614000000000001</v>
      </c>
      <c r="F341" s="54">
        <f t="shared" si="336"/>
        <v>1.0029759088089005</v>
      </c>
      <c r="G341" s="67">
        <f t="shared" si="335"/>
        <v>1.2905015179144896E-3</v>
      </c>
      <c r="H341" s="129"/>
      <c r="I341" s="44">
        <f t="shared" si="343"/>
        <v>5.9103314099966543E-5</v>
      </c>
      <c r="J341" s="116"/>
      <c r="K341" s="116"/>
      <c r="L341" s="116"/>
      <c r="M341" s="116"/>
      <c r="N341" s="126"/>
    </row>
    <row r="342" spans="5:14" x14ac:dyDescent="0.3">
      <c r="E342" s="79">
        <v>28.671500000000002</v>
      </c>
      <c r="F342" s="54">
        <f t="shared" si="336"/>
        <v>1.0020095058363039</v>
      </c>
      <c r="G342" s="67">
        <f t="shared" si="335"/>
        <v>8.7184160375217699E-4</v>
      </c>
      <c r="H342" s="129"/>
      <c r="I342" s="44">
        <f t="shared" si="343"/>
        <v>9.3521409882262149E-4</v>
      </c>
      <c r="J342" s="116"/>
      <c r="K342" s="116"/>
      <c r="L342" s="116"/>
      <c r="M342" s="116"/>
      <c r="N342" s="126"/>
    </row>
    <row r="343" spans="5:14" x14ac:dyDescent="0.3">
      <c r="E343" s="79">
        <v>28.6219</v>
      </c>
      <c r="F343" s="54">
        <f t="shared" si="336"/>
        <v>0.99827005911793931</v>
      </c>
      <c r="G343" s="67">
        <f t="shared" si="335"/>
        <v>-7.5195438510718084E-4</v>
      </c>
      <c r="H343" s="129"/>
      <c r="I343" s="44">
        <f t="shared" si="343"/>
        <v>1.8752889468591862E-4</v>
      </c>
      <c r="J343" s="116"/>
      <c r="K343" s="116"/>
      <c r="L343" s="116"/>
      <c r="M343" s="116"/>
      <c r="N343" s="126"/>
    </row>
    <row r="344" spans="5:14" x14ac:dyDescent="0.3">
      <c r="E344" s="79">
        <v>28.566600000000001</v>
      </c>
      <c r="F344" s="54">
        <f t="shared" si="336"/>
        <v>0.99806791303162967</v>
      </c>
      <c r="G344" s="67">
        <f t="shared" si="335"/>
        <v>-8.3990635651424073E-4</v>
      </c>
      <c r="H344" s="129"/>
      <c r="I344" s="44">
        <f t="shared" si="343"/>
        <v>-6.4810828085784414E-4</v>
      </c>
      <c r="J344" s="116"/>
      <c r="K344" s="116"/>
      <c r="L344" s="116"/>
      <c r="M344" s="116"/>
      <c r="N344" s="126"/>
    </row>
    <row r="345" spans="5:14" x14ac:dyDescent="0.3">
      <c r="E345" s="79">
        <v>28.6248</v>
      </c>
      <c r="F345" s="54">
        <f t="shared" si="336"/>
        <v>1.0020373443111885</v>
      </c>
      <c r="G345" s="67">
        <f t="shared" si="335"/>
        <v>8.8390728577641367E-4</v>
      </c>
      <c r="H345" s="129"/>
      <c r="I345" s="44">
        <f t="shared" si="343"/>
        <v>2.400681858890475E-4</v>
      </c>
      <c r="J345" s="116"/>
      <c r="K345" s="116"/>
      <c r="L345" s="116"/>
      <c r="M345" s="116"/>
      <c r="N345" s="126"/>
    </row>
    <row r="346" spans="5:14" ht="15" thickBot="1" x14ac:dyDescent="0.35">
      <c r="E346" s="80">
        <v>28.608699999999999</v>
      </c>
      <c r="F346" s="83">
        <f t="shared" si="336"/>
        <v>0.99943755065537565</v>
      </c>
      <c r="G346" s="84">
        <f t="shared" si="335"/>
        <v>-2.4433736685952509E-4</v>
      </c>
      <c r="H346" s="132"/>
      <c r="I346" s="51">
        <f t="shared" si="343"/>
        <v>4.0657581468206416E-19</v>
      </c>
      <c r="J346" s="102"/>
      <c r="K346" s="102"/>
      <c r="L346" s="102"/>
      <c r="M346" s="102"/>
      <c r="N346" s="127"/>
    </row>
    <row r="347" spans="5:14" x14ac:dyDescent="0.3">
      <c r="E347" s="81">
        <v>28.4633</v>
      </c>
      <c r="F347" s="54">
        <f t="shared" si="336"/>
        <v>0.99491762995172806</v>
      </c>
      <c r="G347" s="66">
        <f t="shared" si="335"/>
        <v>-2.212873363048293E-3</v>
      </c>
      <c r="H347" s="129">
        <f t="shared" ref="H347" si="344">SUM(G347:G362)*(1/16)</f>
        <v>2.5243184642152939E-4</v>
      </c>
      <c r="I347" s="54">
        <f>G347-$H$347</f>
        <v>-2.4653052094698222E-3</v>
      </c>
      <c r="J347" s="111">
        <f t="shared" ref="J347" si="345">MAX(I347:I362)</f>
        <v>1.2086808851004894E-3</v>
      </c>
      <c r="K347" s="111">
        <f t="shared" ref="K347" si="346">MIN(I347:I362)</f>
        <v>-3.5641130406480316E-3</v>
      </c>
      <c r="L347" s="111">
        <f>J347-K347</f>
        <v>4.7727939257485212E-3</v>
      </c>
      <c r="M347" s="133">
        <f t="shared" ref="M347" si="347">(1/16*((G347-H347)^2+(G348-H347)^2+(G349-H347)^2+(G350-H347)^2+(G351-H347)^2+(G352-H347)^2+(G353-H347)^2+(G354-H347)^2+(G355-H347)^2+(G356-H347)^2+(G357-H347)^2+(G358-H347)^2+(G359-H347)^2+(G360-H347)^2+(G361-H347)^2+(G362-H347)^2))^(1/2)</f>
        <v>1.1440454430594335E-3</v>
      </c>
      <c r="N347" s="134">
        <f t="shared" ref="N347" si="348">L347/M347</f>
        <v>4.1718569438859019</v>
      </c>
    </row>
    <row r="348" spans="5:14" x14ac:dyDescent="0.3">
      <c r="E348" s="79">
        <v>28.479299999999999</v>
      </c>
      <c r="F348" s="54">
        <f t="shared" si="336"/>
        <v>1.0005621273710357</v>
      </c>
      <c r="G348" s="67">
        <f t="shared" si="335"/>
        <v>2.4406022532600776E-4</v>
      </c>
      <c r="H348" s="129"/>
      <c r="I348" s="44">
        <f>G348-$H$347+I347</f>
        <v>-2.4736768305653437E-3</v>
      </c>
      <c r="J348" s="116"/>
      <c r="K348" s="116"/>
      <c r="L348" s="116"/>
      <c r="M348" s="116"/>
      <c r="N348" s="126"/>
    </row>
    <row r="349" spans="5:14" x14ac:dyDescent="0.3">
      <c r="E349" s="79">
        <v>28.424399999999999</v>
      </c>
      <c r="F349" s="54">
        <f t="shared" si="336"/>
        <v>0.99807228408001603</v>
      </c>
      <c r="G349" s="67">
        <f t="shared" si="335"/>
        <v>-8.3800436366115831E-4</v>
      </c>
      <c r="H349" s="129"/>
      <c r="I349" s="44">
        <f t="shared" ref="I349:I362" si="349">G349-$H$347+I348</f>
        <v>-3.5641130406480316E-3</v>
      </c>
      <c r="J349" s="116"/>
      <c r="K349" s="116"/>
      <c r="L349" s="116"/>
      <c r="M349" s="116"/>
      <c r="N349" s="126"/>
    </row>
    <row r="350" spans="5:14" x14ac:dyDescent="0.3">
      <c r="E350" s="79">
        <v>28.503</v>
      </c>
      <c r="F350" s="54">
        <f t="shared" si="336"/>
        <v>1.0027652298729262</v>
      </c>
      <c r="G350" s="67">
        <f t="shared" si="335"/>
        <v>1.199266714061841E-3</v>
      </c>
      <c r="H350" s="129"/>
      <c r="I350" s="44">
        <f t="shared" si="349"/>
        <v>-2.6172781730077199E-3</v>
      </c>
      <c r="J350" s="116"/>
      <c r="K350" s="116"/>
      <c r="L350" s="116"/>
      <c r="M350" s="116"/>
      <c r="N350" s="126"/>
    </row>
    <row r="351" spans="5:14" x14ac:dyDescent="0.3">
      <c r="E351" s="79">
        <v>28.581</v>
      </c>
      <c r="F351" s="54">
        <f t="shared" si="336"/>
        <v>1.0027365540469424</v>
      </c>
      <c r="G351" s="67">
        <f t="shared" si="335"/>
        <v>1.1868471260171255E-3</v>
      </c>
      <c r="H351" s="129"/>
      <c r="I351" s="44">
        <f t="shared" si="349"/>
        <v>-1.6828628934121238E-3</v>
      </c>
      <c r="J351" s="116"/>
      <c r="K351" s="116"/>
      <c r="L351" s="116"/>
      <c r="M351" s="116"/>
      <c r="N351" s="126"/>
    </row>
    <row r="352" spans="5:14" x14ac:dyDescent="0.3">
      <c r="E352" s="79">
        <v>28.580500000000001</v>
      </c>
      <c r="F352" s="54">
        <f t="shared" si="336"/>
        <v>0.99998250586053672</v>
      </c>
      <c r="G352" s="67">
        <f t="shared" si="335"/>
        <v>-7.5976746921329742E-6</v>
      </c>
      <c r="H352" s="129"/>
      <c r="I352" s="44">
        <f t="shared" si="349"/>
        <v>-1.9428924145257862E-3</v>
      </c>
      <c r="J352" s="116"/>
      <c r="K352" s="116"/>
      <c r="L352" s="116"/>
      <c r="M352" s="116"/>
      <c r="N352" s="126"/>
    </row>
    <row r="353" spans="5:14" x14ac:dyDescent="0.3">
      <c r="E353" s="79">
        <v>28.554400000000001</v>
      </c>
      <c r="F353" s="54">
        <f t="shared" si="336"/>
        <v>0.99908678994419275</v>
      </c>
      <c r="G353" s="67">
        <f t="shared" si="335"/>
        <v>-3.9678328888781119E-4</v>
      </c>
      <c r="H353" s="129"/>
      <c r="I353" s="44">
        <f t="shared" si="349"/>
        <v>-2.5921075498351268E-3</v>
      </c>
      <c r="J353" s="116"/>
      <c r="K353" s="116"/>
      <c r="L353" s="116"/>
      <c r="M353" s="116"/>
      <c r="N353" s="126"/>
    </row>
    <row r="354" spans="5:14" x14ac:dyDescent="0.3">
      <c r="E354" s="79">
        <v>28.7593</v>
      </c>
      <c r="F354" s="54">
        <f t="shared" si="336"/>
        <v>1.0071757767629506</v>
      </c>
      <c r="G354" s="67">
        <f t="shared" si="335"/>
        <v>3.105272158692148E-3</v>
      </c>
      <c r="H354" s="129"/>
      <c r="I354" s="44">
        <f t="shared" si="349"/>
        <v>2.6073276243549198E-4</v>
      </c>
      <c r="J354" s="116"/>
      <c r="K354" s="116"/>
      <c r="L354" s="116"/>
      <c r="M354" s="116"/>
      <c r="N354" s="126"/>
    </row>
    <row r="355" spans="5:14" x14ac:dyDescent="0.3">
      <c r="E355" s="79">
        <v>28.838899999999999</v>
      </c>
      <c r="F355" s="54">
        <f t="shared" si="336"/>
        <v>1.0027678003289371</v>
      </c>
      <c r="G355" s="67">
        <f t="shared" si="335"/>
        <v>1.2003799690865269E-3</v>
      </c>
      <c r="H355" s="129"/>
      <c r="I355" s="44">
        <f t="shared" si="349"/>
        <v>1.2086808851004894E-3</v>
      </c>
      <c r="J355" s="116"/>
      <c r="K355" s="116"/>
      <c r="L355" s="116"/>
      <c r="M355" s="116"/>
      <c r="N355" s="126"/>
    </row>
    <row r="356" spans="5:14" x14ac:dyDescent="0.3">
      <c r="E356" s="79">
        <v>28.827999999999999</v>
      </c>
      <c r="F356" s="54">
        <f t="shared" si="336"/>
        <v>0.99962203828856167</v>
      </c>
      <c r="G356" s="67">
        <f t="shared" si="335"/>
        <v>-1.6417771404810634E-4</v>
      </c>
      <c r="H356" s="129"/>
      <c r="I356" s="44">
        <f t="shared" si="349"/>
        <v>7.9207132463085365E-4</v>
      </c>
      <c r="J356" s="116"/>
      <c r="K356" s="116"/>
      <c r="L356" s="116"/>
      <c r="M356" s="116"/>
      <c r="N356" s="126"/>
    </row>
    <row r="357" spans="5:14" x14ac:dyDescent="0.3">
      <c r="E357" s="79">
        <v>28.813500000000001</v>
      </c>
      <c r="F357" s="54">
        <f t="shared" si="336"/>
        <v>0.99949701678923275</v>
      </c>
      <c r="G357" s="67">
        <f t="shared" si="335"/>
        <v>-2.1849778789332367E-4</v>
      </c>
      <c r="H357" s="129"/>
      <c r="I357" s="44">
        <f t="shared" si="349"/>
        <v>3.2114169031600059E-4</v>
      </c>
      <c r="J357" s="116"/>
      <c r="K357" s="116"/>
      <c r="L357" s="116"/>
      <c r="M357" s="116"/>
      <c r="N357" s="126"/>
    </row>
    <row r="358" spans="5:14" x14ac:dyDescent="0.3">
      <c r="E358" s="79">
        <v>28.879000000000001</v>
      </c>
      <c r="F358" s="54">
        <f t="shared" si="336"/>
        <v>1.0022732399743175</v>
      </c>
      <c r="G358" s="67">
        <f t="shared" si="335"/>
        <v>9.8613514015995023E-4</v>
      </c>
      <c r="H358" s="129"/>
      <c r="I358" s="44">
        <f t="shared" si="349"/>
        <v>1.0548449840544214E-3</v>
      </c>
      <c r="J358" s="116"/>
      <c r="K358" s="116"/>
      <c r="L358" s="116"/>
      <c r="M358" s="116"/>
      <c r="N358" s="126"/>
    </row>
    <row r="359" spans="5:14" x14ac:dyDescent="0.3">
      <c r="E359" s="79">
        <v>28.824999999999999</v>
      </c>
      <c r="F359" s="54">
        <f t="shared" si="336"/>
        <v>0.99813012915959687</v>
      </c>
      <c r="G359" s="67">
        <f t="shared" si="335"/>
        <v>-8.1283477293465857E-4</v>
      </c>
      <c r="H359" s="129"/>
      <c r="I359" s="44">
        <f t="shared" si="349"/>
        <v>-1.042163530176653E-5</v>
      </c>
      <c r="J359" s="116"/>
      <c r="K359" s="116"/>
      <c r="L359" s="116"/>
      <c r="M359" s="116"/>
      <c r="N359" s="126"/>
    </row>
    <row r="360" spans="5:14" x14ac:dyDescent="0.3">
      <c r="E360" s="79">
        <v>28.850300000000001</v>
      </c>
      <c r="F360" s="54">
        <f t="shared" si="336"/>
        <v>1.0008777103209021</v>
      </c>
      <c r="G360" s="67">
        <f t="shared" si="335"/>
        <v>3.8101756200383067E-4</v>
      </c>
      <c r="H360" s="129"/>
      <c r="I360" s="44">
        <f t="shared" si="349"/>
        <v>1.1816408028053475E-4</v>
      </c>
      <c r="J360" s="116"/>
      <c r="K360" s="116"/>
      <c r="L360" s="116"/>
      <c r="M360" s="116"/>
      <c r="N360" s="126"/>
    </row>
    <row r="361" spans="5:14" x14ac:dyDescent="0.3">
      <c r="E361" s="79">
        <v>28.838000000000001</v>
      </c>
      <c r="F361" s="54">
        <f t="shared" si="336"/>
        <v>0.99957366127908553</v>
      </c>
      <c r="G361" s="67">
        <f t="shared" si="335"/>
        <v>-1.851960348409224E-4</v>
      </c>
      <c r="H361" s="129"/>
      <c r="I361" s="44">
        <f t="shared" si="349"/>
        <v>-3.1946380098191705E-4</v>
      </c>
      <c r="J361" s="116"/>
      <c r="K361" s="116"/>
      <c r="L361" s="116"/>
      <c r="M361" s="116"/>
      <c r="N361" s="126"/>
    </row>
    <row r="362" spans="5:14" ht="15" thickBot="1" x14ac:dyDescent="0.35">
      <c r="E362" s="80">
        <v>28.876000000000001</v>
      </c>
      <c r="F362" s="83">
        <f t="shared" si="336"/>
        <v>1.0013177058048408</v>
      </c>
      <c r="G362" s="84">
        <f t="shared" si="335"/>
        <v>5.7189564740344736E-4</v>
      </c>
      <c r="H362" s="132"/>
      <c r="I362" s="51">
        <f t="shared" si="349"/>
        <v>9.2157184661267877E-19</v>
      </c>
      <c r="J362" s="102"/>
      <c r="K362" s="102"/>
      <c r="L362" s="102"/>
      <c r="M362" s="102"/>
      <c r="N362" s="127"/>
    </row>
    <row r="364" spans="5:14" ht="15" thickBot="1" x14ac:dyDescent="0.35">
      <c r="E364" s="100" t="s">
        <v>10</v>
      </c>
      <c r="F364" s="100"/>
      <c r="G364" s="100"/>
      <c r="H364" s="100"/>
      <c r="I364" s="100"/>
      <c r="J364" s="100"/>
      <c r="K364" s="100"/>
      <c r="L364" s="100"/>
      <c r="M364" s="100"/>
      <c r="N364" s="100"/>
    </row>
    <row r="365" spans="5:14" ht="40.200000000000003" customHeight="1" thickBot="1" x14ac:dyDescent="0.35">
      <c r="E365" s="73" t="s">
        <v>1</v>
      </c>
      <c r="F365" s="74"/>
      <c r="G365" s="86"/>
      <c r="H365" s="75"/>
      <c r="I365" s="75"/>
      <c r="J365" s="75"/>
      <c r="K365" s="75"/>
      <c r="L365" s="75"/>
      <c r="M365" s="75"/>
      <c r="N365" s="75"/>
    </row>
    <row r="366" spans="5:14" ht="15" thickBot="1" x14ac:dyDescent="0.35">
      <c r="E366" s="76">
        <v>28.2517</v>
      </c>
      <c r="F366" s="61"/>
      <c r="G366" s="87"/>
      <c r="H366" s="61"/>
      <c r="I366" s="61"/>
      <c r="J366" s="61"/>
      <c r="K366" s="61"/>
      <c r="L366" s="61"/>
      <c r="M366" s="61"/>
      <c r="N366" s="77"/>
    </row>
    <row r="367" spans="5:14" x14ac:dyDescent="0.3">
      <c r="E367" s="78">
        <v>28.3566</v>
      </c>
      <c r="F367" s="48">
        <f>E367/E366</f>
        <v>1.0037130508960523</v>
      </c>
      <c r="G367" s="54">
        <f>LOG(F367)</f>
        <v>1.6095711511829676E-3</v>
      </c>
      <c r="H367" s="101">
        <f>SUM(G367:G390)*(1/24)</f>
        <v>2.2109424322847563E-4</v>
      </c>
      <c r="I367" s="48">
        <f>G367-$H$367</f>
        <v>1.388476907954492E-3</v>
      </c>
      <c r="J367" s="101">
        <f>MAX(I367:I390)</f>
        <v>2.2153149545905962E-3</v>
      </c>
      <c r="K367" s="101">
        <f>MIN(I367:I390)</f>
        <v>-1.2878944684723956E-3</v>
      </c>
      <c r="L367" s="101">
        <f>J367-K367</f>
        <v>3.5032094230629919E-3</v>
      </c>
      <c r="M367" s="101">
        <f>(1/24*((G367-H367)^2+(G368-H367)^2+(G369-H367)^2+(G370-H367)^2+(G371-H367)^2+(G372-H367)^2+(G373-H367)^2+(G374-H367)^2+(G375-H367)^2+(G376-H367)^2+(G377-H367)^2+(G378-H367)^2+(G379-H367)^2+(G380-H367)^2+(G381-H367)^2+(G382-H367)^2+(G383-H367)^2+(G384-H367)^2+(G385-H367)^2+(G386-H367)^2+(G387-H367)^2+(G388-H367)^2+(G389-H367)^2+(G390-H367)^2))^(1/2)</f>
        <v>1.0004136513814595E-3</v>
      </c>
      <c r="N367" s="125">
        <f>L367/M367</f>
        <v>3.5017609148230342</v>
      </c>
    </row>
    <row r="368" spans="5:14" x14ac:dyDescent="0.3">
      <c r="E368" s="79">
        <v>28.3856</v>
      </c>
      <c r="F368" s="44">
        <f>E368/E367</f>
        <v>1.0010226896031258</v>
      </c>
      <c r="G368" s="44">
        <f t="shared" ref="G368:G414" si="350">LOG(F368)</f>
        <v>4.4392149306104415E-4</v>
      </c>
      <c r="H368" s="116"/>
      <c r="I368" s="44">
        <f>G368-$H$367+I367</f>
        <v>1.6113041577870606E-3</v>
      </c>
      <c r="J368" s="116"/>
      <c r="K368" s="116"/>
      <c r="L368" s="116"/>
      <c r="M368" s="116"/>
      <c r="N368" s="126"/>
    </row>
    <row r="369" spans="5:14" x14ac:dyDescent="0.3">
      <c r="E369" s="79">
        <v>28.315999999999999</v>
      </c>
      <c r="F369" s="44">
        <f t="shared" ref="F369:F414" si="351">E369/E368</f>
        <v>0.99754805253367895</v>
      </c>
      <c r="G369" s="44">
        <f t="shared" si="350"/>
        <v>-1.0661748917657737E-3</v>
      </c>
      <c r="H369" s="116"/>
      <c r="I369" s="44">
        <f t="shared" ref="I369:I390" si="352">G369-$H$367+I368</f>
        <v>3.2403502279281134E-4</v>
      </c>
      <c r="J369" s="116"/>
      <c r="K369" s="116"/>
      <c r="L369" s="116"/>
      <c r="M369" s="116"/>
      <c r="N369" s="126"/>
    </row>
    <row r="370" spans="5:14" x14ac:dyDescent="0.3">
      <c r="E370" s="79">
        <v>28.369800000000001</v>
      </c>
      <c r="F370" s="44">
        <f t="shared" si="351"/>
        <v>1.001899985873711</v>
      </c>
      <c r="G370" s="44">
        <f t="shared" si="350"/>
        <v>8.2437048227042319E-4</v>
      </c>
      <c r="H370" s="116"/>
      <c r="I370" s="44">
        <f t="shared" si="352"/>
        <v>9.2731126183475884E-4</v>
      </c>
      <c r="J370" s="116"/>
      <c r="K370" s="116"/>
      <c r="L370" s="116"/>
      <c r="M370" s="116"/>
      <c r="N370" s="126"/>
    </row>
    <row r="371" spans="5:14" x14ac:dyDescent="0.3">
      <c r="E371" s="79">
        <v>28.302600000000002</v>
      </c>
      <c r="F371" s="44">
        <f t="shared" si="351"/>
        <v>0.99763128397098322</v>
      </c>
      <c r="G371" s="44">
        <f t="shared" si="350"/>
        <v>-1.029940601141641E-3</v>
      </c>
      <c r="H371" s="116"/>
      <c r="I371" s="44">
        <f t="shared" si="352"/>
        <v>-3.2372358253535778E-4</v>
      </c>
      <c r="J371" s="116"/>
      <c r="K371" s="116"/>
      <c r="L371" s="116"/>
      <c r="M371" s="116"/>
      <c r="N371" s="126"/>
    </row>
    <row r="372" spans="5:14" x14ac:dyDescent="0.3">
      <c r="E372" s="79">
        <v>28.458200000000001</v>
      </c>
      <c r="F372" s="44">
        <f t="shared" si="351"/>
        <v>1.0054977281239179</v>
      </c>
      <c r="G372" s="44">
        <f t="shared" si="350"/>
        <v>2.3810936653707116E-3</v>
      </c>
      <c r="H372" s="116"/>
      <c r="I372" s="44">
        <f t="shared" si="352"/>
        <v>1.836275839606878E-3</v>
      </c>
      <c r="J372" s="116"/>
      <c r="K372" s="116"/>
      <c r="L372" s="116"/>
      <c r="M372" s="116"/>
      <c r="N372" s="126"/>
    </row>
    <row r="373" spans="5:14" x14ac:dyDescent="0.3">
      <c r="E373" s="79">
        <v>28.406500000000001</v>
      </c>
      <c r="F373" s="44">
        <f t="shared" si="351"/>
        <v>0.99818330041956271</v>
      </c>
      <c r="G373" s="44">
        <f t="shared" si="350"/>
        <v>-7.8970014441158301E-4</v>
      </c>
      <c r="H373" s="116"/>
      <c r="I373" s="44">
        <f t="shared" si="352"/>
        <v>8.2548145196681931E-4</v>
      </c>
      <c r="J373" s="116"/>
      <c r="K373" s="116"/>
      <c r="L373" s="116"/>
      <c r="M373" s="116"/>
      <c r="N373" s="126"/>
    </row>
    <row r="374" spans="5:14" x14ac:dyDescent="0.3">
      <c r="E374" s="79">
        <v>28.3812</v>
      </c>
      <c r="F374" s="44">
        <f t="shared" si="351"/>
        <v>0.99910935877352014</v>
      </c>
      <c r="G374" s="44">
        <f t="shared" si="350"/>
        <v>-3.8697292262661478E-4</v>
      </c>
      <c r="H374" s="116"/>
      <c r="I374" s="44">
        <f t="shared" si="352"/>
        <v>2.174142861117289E-4</v>
      </c>
      <c r="J374" s="116"/>
      <c r="K374" s="116"/>
      <c r="L374" s="116"/>
      <c r="M374" s="116"/>
      <c r="N374" s="126"/>
    </row>
    <row r="375" spans="5:14" x14ac:dyDescent="0.3">
      <c r="E375" s="79">
        <v>28.360299999999999</v>
      </c>
      <c r="F375" s="44">
        <f t="shared" si="351"/>
        <v>0.99926359702901912</v>
      </c>
      <c r="G375" s="44">
        <f t="shared" si="350"/>
        <v>-3.199335612300306E-4</v>
      </c>
      <c r="H375" s="116"/>
      <c r="I375" s="44">
        <f t="shared" si="352"/>
        <v>-3.2361351834677733E-4</v>
      </c>
      <c r="J375" s="116"/>
      <c r="K375" s="116"/>
      <c r="L375" s="116"/>
      <c r="M375" s="116"/>
      <c r="N375" s="126"/>
    </row>
    <row r="376" spans="5:14" x14ac:dyDescent="0.3">
      <c r="E376" s="79">
        <v>28.431999999999999</v>
      </c>
      <c r="F376" s="44">
        <f t="shared" si="351"/>
        <v>1.0025281820008956</v>
      </c>
      <c r="G376" s="44">
        <f t="shared" si="350"/>
        <v>1.0965898861824432E-3</v>
      </c>
      <c r="H376" s="116"/>
      <c r="I376" s="44">
        <f t="shared" si="352"/>
        <v>5.518821246071903E-4</v>
      </c>
      <c r="J376" s="116"/>
      <c r="K376" s="116"/>
      <c r="L376" s="116"/>
      <c r="M376" s="116"/>
      <c r="N376" s="126"/>
    </row>
    <row r="377" spans="5:14" x14ac:dyDescent="0.3">
      <c r="E377" s="79">
        <v>28.546299999999999</v>
      </c>
      <c r="F377" s="44">
        <f t="shared" si="351"/>
        <v>1.0040201181767023</v>
      </c>
      <c r="G377" s="44">
        <f t="shared" si="350"/>
        <v>1.742415125325931E-3</v>
      </c>
      <c r="H377" s="116"/>
      <c r="I377" s="44">
        <f t="shared" si="352"/>
        <v>2.0732030067046455E-3</v>
      </c>
      <c r="J377" s="116"/>
      <c r="K377" s="116"/>
      <c r="L377" s="116"/>
      <c r="M377" s="116"/>
      <c r="N377" s="126"/>
    </row>
    <row r="378" spans="5:14" x14ac:dyDescent="0.3">
      <c r="E378" s="79">
        <v>28.567799999999998</v>
      </c>
      <c r="F378" s="44">
        <f t="shared" si="351"/>
        <v>1.0007531624063364</v>
      </c>
      <c r="G378" s="44">
        <f t="shared" si="350"/>
        <v>3.2697116130601977E-4</v>
      </c>
      <c r="H378" s="116"/>
      <c r="I378" s="44">
        <f t="shared" si="352"/>
        <v>2.1790799247821896E-3</v>
      </c>
      <c r="J378" s="116"/>
      <c r="K378" s="116"/>
      <c r="L378" s="116"/>
      <c r="M378" s="116"/>
      <c r="N378" s="126"/>
    </row>
    <row r="379" spans="5:14" x14ac:dyDescent="0.3">
      <c r="E379" s="79">
        <v>28.5366</v>
      </c>
      <c r="F379" s="44">
        <f t="shared" si="351"/>
        <v>0.99890786129838494</v>
      </c>
      <c r="G379" s="44">
        <f t="shared" si="350"/>
        <v>-4.7456900637025468E-4</v>
      </c>
      <c r="H379" s="116"/>
      <c r="I379" s="44">
        <f t="shared" si="352"/>
        <v>1.4834166751834593E-3</v>
      </c>
      <c r="J379" s="116"/>
      <c r="K379" s="116"/>
      <c r="L379" s="116"/>
      <c r="M379" s="116"/>
      <c r="N379" s="126"/>
    </row>
    <row r="380" spans="5:14" x14ac:dyDescent="0.3">
      <c r="E380" s="79">
        <v>28.498899999999999</v>
      </c>
      <c r="F380" s="44">
        <f t="shared" si="351"/>
        <v>0.9986788895663814</v>
      </c>
      <c r="G380" s="44">
        <f t="shared" si="350"/>
        <v>-5.7413029962915954E-4</v>
      </c>
      <c r="H380" s="116"/>
      <c r="I380" s="44">
        <f t="shared" si="352"/>
        <v>6.8819213232582414E-4</v>
      </c>
      <c r="J380" s="116"/>
      <c r="K380" s="116"/>
      <c r="L380" s="116"/>
      <c r="M380" s="116"/>
      <c r="N380" s="126"/>
    </row>
    <row r="381" spans="5:14" x14ac:dyDescent="0.3">
      <c r="E381" s="79">
        <v>28.534800000000001</v>
      </c>
      <c r="F381" s="44">
        <f t="shared" si="351"/>
        <v>1.0012596977427199</v>
      </c>
      <c r="G381" s="44">
        <f t="shared" si="350"/>
        <v>5.4673549005081863E-4</v>
      </c>
      <c r="H381" s="116"/>
      <c r="I381" s="44">
        <f t="shared" si="352"/>
        <v>1.0138333791481671E-3</v>
      </c>
      <c r="J381" s="116"/>
      <c r="K381" s="116"/>
      <c r="L381" s="116"/>
      <c r="M381" s="116"/>
      <c r="N381" s="126"/>
    </row>
    <row r="382" spans="5:14" x14ac:dyDescent="0.3">
      <c r="E382" s="79">
        <v>28.613199999999999</v>
      </c>
      <c r="F382" s="44">
        <f t="shared" si="351"/>
        <v>1.0027475223236189</v>
      </c>
      <c r="G382" s="44">
        <f t="shared" si="350"/>
        <v>1.1915975621764022E-3</v>
      </c>
      <c r="H382" s="116"/>
      <c r="I382" s="44">
        <f t="shared" si="352"/>
        <v>1.9843366980960937E-3</v>
      </c>
      <c r="J382" s="116"/>
      <c r="K382" s="116"/>
      <c r="L382" s="116"/>
      <c r="M382" s="116"/>
      <c r="N382" s="126"/>
    </row>
    <row r="383" spans="5:14" x14ac:dyDescent="0.3">
      <c r="E383" s="79">
        <v>28.643000000000001</v>
      </c>
      <c r="F383" s="44">
        <f t="shared" si="351"/>
        <v>1.0010414773600995</v>
      </c>
      <c r="G383" s="44">
        <f t="shared" si="350"/>
        <v>4.5207249972297793E-4</v>
      </c>
      <c r="H383" s="116"/>
      <c r="I383" s="44">
        <f t="shared" si="352"/>
        <v>2.2153149545905962E-3</v>
      </c>
      <c r="J383" s="116"/>
      <c r="K383" s="116"/>
      <c r="L383" s="116"/>
      <c r="M383" s="116"/>
      <c r="N383" s="126"/>
    </row>
    <row r="384" spans="5:14" x14ac:dyDescent="0.3">
      <c r="E384" s="79">
        <v>28.6157</v>
      </c>
      <c r="F384" s="44">
        <f t="shared" si="351"/>
        <v>0.99904688754669546</v>
      </c>
      <c r="G384" s="44">
        <f t="shared" si="350"/>
        <v>-4.1412886615854646E-4</v>
      </c>
      <c r="H384" s="116"/>
      <c r="I384" s="44">
        <f t="shared" si="352"/>
        <v>1.5800918452035741E-3</v>
      </c>
      <c r="J384" s="116"/>
      <c r="K384" s="116"/>
      <c r="L384" s="116"/>
      <c r="M384" s="116"/>
      <c r="N384" s="126"/>
    </row>
    <row r="385" spans="5:14" x14ac:dyDescent="0.3">
      <c r="E385" s="79">
        <v>28.520700000000001</v>
      </c>
      <c r="F385" s="44">
        <f t="shared" si="351"/>
        <v>0.99668014411669126</v>
      </c>
      <c r="G385" s="44">
        <f t="shared" si="350"/>
        <v>-1.4441936769037638E-3</v>
      </c>
      <c r="H385" s="116"/>
      <c r="I385" s="44">
        <f t="shared" si="352"/>
        <v>-8.5196074928665325E-5</v>
      </c>
      <c r="J385" s="116"/>
      <c r="K385" s="116"/>
      <c r="L385" s="116"/>
      <c r="M385" s="116"/>
      <c r="N385" s="126"/>
    </row>
    <row r="386" spans="5:14" x14ac:dyDescent="0.3">
      <c r="E386" s="79">
        <v>28.457699999999999</v>
      </c>
      <c r="F386" s="44">
        <f t="shared" si="351"/>
        <v>0.99779107805909384</v>
      </c>
      <c r="G386" s="44">
        <f t="shared" si="350"/>
        <v>-9.6038370714657967E-4</v>
      </c>
      <c r="H386" s="116"/>
      <c r="I386" s="44">
        <f t="shared" si="352"/>
        <v>-1.2666740253037207E-3</v>
      </c>
      <c r="J386" s="116"/>
      <c r="K386" s="116"/>
      <c r="L386" s="116"/>
      <c r="M386" s="116"/>
      <c r="N386" s="126"/>
    </row>
    <row r="387" spans="5:14" x14ac:dyDescent="0.3">
      <c r="E387" s="79">
        <v>28.470800000000001</v>
      </c>
      <c r="F387" s="44">
        <f t="shared" si="351"/>
        <v>1.0004603323529309</v>
      </c>
      <c r="G387" s="44">
        <f t="shared" si="350"/>
        <v>1.9987380005980079E-4</v>
      </c>
      <c r="H387" s="116"/>
      <c r="I387" s="44">
        <f t="shared" si="352"/>
        <v>-1.2878944684723956E-3</v>
      </c>
      <c r="J387" s="116"/>
      <c r="K387" s="116"/>
      <c r="L387" s="116"/>
      <c r="M387" s="116"/>
      <c r="N387" s="126"/>
    </row>
    <row r="388" spans="5:14" x14ac:dyDescent="0.3">
      <c r="E388" s="79">
        <v>28.5562</v>
      </c>
      <c r="F388" s="44">
        <f t="shared" si="351"/>
        <v>1.0029995644660494</v>
      </c>
      <c r="G388" s="44">
        <f t="shared" si="350"/>
        <v>1.3007444361384768E-3</v>
      </c>
      <c r="H388" s="116"/>
      <c r="I388" s="44">
        <f t="shared" si="352"/>
        <v>-2.0824427556239431E-4</v>
      </c>
      <c r="J388" s="116"/>
      <c r="K388" s="116"/>
      <c r="L388" s="116"/>
      <c r="M388" s="116"/>
      <c r="N388" s="126"/>
    </row>
    <row r="389" spans="5:14" x14ac:dyDescent="0.3">
      <c r="E389" s="79">
        <v>28.625</v>
      </c>
      <c r="F389" s="44">
        <f t="shared" si="351"/>
        <v>1.0024092841484511</v>
      </c>
      <c r="G389" s="44">
        <f t="shared" si="350"/>
        <v>1.0450803681459747E-3</v>
      </c>
      <c r="H389" s="116"/>
      <c r="I389" s="44">
        <f t="shared" si="352"/>
        <v>6.1574184935510486E-4</v>
      </c>
      <c r="J389" s="116"/>
      <c r="K389" s="116"/>
      <c r="L389" s="116"/>
      <c r="M389" s="116"/>
      <c r="N389" s="126"/>
    </row>
    <row r="390" spans="5:14" ht="15" thickBot="1" x14ac:dyDescent="0.35">
      <c r="E390" s="80">
        <v>28.599</v>
      </c>
      <c r="F390" s="51">
        <f t="shared" si="351"/>
        <v>0.99909170305676853</v>
      </c>
      <c r="G390" s="51">
        <f t="shared" si="350"/>
        <v>-3.9464760612662874E-4</v>
      </c>
      <c r="H390" s="102"/>
      <c r="I390" s="51">
        <f t="shared" si="352"/>
        <v>0</v>
      </c>
      <c r="J390" s="102"/>
      <c r="K390" s="102"/>
      <c r="L390" s="102"/>
      <c r="M390" s="102"/>
      <c r="N390" s="127"/>
    </row>
    <row r="391" spans="5:14" x14ac:dyDescent="0.3">
      <c r="E391" s="81">
        <v>28.586099999999998</v>
      </c>
      <c r="F391" s="54">
        <f t="shared" si="351"/>
        <v>0.99954893527745714</v>
      </c>
      <c r="G391" s="66">
        <f t="shared" si="350"/>
        <v>-1.9593911391549925E-4</v>
      </c>
      <c r="H391" s="111">
        <f>SUM(G391:G414)*(1/24)</f>
        <v>1.7442439164521296E-4</v>
      </c>
      <c r="I391" s="54">
        <f>G391-$H$391</f>
        <v>-3.7036350556071218E-4</v>
      </c>
      <c r="J391" s="129">
        <f>MAX(I391:I414)</f>
        <v>7.4281516494915435E-4</v>
      </c>
      <c r="K391" s="129">
        <f>MIN(I391:I414)</f>
        <v>-4.5782099527401461E-3</v>
      </c>
      <c r="L391" s="129">
        <f>J391-K391</f>
        <v>5.3210251176893002E-3</v>
      </c>
      <c r="M391" s="101">
        <f>(1/24*((G391-H391)^2+(G392-H391)^2+(G393-H391)^2+(G394-H391)^2+(G395-H391)^2+(G396-H391)^2+(G397-H391)^2+(G398-H391)^2+(G399-H391)^2+(G400-H391)^2+(G401-H391)^2+(G402-H391)^2+(G403-H391)^2+(G404-H391)^2+(G405-H391)^2+(G406-H391)^2+(G407-H391)^2+(G408-H391)^2+(G409-H391)^2+(G410-H391)^2+(G411-H391)^2+(G412-H391)^2+(G413-H391)^2+(G414-H391)^2))^(1/2)</f>
        <v>1.0519424122370207E-3</v>
      </c>
      <c r="N391" s="135">
        <f>L391/M391</f>
        <v>5.0582855637256898</v>
      </c>
    </row>
    <row r="392" spans="5:14" x14ac:dyDescent="0.3">
      <c r="E392" s="79">
        <v>28.5291</v>
      </c>
      <c r="F392" s="54">
        <f t="shared" si="351"/>
        <v>0.99800602390672399</v>
      </c>
      <c r="G392" s="67">
        <f t="shared" si="350"/>
        <v>-8.668373283059939E-4</v>
      </c>
      <c r="H392" s="116"/>
      <c r="I392" s="44">
        <f>G392-$H$391+I391</f>
        <v>-1.4116252255119192E-3</v>
      </c>
      <c r="J392" s="129"/>
      <c r="K392" s="129"/>
      <c r="L392" s="129"/>
      <c r="M392" s="116"/>
      <c r="N392" s="135"/>
    </row>
    <row r="393" spans="5:14" x14ac:dyDescent="0.3">
      <c r="E393" s="79">
        <v>28.614000000000001</v>
      </c>
      <c r="F393" s="54">
        <f t="shared" si="351"/>
        <v>1.0029759088089005</v>
      </c>
      <c r="G393" s="67">
        <f t="shared" si="350"/>
        <v>1.2905015179144896E-3</v>
      </c>
      <c r="H393" s="116"/>
      <c r="I393" s="44">
        <f t="shared" ref="I393:I414" si="353">G393-$H$391+I392</f>
        <v>-2.9554809924264239E-4</v>
      </c>
      <c r="J393" s="129"/>
      <c r="K393" s="129"/>
      <c r="L393" s="129"/>
      <c r="M393" s="116"/>
      <c r="N393" s="135"/>
    </row>
    <row r="394" spans="5:14" x14ac:dyDescent="0.3">
      <c r="E394" s="79">
        <v>28.671500000000002</v>
      </c>
      <c r="F394" s="54">
        <f t="shared" si="351"/>
        <v>1.0020095058363039</v>
      </c>
      <c r="G394" s="67">
        <f t="shared" si="350"/>
        <v>8.7184160375217699E-4</v>
      </c>
      <c r="H394" s="116"/>
      <c r="I394" s="44">
        <f t="shared" si="353"/>
        <v>4.0186911286432163E-4</v>
      </c>
      <c r="J394" s="129"/>
      <c r="K394" s="129"/>
      <c r="L394" s="129"/>
      <c r="M394" s="116"/>
      <c r="N394" s="135"/>
    </row>
    <row r="395" spans="5:14" x14ac:dyDescent="0.3">
      <c r="E395" s="79">
        <v>28.6219</v>
      </c>
      <c r="F395" s="54">
        <f t="shared" si="351"/>
        <v>0.99827005911793931</v>
      </c>
      <c r="G395" s="67">
        <f t="shared" si="350"/>
        <v>-7.5195438510718084E-4</v>
      </c>
      <c r="H395" s="116"/>
      <c r="I395" s="44">
        <f t="shared" si="353"/>
        <v>-5.2450966388807216E-4</v>
      </c>
      <c r="J395" s="129"/>
      <c r="K395" s="129"/>
      <c r="L395" s="129"/>
      <c r="M395" s="116"/>
      <c r="N395" s="135"/>
    </row>
    <row r="396" spans="5:14" x14ac:dyDescent="0.3">
      <c r="E396" s="79">
        <v>28.566600000000001</v>
      </c>
      <c r="F396" s="54">
        <f t="shared" si="351"/>
        <v>0.99806791303162967</v>
      </c>
      <c r="G396" s="67">
        <f t="shared" si="350"/>
        <v>-8.3990635651424073E-4</v>
      </c>
      <c r="H396" s="116"/>
      <c r="I396" s="44">
        <f t="shared" si="353"/>
        <v>-1.5388404120475257E-3</v>
      </c>
      <c r="J396" s="129"/>
      <c r="K396" s="129"/>
      <c r="L396" s="129"/>
      <c r="M396" s="116"/>
      <c r="N396" s="135"/>
    </row>
    <row r="397" spans="5:14" x14ac:dyDescent="0.3">
      <c r="E397" s="79">
        <v>28.6248</v>
      </c>
      <c r="F397" s="54">
        <f t="shared" si="351"/>
        <v>1.0020373443111885</v>
      </c>
      <c r="G397" s="67">
        <f t="shared" si="350"/>
        <v>8.8390728577641367E-4</v>
      </c>
      <c r="H397" s="116"/>
      <c r="I397" s="44">
        <f t="shared" si="353"/>
        <v>-8.2935751791632503E-4</v>
      </c>
      <c r="J397" s="129"/>
      <c r="K397" s="129"/>
      <c r="L397" s="129"/>
      <c r="M397" s="116"/>
      <c r="N397" s="135"/>
    </row>
    <row r="398" spans="5:14" x14ac:dyDescent="0.3">
      <c r="E398" s="79">
        <v>28.608699999999999</v>
      </c>
      <c r="F398" s="54">
        <f t="shared" si="351"/>
        <v>0.99943755065537565</v>
      </c>
      <c r="G398" s="67">
        <f t="shared" si="350"/>
        <v>-2.4433736685952509E-4</v>
      </c>
      <c r="H398" s="116"/>
      <c r="I398" s="44">
        <f t="shared" si="353"/>
        <v>-1.2481192764210631E-3</v>
      </c>
      <c r="J398" s="129"/>
      <c r="K398" s="129"/>
      <c r="L398" s="129"/>
      <c r="M398" s="116"/>
      <c r="N398" s="135"/>
    </row>
    <row r="399" spans="5:14" x14ac:dyDescent="0.3">
      <c r="E399" s="79">
        <v>28.4633</v>
      </c>
      <c r="F399" s="54">
        <f t="shared" si="351"/>
        <v>0.99491762995172806</v>
      </c>
      <c r="G399" s="67">
        <f t="shared" si="350"/>
        <v>-2.212873363048293E-3</v>
      </c>
      <c r="H399" s="116"/>
      <c r="I399" s="44">
        <f t="shared" si="353"/>
        <v>-3.6354170311145694E-3</v>
      </c>
      <c r="J399" s="129"/>
      <c r="K399" s="129"/>
      <c r="L399" s="129"/>
      <c r="M399" s="116"/>
      <c r="N399" s="135"/>
    </row>
    <row r="400" spans="5:14" x14ac:dyDescent="0.3">
      <c r="E400" s="79">
        <v>28.479299999999999</v>
      </c>
      <c r="F400" s="54">
        <f t="shared" si="351"/>
        <v>1.0005621273710357</v>
      </c>
      <c r="G400" s="67">
        <f t="shared" si="350"/>
        <v>2.4406022532600776E-4</v>
      </c>
      <c r="H400" s="116"/>
      <c r="I400" s="44">
        <f t="shared" si="353"/>
        <v>-3.5657811974337747E-3</v>
      </c>
      <c r="J400" s="129"/>
      <c r="K400" s="129"/>
      <c r="L400" s="129"/>
      <c r="M400" s="116"/>
      <c r="N400" s="135"/>
    </row>
    <row r="401" spans="5:14" x14ac:dyDescent="0.3">
      <c r="E401" s="79">
        <v>28.424399999999999</v>
      </c>
      <c r="F401" s="54">
        <f t="shared" si="351"/>
        <v>0.99807228408001603</v>
      </c>
      <c r="G401" s="67">
        <f t="shared" si="350"/>
        <v>-8.3800436366115831E-4</v>
      </c>
      <c r="H401" s="116"/>
      <c r="I401" s="44">
        <f t="shared" si="353"/>
        <v>-4.5782099527401461E-3</v>
      </c>
      <c r="J401" s="129"/>
      <c r="K401" s="129"/>
      <c r="L401" s="129"/>
      <c r="M401" s="116"/>
      <c r="N401" s="135"/>
    </row>
    <row r="402" spans="5:14" x14ac:dyDescent="0.3">
      <c r="E402" s="79">
        <v>28.503</v>
      </c>
      <c r="F402" s="54">
        <f t="shared" si="351"/>
        <v>1.0027652298729262</v>
      </c>
      <c r="G402" s="67">
        <f t="shared" si="350"/>
        <v>1.199266714061841E-3</v>
      </c>
      <c r="H402" s="116"/>
      <c r="I402" s="44">
        <f t="shared" si="353"/>
        <v>-3.5533676303235182E-3</v>
      </c>
      <c r="J402" s="129"/>
      <c r="K402" s="129"/>
      <c r="L402" s="129"/>
      <c r="M402" s="116"/>
      <c r="N402" s="135"/>
    </row>
    <row r="403" spans="5:14" x14ac:dyDescent="0.3">
      <c r="E403" s="79">
        <v>28.581</v>
      </c>
      <c r="F403" s="54">
        <f t="shared" si="351"/>
        <v>1.0027365540469424</v>
      </c>
      <c r="G403" s="67">
        <f t="shared" si="350"/>
        <v>1.1868471260171255E-3</v>
      </c>
      <c r="H403" s="116"/>
      <c r="I403" s="44">
        <f t="shared" si="353"/>
        <v>-2.5409448959516057E-3</v>
      </c>
      <c r="J403" s="129"/>
      <c r="K403" s="129"/>
      <c r="L403" s="129"/>
      <c r="M403" s="116"/>
      <c r="N403" s="135"/>
    </row>
    <row r="404" spans="5:14" x14ac:dyDescent="0.3">
      <c r="E404" s="79">
        <v>28.580500000000001</v>
      </c>
      <c r="F404" s="54">
        <f t="shared" si="351"/>
        <v>0.99998250586053672</v>
      </c>
      <c r="G404" s="67">
        <f t="shared" si="350"/>
        <v>-7.5976746921329742E-6</v>
      </c>
      <c r="H404" s="116"/>
      <c r="I404" s="44">
        <f t="shared" si="353"/>
        <v>-2.7229669622889515E-3</v>
      </c>
      <c r="J404" s="129"/>
      <c r="K404" s="129"/>
      <c r="L404" s="129"/>
      <c r="M404" s="116"/>
      <c r="N404" s="135"/>
    </row>
    <row r="405" spans="5:14" x14ac:dyDescent="0.3">
      <c r="E405" s="79">
        <v>28.554400000000001</v>
      </c>
      <c r="F405" s="54">
        <f t="shared" si="351"/>
        <v>0.99908678994419275</v>
      </c>
      <c r="G405" s="67">
        <f t="shared" si="350"/>
        <v>-3.9678328888781119E-4</v>
      </c>
      <c r="H405" s="116"/>
      <c r="I405" s="44">
        <f t="shared" si="353"/>
        <v>-3.2941746428219757E-3</v>
      </c>
      <c r="J405" s="129"/>
      <c r="K405" s="129"/>
      <c r="L405" s="129"/>
      <c r="M405" s="116"/>
      <c r="N405" s="135"/>
    </row>
    <row r="406" spans="5:14" x14ac:dyDescent="0.3">
      <c r="E406" s="79">
        <v>28.7593</v>
      </c>
      <c r="F406" s="54">
        <f t="shared" si="351"/>
        <v>1.0071757767629506</v>
      </c>
      <c r="G406" s="67">
        <f t="shared" si="350"/>
        <v>3.105272158692148E-3</v>
      </c>
      <c r="H406" s="116"/>
      <c r="I406" s="44">
        <f t="shared" si="353"/>
        <v>-3.6332687577504078E-4</v>
      </c>
      <c r="J406" s="129"/>
      <c r="K406" s="129"/>
      <c r="L406" s="129"/>
      <c r="M406" s="116"/>
      <c r="N406" s="135"/>
    </row>
    <row r="407" spans="5:14" x14ac:dyDescent="0.3">
      <c r="E407" s="79">
        <v>28.838899999999999</v>
      </c>
      <c r="F407" s="54">
        <f t="shared" si="351"/>
        <v>1.0027678003289371</v>
      </c>
      <c r="G407" s="67">
        <f t="shared" si="350"/>
        <v>1.2003799690865269E-3</v>
      </c>
      <c r="H407" s="116"/>
      <c r="I407" s="44">
        <f t="shared" si="353"/>
        <v>6.62628701666273E-4</v>
      </c>
      <c r="J407" s="129"/>
      <c r="K407" s="129"/>
      <c r="L407" s="129"/>
      <c r="M407" s="116"/>
      <c r="N407" s="135"/>
    </row>
    <row r="408" spans="5:14" x14ac:dyDescent="0.3">
      <c r="E408" s="79">
        <v>28.827999999999999</v>
      </c>
      <c r="F408" s="54">
        <f t="shared" si="351"/>
        <v>0.99962203828856167</v>
      </c>
      <c r="G408" s="67">
        <f t="shared" si="350"/>
        <v>-1.6417771404810634E-4</v>
      </c>
      <c r="H408" s="116"/>
      <c r="I408" s="44">
        <f t="shared" si="353"/>
        <v>3.240265959729537E-4</v>
      </c>
      <c r="J408" s="129"/>
      <c r="K408" s="129"/>
      <c r="L408" s="129"/>
      <c r="M408" s="116"/>
      <c r="N408" s="135"/>
    </row>
    <row r="409" spans="5:14" x14ac:dyDescent="0.3">
      <c r="E409" s="79">
        <v>28.813500000000001</v>
      </c>
      <c r="F409" s="54">
        <f t="shared" si="351"/>
        <v>0.99949701678923275</v>
      </c>
      <c r="G409" s="67">
        <f t="shared" si="350"/>
        <v>-2.1849778789332367E-4</v>
      </c>
      <c r="H409" s="116"/>
      <c r="I409" s="44">
        <f t="shared" si="353"/>
        <v>-6.8895583565582925E-5</v>
      </c>
      <c r="J409" s="129"/>
      <c r="K409" s="129"/>
      <c r="L409" s="129"/>
      <c r="M409" s="116"/>
      <c r="N409" s="135"/>
    </row>
    <row r="410" spans="5:14" x14ac:dyDescent="0.3">
      <c r="E410" s="79">
        <v>28.879000000000001</v>
      </c>
      <c r="F410" s="54">
        <f t="shared" si="351"/>
        <v>1.0022732399743175</v>
      </c>
      <c r="G410" s="67">
        <f t="shared" si="350"/>
        <v>9.8613514015995023E-4</v>
      </c>
      <c r="H410" s="116"/>
      <c r="I410" s="44">
        <f t="shared" si="353"/>
        <v>7.4281516494915435E-4</v>
      </c>
      <c r="J410" s="129"/>
      <c r="K410" s="129"/>
      <c r="L410" s="129"/>
      <c r="M410" s="116"/>
      <c r="N410" s="135"/>
    </row>
    <row r="411" spans="5:14" x14ac:dyDescent="0.3">
      <c r="E411" s="79">
        <v>28.824999999999999</v>
      </c>
      <c r="F411" s="54">
        <f t="shared" si="351"/>
        <v>0.99813012915959687</v>
      </c>
      <c r="G411" s="67">
        <f t="shared" si="350"/>
        <v>-8.1283477293465857E-4</v>
      </c>
      <c r="H411" s="116"/>
      <c r="I411" s="44">
        <f t="shared" si="353"/>
        <v>-2.4444399963071718E-4</v>
      </c>
      <c r="J411" s="129"/>
      <c r="K411" s="129"/>
      <c r="L411" s="129"/>
      <c r="M411" s="116"/>
      <c r="N411" s="135"/>
    </row>
    <row r="412" spans="5:14" x14ac:dyDescent="0.3">
      <c r="E412" s="79">
        <v>28.850300000000001</v>
      </c>
      <c r="F412" s="54">
        <f t="shared" si="351"/>
        <v>1.0008777103209021</v>
      </c>
      <c r="G412" s="67">
        <f t="shared" si="350"/>
        <v>3.8101756200383067E-4</v>
      </c>
      <c r="H412" s="116"/>
      <c r="I412" s="44">
        <f t="shared" si="353"/>
        <v>-3.7850829272099474E-5</v>
      </c>
      <c r="J412" s="129"/>
      <c r="K412" s="129"/>
      <c r="L412" s="129"/>
      <c r="M412" s="116"/>
      <c r="N412" s="135"/>
    </row>
    <row r="413" spans="5:14" x14ac:dyDescent="0.3">
      <c r="E413" s="79">
        <v>28.838000000000001</v>
      </c>
      <c r="F413" s="54">
        <f t="shared" si="351"/>
        <v>0.99957366127908553</v>
      </c>
      <c r="G413" s="67">
        <f t="shared" si="350"/>
        <v>-1.851960348409224E-4</v>
      </c>
      <c r="H413" s="116"/>
      <c r="I413" s="44">
        <f t="shared" si="353"/>
        <v>-3.9747125575823484E-4</v>
      </c>
      <c r="J413" s="129"/>
      <c r="K413" s="129"/>
      <c r="L413" s="129"/>
      <c r="M413" s="116"/>
      <c r="N413" s="135"/>
    </row>
    <row r="414" spans="5:14" ht="15" thickBot="1" x14ac:dyDescent="0.35">
      <c r="E414" s="80">
        <v>28.876000000000001</v>
      </c>
      <c r="F414" s="83">
        <f t="shared" si="351"/>
        <v>1.0013177058048408</v>
      </c>
      <c r="G414" s="84">
        <f t="shared" si="350"/>
        <v>5.7189564740344736E-4</v>
      </c>
      <c r="H414" s="102"/>
      <c r="I414" s="51">
        <f t="shared" si="353"/>
        <v>-4.3368086899420177E-19</v>
      </c>
      <c r="J414" s="132"/>
      <c r="K414" s="132"/>
      <c r="L414" s="132"/>
      <c r="M414" s="102"/>
      <c r="N414" s="136"/>
    </row>
  </sheetData>
  <mergeCells count="367">
    <mergeCell ref="H391:H414"/>
    <mergeCell ref="J391:J414"/>
    <mergeCell ref="K391:K414"/>
    <mergeCell ref="L391:L414"/>
    <mergeCell ref="M391:M414"/>
    <mergeCell ref="N391:N414"/>
    <mergeCell ref="E364:N364"/>
    <mergeCell ref="H367:H390"/>
    <mergeCell ref="J367:J390"/>
    <mergeCell ref="K367:K390"/>
    <mergeCell ref="L367:L390"/>
    <mergeCell ref="M367:M390"/>
    <mergeCell ref="N367:N390"/>
    <mergeCell ref="H347:H362"/>
    <mergeCell ref="J347:J362"/>
    <mergeCell ref="K347:K362"/>
    <mergeCell ref="L347:L362"/>
    <mergeCell ref="M347:M362"/>
    <mergeCell ref="N347:N362"/>
    <mergeCell ref="H331:H346"/>
    <mergeCell ref="J331:J346"/>
    <mergeCell ref="K331:K346"/>
    <mergeCell ref="L331:L346"/>
    <mergeCell ref="M331:M346"/>
    <mergeCell ref="N331:N346"/>
    <mergeCell ref="E312:N312"/>
    <mergeCell ref="H315:H330"/>
    <mergeCell ref="J315:J330"/>
    <mergeCell ref="K315:K330"/>
    <mergeCell ref="L315:L330"/>
    <mergeCell ref="M315:M330"/>
    <mergeCell ref="N315:N330"/>
    <mergeCell ref="H299:H310"/>
    <mergeCell ref="J299:J310"/>
    <mergeCell ref="K299:K310"/>
    <mergeCell ref="L299:L310"/>
    <mergeCell ref="M299:M310"/>
    <mergeCell ref="N299:N310"/>
    <mergeCell ref="H287:H298"/>
    <mergeCell ref="J287:J298"/>
    <mergeCell ref="K287:K298"/>
    <mergeCell ref="L287:L298"/>
    <mergeCell ref="M287:M298"/>
    <mergeCell ref="N287:N298"/>
    <mergeCell ref="H275:H286"/>
    <mergeCell ref="J275:J286"/>
    <mergeCell ref="K275:K286"/>
    <mergeCell ref="L275:L286"/>
    <mergeCell ref="M275:M286"/>
    <mergeCell ref="N275:N286"/>
    <mergeCell ref="E260:N260"/>
    <mergeCell ref="H263:H274"/>
    <mergeCell ref="J263:J274"/>
    <mergeCell ref="K263:K274"/>
    <mergeCell ref="L263:L274"/>
    <mergeCell ref="M263:M274"/>
    <mergeCell ref="N263:N274"/>
    <mergeCell ref="H251:H258"/>
    <mergeCell ref="J251:J258"/>
    <mergeCell ref="K251:K258"/>
    <mergeCell ref="L251:L258"/>
    <mergeCell ref="M251:M258"/>
    <mergeCell ref="N251:N258"/>
    <mergeCell ref="H243:H250"/>
    <mergeCell ref="J243:J250"/>
    <mergeCell ref="K243:K250"/>
    <mergeCell ref="L243:L250"/>
    <mergeCell ref="M243:M250"/>
    <mergeCell ref="N243:N250"/>
    <mergeCell ref="H235:H242"/>
    <mergeCell ref="J235:J242"/>
    <mergeCell ref="K235:K242"/>
    <mergeCell ref="L235:L242"/>
    <mergeCell ref="M235:M242"/>
    <mergeCell ref="N235:N242"/>
    <mergeCell ref="H227:H234"/>
    <mergeCell ref="J227:J234"/>
    <mergeCell ref="K227:K234"/>
    <mergeCell ref="L227:L234"/>
    <mergeCell ref="M227:M234"/>
    <mergeCell ref="N227:N234"/>
    <mergeCell ref="H219:H226"/>
    <mergeCell ref="J219:J226"/>
    <mergeCell ref="K219:K226"/>
    <mergeCell ref="L219:L226"/>
    <mergeCell ref="M219:M226"/>
    <mergeCell ref="N219:N226"/>
    <mergeCell ref="E208:N208"/>
    <mergeCell ref="H211:H218"/>
    <mergeCell ref="J211:J218"/>
    <mergeCell ref="K211:K218"/>
    <mergeCell ref="L211:L218"/>
    <mergeCell ref="M211:M218"/>
    <mergeCell ref="N211:N218"/>
    <mergeCell ref="H201:H206"/>
    <mergeCell ref="J201:J206"/>
    <mergeCell ref="K201:K206"/>
    <mergeCell ref="L201:L206"/>
    <mergeCell ref="M201:M206"/>
    <mergeCell ref="N201:N206"/>
    <mergeCell ref="H195:H200"/>
    <mergeCell ref="J195:J200"/>
    <mergeCell ref="K195:K200"/>
    <mergeCell ref="L195:L200"/>
    <mergeCell ref="M195:M200"/>
    <mergeCell ref="N195:N200"/>
    <mergeCell ref="H189:H194"/>
    <mergeCell ref="J189:J194"/>
    <mergeCell ref="K189:K194"/>
    <mergeCell ref="L189:L194"/>
    <mergeCell ref="M189:M194"/>
    <mergeCell ref="N189:N194"/>
    <mergeCell ref="H183:H188"/>
    <mergeCell ref="J183:J188"/>
    <mergeCell ref="K183:K188"/>
    <mergeCell ref="L183:L188"/>
    <mergeCell ref="M183:M188"/>
    <mergeCell ref="N183:N188"/>
    <mergeCell ref="H177:H182"/>
    <mergeCell ref="J177:J182"/>
    <mergeCell ref="K177:K182"/>
    <mergeCell ref="L177:L182"/>
    <mergeCell ref="M177:M182"/>
    <mergeCell ref="N177:N182"/>
    <mergeCell ref="H171:H176"/>
    <mergeCell ref="J171:J176"/>
    <mergeCell ref="K171:K176"/>
    <mergeCell ref="L171:L176"/>
    <mergeCell ref="M171:M176"/>
    <mergeCell ref="N171:N176"/>
    <mergeCell ref="H165:H170"/>
    <mergeCell ref="J165:J170"/>
    <mergeCell ref="K165:K170"/>
    <mergeCell ref="L165:L170"/>
    <mergeCell ref="M165:M170"/>
    <mergeCell ref="N165:N170"/>
    <mergeCell ref="E156:N156"/>
    <mergeCell ref="H159:H164"/>
    <mergeCell ref="J159:J164"/>
    <mergeCell ref="K159:K164"/>
    <mergeCell ref="L159:L164"/>
    <mergeCell ref="M159:M164"/>
    <mergeCell ref="N159:N164"/>
    <mergeCell ref="H151:H154"/>
    <mergeCell ref="J151:J154"/>
    <mergeCell ref="K151:K154"/>
    <mergeCell ref="L151:L154"/>
    <mergeCell ref="M151:M154"/>
    <mergeCell ref="N151:N154"/>
    <mergeCell ref="H147:H150"/>
    <mergeCell ref="J147:J150"/>
    <mergeCell ref="K147:K150"/>
    <mergeCell ref="L147:L150"/>
    <mergeCell ref="M147:M150"/>
    <mergeCell ref="N147:N150"/>
    <mergeCell ref="H143:H146"/>
    <mergeCell ref="J143:J146"/>
    <mergeCell ref="K143:K146"/>
    <mergeCell ref="L143:L146"/>
    <mergeCell ref="M143:M146"/>
    <mergeCell ref="N143:N146"/>
    <mergeCell ref="H139:H142"/>
    <mergeCell ref="J139:J142"/>
    <mergeCell ref="K139:K142"/>
    <mergeCell ref="L139:L142"/>
    <mergeCell ref="M139:M142"/>
    <mergeCell ref="N139:N142"/>
    <mergeCell ref="H135:H138"/>
    <mergeCell ref="J135:J138"/>
    <mergeCell ref="K135:K138"/>
    <mergeCell ref="L135:L138"/>
    <mergeCell ref="M135:M138"/>
    <mergeCell ref="N135:N138"/>
    <mergeCell ref="H131:H134"/>
    <mergeCell ref="J131:J134"/>
    <mergeCell ref="K131:K134"/>
    <mergeCell ref="L131:L134"/>
    <mergeCell ref="M131:M134"/>
    <mergeCell ref="N131:N134"/>
    <mergeCell ref="H127:H130"/>
    <mergeCell ref="J127:J130"/>
    <mergeCell ref="K127:K130"/>
    <mergeCell ref="L127:L130"/>
    <mergeCell ref="M127:M130"/>
    <mergeCell ref="N127:N130"/>
    <mergeCell ref="H123:H126"/>
    <mergeCell ref="J123:J126"/>
    <mergeCell ref="K123:K126"/>
    <mergeCell ref="L123:L126"/>
    <mergeCell ref="M123:M126"/>
    <mergeCell ref="N123:N126"/>
    <mergeCell ref="H119:H122"/>
    <mergeCell ref="J119:J122"/>
    <mergeCell ref="K119:K122"/>
    <mergeCell ref="L119:L122"/>
    <mergeCell ref="M119:M122"/>
    <mergeCell ref="N119:N122"/>
    <mergeCell ref="H115:H118"/>
    <mergeCell ref="J115:J118"/>
    <mergeCell ref="K115:K118"/>
    <mergeCell ref="L115:L118"/>
    <mergeCell ref="M115:M118"/>
    <mergeCell ref="N115:N118"/>
    <mergeCell ref="H111:H114"/>
    <mergeCell ref="J111:J114"/>
    <mergeCell ref="K111:K114"/>
    <mergeCell ref="L111:L114"/>
    <mergeCell ref="M111:M114"/>
    <mergeCell ref="N111:N114"/>
    <mergeCell ref="E104:N104"/>
    <mergeCell ref="H107:H110"/>
    <mergeCell ref="J107:J110"/>
    <mergeCell ref="K107:K110"/>
    <mergeCell ref="L107:L110"/>
    <mergeCell ref="M107:M110"/>
    <mergeCell ref="N107:N110"/>
    <mergeCell ref="H101:H102"/>
    <mergeCell ref="J101:J102"/>
    <mergeCell ref="K101:K102"/>
    <mergeCell ref="L101:L102"/>
    <mergeCell ref="M101:M102"/>
    <mergeCell ref="N101:N102"/>
    <mergeCell ref="H99:H100"/>
    <mergeCell ref="J99:J100"/>
    <mergeCell ref="K99:K100"/>
    <mergeCell ref="L99:L100"/>
    <mergeCell ref="M99:M100"/>
    <mergeCell ref="N99:N100"/>
    <mergeCell ref="H97:H98"/>
    <mergeCell ref="J97:J98"/>
    <mergeCell ref="K97:K98"/>
    <mergeCell ref="L97:L98"/>
    <mergeCell ref="M97:M98"/>
    <mergeCell ref="N97:N98"/>
    <mergeCell ref="H95:H96"/>
    <mergeCell ref="J95:J96"/>
    <mergeCell ref="K95:K96"/>
    <mergeCell ref="L95:L96"/>
    <mergeCell ref="M95:M96"/>
    <mergeCell ref="N95:N96"/>
    <mergeCell ref="H93:H94"/>
    <mergeCell ref="J93:J94"/>
    <mergeCell ref="K93:K94"/>
    <mergeCell ref="L93:L94"/>
    <mergeCell ref="M93:M94"/>
    <mergeCell ref="N93:N94"/>
    <mergeCell ref="H91:H92"/>
    <mergeCell ref="J91:J92"/>
    <mergeCell ref="K91:K92"/>
    <mergeCell ref="L91:L92"/>
    <mergeCell ref="M91:M92"/>
    <mergeCell ref="N91:N92"/>
    <mergeCell ref="H89:H90"/>
    <mergeCell ref="J89:J90"/>
    <mergeCell ref="K89:K90"/>
    <mergeCell ref="L89:L90"/>
    <mergeCell ref="M89:M90"/>
    <mergeCell ref="N89:N90"/>
    <mergeCell ref="H87:H88"/>
    <mergeCell ref="J87:J88"/>
    <mergeCell ref="K87:K88"/>
    <mergeCell ref="L87:L88"/>
    <mergeCell ref="M87:M88"/>
    <mergeCell ref="N87:N88"/>
    <mergeCell ref="H85:H86"/>
    <mergeCell ref="J85:J86"/>
    <mergeCell ref="K85:K86"/>
    <mergeCell ref="L85:L86"/>
    <mergeCell ref="M85:M86"/>
    <mergeCell ref="N85:N86"/>
    <mergeCell ref="H83:H84"/>
    <mergeCell ref="J83:J84"/>
    <mergeCell ref="K83:K84"/>
    <mergeCell ref="L83:L84"/>
    <mergeCell ref="M83:M84"/>
    <mergeCell ref="N83:N84"/>
    <mergeCell ref="H81:H82"/>
    <mergeCell ref="J81:J82"/>
    <mergeCell ref="K81:K82"/>
    <mergeCell ref="L81:L82"/>
    <mergeCell ref="M81:M82"/>
    <mergeCell ref="N81:N82"/>
    <mergeCell ref="H79:H80"/>
    <mergeCell ref="J79:J80"/>
    <mergeCell ref="K79:K80"/>
    <mergeCell ref="L79:L80"/>
    <mergeCell ref="M79:M80"/>
    <mergeCell ref="N79:N80"/>
    <mergeCell ref="H77:H78"/>
    <mergeCell ref="J77:J78"/>
    <mergeCell ref="K77:K78"/>
    <mergeCell ref="L77:L78"/>
    <mergeCell ref="M77:M78"/>
    <mergeCell ref="N77:N78"/>
    <mergeCell ref="H75:H76"/>
    <mergeCell ref="J75:J76"/>
    <mergeCell ref="K75:K76"/>
    <mergeCell ref="L75:L76"/>
    <mergeCell ref="M75:M76"/>
    <mergeCell ref="N75:N76"/>
    <mergeCell ref="H73:H74"/>
    <mergeCell ref="J73:J74"/>
    <mergeCell ref="K73:K74"/>
    <mergeCell ref="L73:L74"/>
    <mergeCell ref="M73:M74"/>
    <mergeCell ref="N73:N74"/>
    <mergeCell ref="H71:H72"/>
    <mergeCell ref="J71:J72"/>
    <mergeCell ref="K71:K72"/>
    <mergeCell ref="L71:L72"/>
    <mergeCell ref="M71:M72"/>
    <mergeCell ref="N71:N72"/>
    <mergeCell ref="H69:H70"/>
    <mergeCell ref="J69:J70"/>
    <mergeCell ref="K69:K70"/>
    <mergeCell ref="L69:L70"/>
    <mergeCell ref="M69:M70"/>
    <mergeCell ref="N69:N70"/>
    <mergeCell ref="H67:H68"/>
    <mergeCell ref="J67:J68"/>
    <mergeCell ref="K67:K68"/>
    <mergeCell ref="L67:L68"/>
    <mergeCell ref="M67:M68"/>
    <mergeCell ref="N67:N68"/>
    <mergeCell ref="H65:H66"/>
    <mergeCell ref="J65:J66"/>
    <mergeCell ref="K65:K66"/>
    <mergeCell ref="L65:L66"/>
    <mergeCell ref="M65:M66"/>
    <mergeCell ref="N65:N66"/>
    <mergeCell ref="H63:H64"/>
    <mergeCell ref="J63:J64"/>
    <mergeCell ref="K63:K64"/>
    <mergeCell ref="L63:L64"/>
    <mergeCell ref="M63:M64"/>
    <mergeCell ref="N63:N64"/>
    <mergeCell ref="H61:H62"/>
    <mergeCell ref="J61:J62"/>
    <mergeCell ref="K61:K62"/>
    <mergeCell ref="L61:L62"/>
    <mergeCell ref="M61:M62"/>
    <mergeCell ref="N61:N62"/>
    <mergeCell ref="H59:H60"/>
    <mergeCell ref="J59:J60"/>
    <mergeCell ref="K59:K60"/>
    <mergeCell ref="L59:L60"/>
    <mergeCell ref="M59:M60"/>
    <mergeCell ref="N59:N60"/>
    <mergeCell ref="H57:H58"/>
    <mergeCell ref="J57:J58"/>
    <mergeCell ref="K57:K58"/>
    <mergeCell ref="L57:L58"/>
    <mergeCell ref="M57:M58"/>
    <mergeCell ref="N57:N58"/>
    <mergeCell ref="R1:S1"/>
    <mergeCell ref="T1:U1"/>
    <mergeCell ref="E52:N52"/>
    <mergeCell ref="H55:H56"/>
    <mergeCell ref="J55:J56"/>
    <mergeCell ref="K55:K56"/>
    <mergeCell ref="L55:L56"/>
    <mergeCell ref="M55:M56"/>
    <mergeCell ref="N55:N56"/>
    <mergeCell ref="P1:P2"/>
    <mergeCell ref="Q1:Q2"/>
    <mergeCell ref="P12:Q12"/>
    <mergeCell ref="P13:T1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381000</xdr:colOff>
                <xdr:row>1</xdr:row>
                <xdr:rowOff>38100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205740</xdr:colOff>
                <xdr:row>0</xdr:row>
                <xdr:rowOff>228600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51" r:id="rId7">
          <objectPr defaultSize="0" autoPict="0" r:id="rId8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175260</xdr:colOff>
                <xdr:row>0</xdr:row>
                <xdr:rowOff>228600</xdr:rowOff>
              </to>
            </anchor>
          </objectPr>
        </oleObject>
      </mc:Choice>
      <mc:Fallback>
        <oleObject progId="Equation.3" shapeId="2051" r:id="rId7"/>
      </mc:Fallback>
    </mc:AlternateContent>
    <mc:AlternateContent xmlns:mc="http://schemas.openxmlformats.org/markup-compatibility/2006">
      <mc:Choice Requires="x14">
        <oleObject progId="Equation.3" shapeId="2052" r:id="rId9">
          <objectPr defaultSize="0" autoPict="0" r:id="rId10">
            <anchor moveWithCells="1" sizeWithCells="1">
              <from>
                <xdr:col>8</xdr:col>
                <xdr:colOff>0</xdr:colOff>
                <xdr:row>0</xdr:row>
                <xdr:rowOff>0</xdr:rowOff>
              </from>
              <to>
                <xdr:col>8</xdr:col>
                <xdr:colOff>281940</xdr:colOff>
                <xdr:row>0</xdr:row>
                <xdr:rowOff>228600</xdr:rowOff>
              </to>
            </anchor>
          </objectPr>
        </oleObject>
      </mc:Choice>
      <mc:Fallback>
        <oleObject progId="Equation.3" shapeId="2052" r:id="rId9"/>
      </mc:Fallback>
    </mc:AlternateContent>
    <mc:AlternateContent xmlns:mc="http://schemas.openxmlformats.org/markup-compatibility/2006">
      <mc:Choice Requires="x14">
        <oleObject progId="Equation.3" shapeId="2053" r:id="rId11">
          <objectPr defaultSize="0" autoPict="0" r:id="rId12">
            <anchor moveWithCells="1" siz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579120</xdr:colOff>
                <xdr:row>0</xdr:row>
                <xdr:rowOff>228600</xdr:rowOff>
              </to>
            </anchor>
          </objectPr>
        </oleObject>
      </mc:Choice>
      <mc:Fallback>
        <oleObject progId="Equation.3" shapeId="2053" r:id="rId11"/>
      </mc:Fallback>
    </mc:AlternateContent>
    <mc:AlternateContent xmlns:mc="http://schemas.openxmlformats.org/markup-compatibility/2006">
      <mc:Choice Requires="x14">
        <oleObject progId="Equation.3" shapeId="2054" r:id="rId13">
          <objectPr defaultSize="0" autoPict="0" r:id="rId14">
            <anchor moveWithCells="1" sizeWithCells="1">
              <from>
                <xdr:col>10</xdr:col>
                <xdr:colOff>0</xdr:colOff>
                <xdr:row>0</xdr:row>
                <xdr:rowOff>0</xdr:rowOff>
              </from>
              <to>
                <xdr:col>10</xdr:col>
                <xdr:colOff>541020</xdr:colOff>
                <xdr:row>0</xdr:row>
                <xdr:rowOff>228600</xdr:rowOff>
              </to>
            </anchor>
          </objectPr>
        </oleObject>
      </mc:Choice>
      <mc:Fallback>
        <oleObject progId="Equation.3" shapeId="2054" r:id="rId13"/>
      </mc:Fallback>
    </mc:AlternateContent>
    <mc:AlternateContent xmlns:mc="http://schemas.openxmlformats.org/markup-compatibility/2006">
      <mc:Choice Requires="x14">
        <oleObject progId="Equation.3" shapeId="2055" r:id="rId15">
          <objectPr defaultSize="0" autoPict="0" r:id="rId16">
            <anchor moveWithCells="1" sizeWithCells="1">
              <from>
                <xdr:col>11</xdr:col>
                <xdr:colOff>0</xdr:colOff>
                <xdr:row>0</xdr:row>
                <xdr:rowOff>0</xdr:rowOff>
              </from>
              <to>
                <xdr:col>11</xdr:col>
                <xdr:colOff>274320</xdr:colOff>
                <xdr:row>0</xdr:row>
                <xdr:rowOff>251460</xdr:rowOff>
              </to>
            </anchor>
          </objectPr>
        </oleObject>
      </mc:Choice>
      <mc:Fallback>
        <oleObject progId="Equation.3" shapeId="2055" r:id="rId15"/>
      </mc:Fallback>
    </mc:AlternateContent>
    <mc:AlternateContent xmlns:mc="http://schemas.openxmlformats.org/markup-compatibility/2006">
      <mc:Choice Requires="x14">
        <oleObject progId="Equation.3" shapeId="2056" r:id="rId17">
          <objectPr defaultSize="0" autoPict="0" r:id="rId18">
            <anchor moveWithCells="1" sizeWithCells="1">
              <from>
                <xdr:col>12</xdr:col>
                <xdr:colOff>0</xdr:colOff>
                <xdr:row>0</xdr:row>
                <xdr:rowOff>0</xdr:rowOff>
              </from>
              <to>
                <xdr:col>12</xdr:col>
                <xdr:colOff>251460</xdr:colOff>
                <xdr:row>0</xdr:row>
                <xdr:rowOff>251460</xdr:rowOff>
              </to>
            </anchor>
          </objectPr>
        </oleObject>
      </mc:Choice>
      <mc:Fallback>
        <oleObject progId="Equation.3" shapeId="2056" r:id="rId17"/>
      </mc:Fallback>
    </mc:AlternateContent>
    <mc:AlternateContent xmlns:mc="http://schemas.openxmlformats.org/markup-compatibility/2006">
      <mc:Choice Requires="x14">
        <oleObject progId="Equation.3" shapeId="2057" r:id="rId19">
          <objectPr defaultSize="0" autoPict="0" r:id="rId20">
            <anchor moveWithCells="1" sizeWithCells="1">
              <from>
                <xdr:col>13</xdr:col>
                <xdr:colOff>0</xdr:colOff>
                <xdr:row>0</xdr:row>
                <xdr:rowOff>0</xdr:rowOff>
              </from>
              <to>
                <xdr:col>13</xdr:col>
                <xdr:colOff>510540</xdr:colOff>
                <xdr:row>0</xdr:row>
                <xdr:rowOff>228600</xdr:rowOff>
              </to>
            </anchor>
          </objectPr>
        </oleObject>
      </mc:Choice>
      <mc:Fallback>
        <oleObject progId="Equation.3" shapeId="2057" r:id="rId19"/>
      </mc:Fallback>
    </mc:AlternateContent>
    <mc:AlternateContent xmlns:mc="http://schemas.openxmlformats.org/markup-compatibility/2006">
      <mc:Choice Requires="x14">
        <oleObject progId="Equation.3" shapeId="2058" r:id="rId21">
          <objectPr defaultSize="0" autoPict="0" r:id="rId22">
            <anchor moveWithCells="1" sizeWithCells="1">
              <from>
                <xdr:col>15</xdr:col>
                <xdr:colOff>0</xdr:colOff>
                <xdr:row>0</xdr:row>
                <xdr:rowOff>0</xdr:rowOff>
              </from>
              <to>
                <xdr:col>15</xdr:col>
                <xdr:colOff>137160</xdr:colOff>
                <xdr:row>0</xdr:row>
                <xdr:rowOff>152400</xdr:rowOff>
              </to>
            </anchor>
          </objectPr>
        </oleObject>
      </mc:Choice>
      <mc:Fallback>
        <oleObject progId="Equation.3" shapeId="2058" r:id="rId21"/>
      </mc:Fallback>
    </mc:AlternateContent>
    <mc:AlternateContent xmlns:mc="http://schemas.openxmlformats.org/markup-compatibility/2006">
      <mc:Choice Requires="x14">
        <oleObject progId="Equation.3" shapeId="2059" r:id="rId23">
          <objectPr defaultSize="0" autoPict="0" r:id="rId24">
            <anchor moveWithCells="1" sizeWithCells="1">
              <from>
                <xdr:col>16</xdr:col>
                <xdr:colOff>0</xdr:colOff>
                <xdr:row>0</xdr:row>
                <xdr:rowOff>0</xdr:rowOff>
              </from>
              <to>
                <xdr:col>16</xdr:col>
                <xdr:colOff>320040</xdr:colOff>
                <xdr:row>0</xdr:row>
                <xdr:rowOff>243840</xdr:rowOff>
              </to>
            </anchor>
          </objectPr>
        </oleObject>
      </mc:Choice>
      <mc:Fallback>
        <oleObject progId="Equation.3" shapeId="2059" r:id="rId23"/>
      </mc:Fallback>
    </mc:AlternateContent>
    <mc:AlternateContent xmlns:mc="http://schemas.openxmlformats.org/markup-compatibility/2006">
      <mc:Choice Requires="x14">
        <oleObject progId="Equation.3" shapeId="2060" r:id="rId25">
          <objectPr defaultSize="0" autoPict="0" r:id="rId26">
            <anchor moveWithCells="1" sizeWithCells="1">
              <from>
                <xdr:col>19</xdr:col>
                <xdr:colOff>0</xdr:colOff>
                <xdr:row>0</xdr:row>
                <xdr:rowOff>0</xdr:rowOff>
              </from>
              <to>
                <xdr:col>20</xdr:col>
                <xdr:colOff>167640</xdr:colOff>
                <xdr:row>0</xdr:row>
                <xdr:rowOff>251460</xdr:rowOff>
              </to>
            </anchor>
          </objectPr>
        </oleObject>
      </mc:Choice>
      <mc:Fallback>
        <oleObject progId="Equation.3" shapeId="2060" r:id="rId25"/>
      </mc:Fallback>
    </mc:AlternateContent>
    <mc:AlternateContent xmlns:mc="http://schemas.openxmlformats.org/markup-compatibility/2006">
      <mc:Choice Requires="x14">
        <oleObject progId="Equation.3" shapeId="2061" r:id="rId27">
          <objectPr defaultSize="0" autoPict="0" r:id="rId4">
            <anchor moveWithCells="1" sizeWithCells="1">
              <from>
                <xdr:col>5</xdr:col>
                <xdr:colOff>0</xdr:colOff>
                <xdr:row>52</xdr:row>
                <xdr:rowOff>0</xdr:rowOff>
              </from>
              <to>
                <xdr:col>5</xdr:col>
                <xdr:colOff>381000</xdr:colOff>
                <xdr:row>53</xdr:row>
                <xdr:rowOff>38100</xdr:rowOff>
              </to>
            </anchor>
          </objectPr>
        </oleObject>
      </mc:Choice>
      <mc:Fallback>
        <oleObject progId="Equation.3" shapeId="2061" r:id="rId27"/>
      </mc:Fallback>
    </mc:AlternateContent>
    <mc:AlternateContent xmlns:mc="http://schemas.openxmlformats.org/markup-compatibility/2006">
      <mc:Choice Requires="x14">
        <oleObject progId="Equation.3" shapeId="2062" r:id="rId28">
          <objectPr defaultSize="0" autoPict="0" r:id="rId6">
            <anchor moveWithCells="1" sizeWithCells="1">
              <from>
                <xdr:col>6</xdr:col>
                <xdr:colOff>0</xdr:colOff>
                <xdr:row>52</xdr:row>
                <xdr:rowOff>0</xdr:rowOff>
              </from>
              <to>
                <xdr:col>6</xdr:col>
                <xdr:colOff>205740</xdr:colOff>
                <xdr:row>52</xdr:row>
                <xdr:rowOff>228600</xdr:rowOff>
              </to>
            </anchor>
          </objectPr>
        </oleObject>
      </mc:Choice>
      <mc:Fallback>
        <oleObject progId="Equation.3" shapeId="2062" r:id="rId28"/>
      </mc:Fallback>
    </mc:AlternateContent>
    <mc:AlternateContent xmlns:mc="http://schemas.openxmlformats.org/markup-compatibility/2006">
      <mc:Choice Requires="x14">
        <oleObject progId="Equation.3" shapeId="2063" r:id="rId29">
          <objectPr defaultSize="0" autoPict="0" r:id="rId8">
            <anchor moveWithCells="1" sizeWithCells="1">
              <from>
                <xdr:col>7</xdr:col>
                <xdr:colOff>0</xdr:colOff>
                <xdr:row>52</xdr:row>
                <xdr:rowOff>0</xdr:rowOff>
              </from>
              <to>
                <xdr:col>7</xdr:col>
                <xdr:colOff>175260</xdr:colOff>
                <xdr:row>52</xdr:row>
                <xdr:rowOff>228600</xdr:rowOff>
              </to>
            </anchor>
          </objectPr>
        </oleObject>
      </mc:Choice>
      <mc:Fallback>
        <oleObject progId="Equation.3" shapeId="2063" r:id="rId29"/>
      </mc:Fallback>
    </mc:AlternateContent>
    <mc:AlternateContent xmlns:mc="http://schemas.openxmlformats.org/markup-compatibility/2006">
      <mc:Choice Requires="x14">
        <oleObject progId="Equation.3" shapeId="2064" r:id="rId30">
          <objectPr defaultSize="0" autoPict="0" r:id="rId10">
            <anchor moveWithCells="1" sizeWithCells="1">
              <from>
                <xdr:col>8</xdr:col>
                <xdr:colOff>0</xdr:colOff>
                <xdr:row>52</xdr:row>
                <xdr:rowOff>0</xdr:rowOff>
              </from>
              <to>
                <xdr:col>8</xdr:col>
                <xdr:colOff>281940</xdr:colOff>
                <xdr:row>52</xdr:row>
                <xdr:rowOff>228600</xdr:rowOff>
              </to>
            </anchor>
          </objectPr>
        </oleObject>
      </mc:Choice>
      <mc:Fallback>
        <oleObject progId="Equation.3" shapeId="2064" r:id="rId30"/>
      </mc:Fallback>
    </mc:AlternateContent>
    <mc:AlternateContent xmlns:mc="http://schemas.openxmlformats.org/markup-compatibility/2006">
      <mc:Choice Requires="x14">
        <oleObject progId="Equation.3" shapeId="2065" r:id="rId31">
          <objectPr defaultSize="0" autoPict="0" r:id="rId12">
            <anchor moveWithCells="1" sizeWithCells="1">
              <from>
                <xdr:col>9</xdr:col>
                <xdr:colOff>0</xdr:colOff>
                <xdr:row>52</xdr:row>
                <xdr:rowOff>0</xdr:rowOff>
              </from>
              <to>
                <xdr:col>9</xdr:col>
                <xdr:colOff>579120</xdr:colOff>
                <xdr:row>52</xdr:row>
                <xdr:rowOff>228600</xdr:rowOff>
              </to>
            </anchor>
          </objectPr>
        </oleObject>
      </mc:Choice>
      <mc:Fallback>
        <oleObject progId="Equation.3" shapeId="2065" r:id="rId31"/>
      </mc:Fallback>
    </mc:AlternateContent>
    <mc:AlternateContent xmlns:mc="http://schemas.openxmlformats.org/markup-compatibility/2006">
      <mc:Choice Requires="x14">
        <oleObject progId="Equation.3" shapeId="2066" r:id="rId32">
          <objectPr defaultSize="0" autoPict="0" r:id="rId14">
            <anchor moveWithCells="1" sizeWithCells="1">
              <from>
                <xdr:col>10</xdr:col>
                <xdr:colOff>0</xdr:colOff>
                <xdr:row>52</xdr:row>
                <xdr:rowOff>0</xdr:rowOff>
              </from>
              <to>
                <xdr:col>10</xdr:col>
                <xdr:colOff>541020</xdr:colOff>
                <xdr:row>52</xdr:row>
                <xdr:rowOff>228600</xdr:rowOff>
              </to>
            </anchor>
          </objectPr>
        </oleObject>
      </mc:Choice>
      <mc:Fallback>
        <oleObject progId="Equation.3" shapeId="2066" r:id="rId32"/>
      </mc:Fallback>
    </mc:AlternateContent>
    <mc:AlternateContent xmlns:mc="http://schemas.openxmlformats.org/markup-compatibility/2006">
      <mc:Choice Requires="x14">
        <oleObject progId="Equation.3" shapeId="2067" r:id="rId33">
          <objectPr defaultSize="0" autoPict="0" r:id="rId16">
            <anchor moveWithCells="1" sizeWithCells="1">
              <from>
                <xdr:col>11</xdr:col>
                <xdr:colOff>0</xdr:colOff>
                <xdr:row>52</xdr:row>
                <xdr:rowOff>0</xdr:rowOff>
              </from>
              <to>
                <xdr:col>11</xdr:col>
                <xdr:colOff>274320</xdr:colOff>
                <xdr:row>52</xdr:row>
                <xdr:rowOff>251460</xdr:rowOff>
              </to>
            </anchor>
          </objectPr>
        </oleObject>
      </mc:Choice>
      <mc:Fallback>
        <oleObject progId="Equation.3" shapeId="2067" r:id="rId33"/>
      </mc:Fallback>
    </mc:AlternateContent>
    <mc:AlternateContent xmlns:mc="http://schemas.openxmlformats.org/markup-compatibility/2006">
      <mc:Choice Requires="x14">
        <oleObject progId="Equation.3" shapeId="2068" r:id="rId34">
          <objectPr defaultSize="0" autoPict="0" r:id="rId18">
            <anchor moveWithCells="1" sizeWithCells="1">
              <from>
                <xdr:col>12</xdr:col>
                <xdr:colOff>0</xdr:colOff>
                <xdr:row>52</xdr:row>
                <xdr:rowOff>0</xdr:rowOff>
              </from>
              <to>
                <xdr:col>12</xdr:col>
                <xdr:colOff>251460</xdr:colOff>
                <xdr:row>52</xdr:row>
                <xdr:rowOff>251460</xdr:rowOff>
              </to>
            </anchor>
          </objectPr>
        </oleObject>
      </mc:Choice>
      <mc:Fallback>
        <oleObject progId="Equation.3" shapeId="2068" r:id="rId34"/>
      </mc:Fallback>
    </mc:AlternateContent>
    <mc:AlternateContent xmlns:mc="http://schemas.openxmlformats.org/markup-compatibility/2006">
      <mc:Choice Requires="x14">
        <oleObject progId="Equation.3" shapeId="2069" r:id="rId35">
          <objectPr defaultSize="0" autoPict="0" r:id="rId20">
            <anchor moveWithCells="1" sizeWithCells="1">
              <from>
                <xdr:col>13</xdr:col>
                <xdr:colOff>0</xdr:colOff>
                <xdr:row>52</xdr:row>
                <xdr:rowOff>0</xdr:rowOff>
              </from>
              <to>
                <xdr:col>13</xdr:col>
                <xdr:colOff>510540</xdr:colOff>
                <xdr:row>52</xdr:row>
                <xdr:rowOff>228600</xdr:rowOff>
              </to>
            </anchor>
          </objectPr>
        </oleObject>
      </mc:Choice>
      <mc:Fallback>
        <oleObject progId="Equation.3" shapeId="2069" r:id="rId35"/>
      </mc:Fallback>
    </mc:AlternateContent>
    <mc:AlternateContent xmlns:mc="http://schemas.openxmlformats.org/markup-compatibility/2006">
      <mc:Choice Requires="x14">
        <oleObject progId="Equation.3" shapeId="2070" r:id="rId36">
          <objectPr defaultSize="0" autoPict="0" r:id="rId4">
            <anchor moveWithCells="1" sizeWithCells="1">
              <from>
                <xdr:col>5</xdr:col>
                <xdr:colOff>0</xdr:colOff>
                <xdr:row>104</xdr:row>
                <xdr:rowOff>0</xdr:rowOff>
              </from>
              <to>
                <xdr:col>5</xdr:col>
                <xdr:colOff>381000</xdr:colOff>
                <xdr:row>105</xdr:row>
                <xdr:rowOff>38100</xdr:rowOff>
              </to>
            </anchor>
          </objectPr>
        </oleObject>
      </mc:Choice>
      <mc:Fallback>
        <oleObject progId="Equation.3" shapeId="2070" r:id="rId36"/>
      </mc:Fallback>
    </mc:AlternateContent>
    <mc:AlternateContent xmlns:mc="http://schemas.openxmlformats.org/markup-compatibility/2006">
      <mc:Choice Requires="x14">
        <oleObject progId="Equation.3" shapeId="2071" r:id="rId37">
          <objectPr defaultSize="0" autoPict="0" r:id="rId6">
            <anchor moveWithCells="1" sizeWithCells="1">
              <from>
                <xdr:col>6</xdr:col>
                <xdr:colOff>0</xdr:colOff>
                <xdr:row>104</xdr:row>
                <xdr:rowOff>0</xdr:rowOff>
              </from>
              <to>
                <xdr:col>6</xdr:col>
                <xdr:colOff>205740</xdr:colOff>
                <xdr:row>104</xdr:row>
                <xdr:rowOff>228600</xdr:rowOff>
              </to>
            </anchor>
          </objectPr>
        </oleObject>
      </mc:Choice>
      <mc:Fallback>
        <oleObject progId="Equation.3" shapeId="2071" r:id="rId37"/>
      </mc:Fallback>
    </mc:AlternateContent>
    <mc:AlternateContent xmlns:mc="http://schemas.openxmlformats.org/markup-compatibility/2006">
      <mc:Choice Requires="x14">
        <oleObject progId="Equation.3" shapeId="2072" r:id="rId38">
          <objectPr defaultSize="0" autoPict="0" r:id="rId8">
            <anchor moveWithCells="1" sizeWithCells="1">
              <from>
                <xdr:col>7</xdr:col>
                <xdr:colOff>0</xdr:colOff>
                <xdr:row>104</xdr:row>
                <xdr:rowOff>0</xdr:rowOff>
              </from>
              <to>
                <xdr:col>7</xdr:col>
                <xdr:colOff>175260</xdr:colOff>
                <xdr:row>104</xdr:row>
                <xdr:rowOff>228600</xdr:rowOff>
              </to>
            </anchor>
          </objectPr>
        </oleObject>
      </mc:Choice>
      <mc:Fallback>
        <oleObject progId="Equation.3" shapeId="2072" r:id="rId38"/>
      </mc:Fallback>
    </mc:AlternateContent>
    <mc:AlternateContent xmlns:mc="http://schemas.openxmlformats.org/markup-compatibility/2006">
      <mc:Choice Requires="x14">
        <oleObject progId="Equation.3" shapeId="2073" r:id="rId39">
          <objectPr defaultSize="0" autoPict="0" r:id="rId10">
            <anchor moveWithCells="1" sizeWithCells="1">
              <from>
                <xdr:col>8</xdr:col>
                <xdr:colOff>0</xdr:colOff>
                <xdr:row>104</xdr:row>
                <xdr:rowOff>0</xdr:rowOff>
              </from>
              <to>
                <xdr:col>8</xdr:col>
                <xdr:colOff>281940</xdr:colOff>
                <xdr:row>104</xdr:row>
                <xdr:rowOff>228600</xdr:rowOff>
              </to>
            </anchor>
          </objectPr>
        </oleObject>
      </mc:Choice>
      <mc:Fallback>
        <oleObject progId="Equation.3" shapeId="2073" r:id="rId39"/>
      </mc:Fallback>
    </mc:AlternateContent>
    <mc:AlternateContent xmlns:mc="http://schemas.openxmlformats.org/markup-compatibility/2006">
      <mc:Choice Requires="x14">
        <oleObject progId="Equation.3" shapeId="2074" r:id="rId40">
          <objectPr defaultSize="0" autoPict="0" r:id="rId12">
            <anchor moveWithCells="1" sizeWithCells="1">
              <from>
                <xdr:col>9</xdr:col>
                <xdr:colOff>0</xdr:colOff>
                <xdr:row>104</xdr:row>
                <xdr:rowOff>0</xdr:rowOff>
              </from>
              <to>
                <xdr:col>9</xdr:col>
                <xdr:colOff>579120</xdr:colOff>
                <xdr:row>104</xdr:row>
                <xdr:rowOff>228600</xdr:rowOff>
              </to>
            </anchor>
          </objectPr>
        </oleObject>
      </mc:Choice>
      <mc:Fallback>
        <oleObject progId="Equation.3" shapeId="2074" r:id="rId40"/>
      </mc:Fallback>
    </mc:AlternateContent>
    <mc:AlternateContent xmlns:mc="http://schemas.openxmlformats.org/markup-compatibility/2006">
      <mc:Choice Requires="x14">
        <oleObject progId="Equation.3" shapeId="2075" r:id="rId41">
          <objectPr defaultSize="0" autoPict="0" r:id="rId14">
            <anchor moveWithCells="1" sizeWithCells="1">
              <from>
                <xdr:col>10</xdr:col>
                <xdr:colOff>0</xdr:colOff>
                <xdr:row>104</xdr:row>
                <xdr:rowOff>0</xdr:rowOff>
              </from>
              <to>
                <xdr:col>10</xdr:col>
                <xdr:colOff>541020</xdr:colOff>
                <xdr:row>104</xdr:row>
                <xdr:rowOff>228600</xdr:rowOff>
              </to>
            </anchor>
          </objectPr>
        </oleObject>
      </mc:Choice>
      <mc:Fallback>
        <oleObject progId="Equation.3" shapeId="2075" r:id="rId41"/>
      </mc:Fallback>
    </mc:AlternateContent>
    <mc:AlternateContent xmlns:mc="http://schemas.openxmlformats.org/markup-compatibility/2006">
      <mc:Choice Requires="x14">
        <oleObject progId="Equation.3" shapeId="2076" r:id="rId42">
          <objectPr defaultSize="0" autoPict="0" r:id="rId16">
            <anchor moveWithCells="1" sizeWithCells="1">
              <from>
                <xdr:col>11</xdr:col>
                <xdr:colOff>0</xdr:colOff>
                <xdr:row>104</xdr:row>
                <xdr:rowOff>0</xdr:rowOff>
              </from>
              <to>
                <xdr:col>11</xdr:col>
                <xdr:colOff>274320</xdr:colOff>
                <xdr:row>104</xdr:row>
                <xdr:rowOff>251460</xdr:rowOff>
              </to>
            </anchor>
          </objectPr>
        </oleObject>
      </mc:Choice>
      <mc:Fallback>
        <oleObject progId="Equation.3" shapeId="2076" r:id="rId42"/>
      </mc:Fallback>
    </mc:AlternateContent>
    <mc:AlternateContent xmlns:mc="http://schemas.openxmlformats.org/markup-compatibility/2006">
      <mc:Choice Requires="x14">
        <oleObject progId="Equation.3" shapeId="2077" r:id="rId43">
          <objectPr defaultSize="0" autoPict="0" r:id="rId18">
            <anchor moveWithCells="1" sizeWithCells="1">
              <from>
                <xdr:col>12</xdr:col>
                <xdr:colOff>0</xdr:colOff>
                <xdr:row>104</xdr:row>
                <xdr:rowOff>0</xdr:rowOff>
              </from>
              <to>
                <xdr:col>12</xdr:col>
                <xdr:colOff>251460</xdr:colOff>
                <xdr:row>104</xdr:row>
                <xdr:rowOff>251460</xdr:rowOff>
              </to>
            </anchor>
          </objectPr>
        </oleObject>
      </mc:Choice>
      <mc:Fallback>
        <oleObject progId="Equation.3" shapeId="2077" r:id="rId43"/>
      </mc:Fallback>
    </mc:AlternateContent>
    <mc:AlternateContent xmlns:mc="http://schemas.openxmlformats.org/markup-compatibility/2006">
      <mc:Choice Requires="x14">
        <oleObject progId="Equation.3" shapeId="2078" r:id="rId44">
          <objectPr defaultSize="0" autoPict="0" r:id="rId20">
            <anchor moveWithCells="1" sizeWithCells="1">
              <from>
                <xdr:col>13</xdr:col>
                <xdr:colOff>0</xdr:colOff>
                <xdr:row>104</xdr:row>
                <xdr:rowOff>0</xdr:rowOff>
              </from>
              <to>
                <xdr:col>13</xdr:col>
                <xdr:colOff>510540</xdr:colOff>
                <xdr:row>104</xdr:row>
                <xdr:rowOff>228600</xdr:rowOff>
              </to>
            </anchor>
          </objectPr>
        </oleObject>
      </mc:Choice>
      <mc:Fallback>
        <oleObject progId="Equation.3" shapeId="2078" r:id="rId44"/>
      </mc:Fallback>
    </mc:AlternateContent>
    <mc:AlternateContent xmlns:mc="http://schemas.openxmlformats.org/markup-compatibility/2006">
      <mc:Choice Requires="x14">
        <oleObject progId="Equation.3" shapeId="2079" r:id="rId45">
          <objectPr defaultSize="0" autoPict="0" r:id="rId4">
            <anchor moveWithCells="1" sizeWithCells="1">
              <from>
                <xdr:col>5</xdr:col>
                <xdr:colOff>0</xdr:colOff>
                <xdr:row>156</xdr:row>
                <xdr:rowOff>0</xdr:rowOff>
              </from>
              <to>
                <xdr:col>5</xdr:col>
                <xdr:colOff>381000</xdr:colOff>
                <xdr:row>157</xdr:row>
                <xdr:rowOff>38100</xdr:rowOff>
              </to>
            </anchor>
          </objectPr>
        </oleObject>
      </mc:Choice>
      <mc:Fallback>
        <oleObject progId="Equation.3" shapeId="2079" r:id="rId45"/>
      </mc:Fallback>
    </mc:AlternateContent>
    <mc:AlternateContent xmlns:mc="http://schemas.openxmlformats.org/markup-compatibility/2006">
      <mc:Choice Requires="x14">
        <oleObject progId="Equation.3" shapeId="2080" r:id="rId46">
          <objectPr defaultSize="0" autoPict="0" r:id="rId6">
            <anchor moveWithCells="1" sizeWithCells="1">
              <from>
                <xdr:col>6</xdr:col>
                <xdr:colOff>0</xdr:colOff>
                <xdr:row>156</xdr:row>
                <xdr:rowOff>0</xdr:rowOff>
              </from>
              <to>
                <xdr:col>6</xdr:col>
                <xdr:colOff>205740</xdr:colOff>
                <xdr:row>156</xdr:row>
                <xdr:rowOff>228600</xdr:rowOff>
              </to>
            </anchor>
          </objectPr>
        </oleObject>
      </mc:Choice>
      <mc:Fallback>
        <oleObject progId="Equation.3" shapeId="2080" r:id="rId46"/>
      </mc:Fallback>
    </mc:AlternateContent>
    <mc:AlternateContent xmlns:mc="http://schemas.openxmlformats.org/markup-compatibility/2006">
      <mc:Choice Requires="x14">
        <oleObject progId="Equation.3" shapeId="2081" r:id="rId47">
          <objectPr defaultSize="0" autoPict="0" r:id="rId8">
            <anchor moveWithCells="1" sizeWithCells="1">
              <from>
                <xdr:col>7</xdr:col>
                <xdr:colOff>0</xdr:colOff>
                <xdr:row>156</xdr:row>
                <xdr:rowOff>0</xdr:rowOff>
              </from>
              <to>
                <xdr:col>7</xdr:col>
                <xdr:colOff>175260</xdr:colOff>
                <xdr:row>156</xdr:row>
                <xdr:rowOff>228600</xdr:rowOff>
              </to>
            </anchor>
          </objectPr>
        </oleObject>
      </mc:Choice>
      <mc:Fallback>
        <oleObject progId="Equation.3" shapeId="2081" r:id="rId47"/>
      </mc:Fallback>
    </mc:AlternateContent>
    <mc:AlternateContent xmlns:mc="http://schemas.openxmlformats.org/markup-compatibility/2006">
      <mc:Choice Requires="x14">
        <oleObject progId="Equation.3" shapeId="2082" r:id="rId48">
          <objectPr defaultSize="0" autoPict="0" r:id="rId10">
            <anchor moveWithCells="1" sizeWithCells="1">
              <from>
                <xdr:col>8</xdr:col>
                <xdr:colOff>0</xdr:colOff>
                <xdr:row>156</xdr:row>
                <xdr:rowOff>0</xdr:rowOff>
              </from>
              <to>
                <xdr:col>8</xdr:col>
                <xdr:colOff>281940</xdr:colOff>
                <xdr:row>156</xdr:row>
                <xdr:rowOff>228600</xdr:rowOff>
              </to>
            </anchor>
          </objectPr>
        </oleObject>
      </mc:Choice>
      <mc:Fallback>
        <oleObject progId="Equation.3" shapeId="2082" r:id="rId48"/>
      </mc:Fallback>
    </mc:AlternateContent>
    <mc:AlternateContent xmlns:mc="http://schemas.openxmlformats.org/markup-compatibility/2006">
      <mc:Choice Requires="x14">
        <oleObject progId="Equation.3" shapeId="2083" r:id="rId49">
          <objectPr defaultSize="0" autoPict="0" r:id="rId12">
            <anchor moveWithCells="1" sizeWithCells="1">
              <from>
                <xdr:col>9</xdr:col>
                <xdr:colOff>0</xdr:colOff>
                <xdr:row>156</xdr:row>
                <xdr:rowOff>0</xdr:rowOff>
              </from>
              <to>
                <xdr:col>9</xdr:col>
                <xdr:colOff>579120</xdr:colOff>
                <xdr:row>156</xdr:row>
                <xdr:rowOff>228600</xdr:rowOff>
              </to>
            </anchor>
          </objectPr>
        </oleObject>
      </mc:Choice>
      <mc:Fallback>
        <oleObject progId="Equation.3" shapeId="2083" r:id="rId49"/>
      </mc:Fallback>
    </mc:AlternateContent>
    <mc:AlternateContent xmlns:mc="http://schemas.openxmlformats.org/markup-compatibility/2006">
      <mc:Choice Requires="x14">
        <oleObject progId="Equation.3" shapeId="2084" r:id="rId50">
          <objectPr defaultSize="0" autoPict="0" r:id="rId14">
            <anchor moveWithCells="1" sizeWithCells="1">
              <from>
                <xdr:col>10</xdr:col>
                <xdr:colOff>0</xdr:colOff>
                <xdr:row>156</xdr:row>
                <xdr:rowOff>0</xdr:rowOff>
              </from>
              <to>
                <xdr:col>10</xdr:col>
                <xdr:colOff>541020</xdr:colOff>
                <xdr:row>156</xdr:row>
                <xdr:rowOff>228600</xdr:rowOff>
              </to>
            </anchor>
          </objectPr>
        </oleObject>
      </mc:Choice>
      <mc:Fallback>
        <oleObject progId="Equation.3" shapeId="2084" r:id="rId50"/>
      </mc:Fallback>
    </mc:AlternateContent>
    <mc:AlternateContent xmlns:mc="http://schemas.openxmlformats.org/markup-compatibility/2006">
      <mc:Choice Requires="x14">
        <oleObject progId="Equation.3" shapeId="2085" r:id="rId51">
          <objectPr defaultSize="0" autoPict="0" r:id="rId16">
            <anchor moveWithCells="1" sizeWithCells="1">
              <from>
                <xdr:col>11</xdr:col>
                <xdr:colOff>0</xdr:colOff>
                <xdr:row>156</xdr:row>
                <xdr:rowOff>0</xdr:rowOff>
              </from>
              <to>
                <xdr:col>11</xdr:col>
                <xdr:colOff>274320</xdr:colOff>
                <xdr:row>156</xdr:row>
                <xdr:rowOff>251460</xdr:rowOff>
              </to>
            </anchor>
          </objectPr>
        </oleObject>
      </mc:Choice>
      <mc:Fallback>
        <oleObject progId="Equation.3" shapeId="2085" r:id="rId51"/>
      </mc:Fallback>
    </mc:AlternateContent>
    <mc:AlternateContent xmlns:mc="http://schemas.openxmlformats.org/markup-compatibility/2006">
      <mc:Choice Requires="x14">
        <oleObject progId="Equation.3" shapeId="2086" r:id="rId52">
          <objectPr defaultSize="0" autoPict="0" r:id="rId18">
            <anchor moveWithCells="1" sizeWithCells="1">
              <from>
                <xdr:col>12</xdr:col>
                <xdr:colOff>0</xdr:colOff>
                <xdr:row>156</xdr:row>
                <xdr:rowOff>0</xdr:rowOff>
              </from>
              <to>
                <xdr:col>12</xdr:col>
                <xdr:colOff>251460</xdr:colOff>
                <xdr:row>156</xdr:row>
                <xdr:rowOff>251460</xdr:rowOff>
              </to>
            </anchor>
          </objectPr>
        </oleObject>
      </mc:Choice>
      <mc:Fallback>
        <oleObject progId="Equation.3" shapeId="2086" r:id="rId52"/>
      </mc:Fallback>
    </mc:AlternateContent>
    <mc:AlternateContent xmlns:mc="http://schemas.openxmlformats.org/markup-compatibility/2006">
      <mc:Choice Requires="x14">
        <oleObject progId="Equation.3" shapeId="2087" r:id="rId53">
          <objectPr defaultSize="0" autoPict="0" r:id="rId20">
            <anchor moveWithCells="1" sizeWithCells="1">
              <from>
                <xdr:col>13</xdr:col>
                <xdr:colOff>0</xdr:colOff>
                <xdr:row>156</xdr:row>
                <xdr:rowOff>0</xdr:rowOff>
              </from>
              <to>
                <xdr:col>13</xdr:col>
                <xdr:colOff>510540</xdr:colOff>
                <xdr:row>156</xdr:row>
                <xdr:rowOff>228600</xdr:rowOff>
              </to>
            </anchor>
          </objectPr>
        </oleObject>
      </mc:Choice>
      <mc:Fallback>
        <oleObject progId="Equation.3" shapeId="2087" r:id="rId53"/>
      </mc:Fallback>
    </mc:AlternateContent>
    <mc:AlternateContent xmlns:mc="http://schemas.openxmlformats.org/markup-compatibility/2006">
      <mc:Choice Requires="x14">
        <oleObject progId="Equation.3" shapeId="2088" r:id="rId54">
          <objectPr defaultSize="0" autoPict="0" r:id="rId4">
            <anchor moveWithCells="1" sizeWithCells="1">
              <from>
                <xdr:col>5</xdr:col>
                <xdr:colOff>0</xdr:colOff>
                <xdr:row>208</xdr:row>
                <xdr:rowOff>0</xdr:rowOff>
              </from>
              <to>
                <xdr:col>5</xdr:col>
                <xdr:colOff>381000</xdr:colOff>
                <xdr:row>209</xdr:row>
                <xdr:rowOff>38100</xdr:rowOff>
              </to>
            </anchor>
          </objectPr>
        </oleObject>
      </mc:Choice>
      <mc:Fallback>
        <oleObject progId="Equation.3" shapeId="2088" r:id="rId54"/>
      </mc:Fallback>
    </mc:AlternateContent>
    <mc:AlternateContent xmlns:mc="http://schemas.openxmlformats.org/markup-compatibility/2006">
      <mc:Choice Requires="x14">
        <oleObject progId="Equation.3" shapeId="2089" r:id="rId55">
          <objectPr defaultSize="0" autoPict="0" r:id="rId6">
            <anchor moveWithCells="1" sizeWithCells="1">
              <from>
                <xdr:col>6</xdr:col>
                <xdr:colOff>0</xdr:colOff>
                <xdr:row>208</xdr:row>
                <xdr:rowOff>0</xdr:rowOff>
              </from>
              <to>
                <xdr:col>6</xdr:col>
                <xdr:colOff>205740</xdr:colOff>
                <xdr:row>208</xdr:row>
                <xdr:rowOff>228600</xdr:rowOff>
              </to>
            </anchor>
          </objectPr>
        </oleObject>
      </mc:Choice>
      <mc:Fallback>
        <oleObject progId="Equation.3" shapeId="2089" r:id="rId55"/>
      </mc:Fallback>
    </mc:AlternateContent>
    <mc:AlternateContent xmlns:mc="http://schemas.openxmlformats.org/markup-compatibility/2006">
      <mc:Choice Requires="x14">
        <oleObject progId="Equation.3" shapeId="2090" r:id="rId56">
          <objectPr defaultSize="0" autoPict="0" r:id="rId8">
            <anchor moveWithCells="1" sizeWithCells="1">
              <from>
                <xdr:col>7</xdr:col>
                <xdr:colOff>0</xdr:colOff>
                <xdr:row>208</xdr:row>
                <xdr:rowOff>0</xdr:rowOff>
              </from>
              <to>
                <xdr:col>7</xdr:col>
                <xdr:colOff>175260</xdr:colOff>
                <xdr:row>208</xdr:row>
                <xdr:rowOff>228600</xdr:rowOff>
              </to>
            </anchor>
          </objectPr>
        </oleObject>
      </mc:Choice>
      <mc:Fallback>
        <oleObject progId="Equation.3" shapeId="2090" r:id="rId56"/>
      </mc:Fallback>
    </mc:AlternateContent>
    <mc:AlternateContent xmlns:mc="http://schemas.openxmlformats.org/markup-compatibility/2006">
      <mc:Choice Requires="x14">
        <oleObject progId="Equation.3" shapeId="2091" r:id="rId57">
          <objectPr defaultSize="0" autoPict="0" r:id="rId10">
            <anchor moveWithCells="1" sizeWithCells="1">
              <from>
                <xdr:col>8</xdr:col>
                <xdr:colOff>0</xdr:colOff>
                <xdr:row>208</xdr:row>
                <xdr:rowOff>0</xdr:rowOff>
              </from>
              <to>
                <xdr:col>8</xdr:col>
                <xdr:colOff>281940</xdr:colOff>
                <xdr:row>208</xdr:row>
                <xdr:rowOff>228600</xdr:rowOff>
              </to>
            </anchor>
          </objectPr>
        </oleObject>
      </mc:Choice>
      <mc:Fallback>
        <oleObject progId="Equation.3" shapeId="2091" r:id="rId57"/>
      </mc:Fallback>
    </mc:AlternateContent>
    <mc:AlternateContent xmlns:mc="http://schemas.openxmlformats.org/markup-compatibility/2006">
      <mc:Choice Requires="x14">
        <oleObject progId="Equation.3" shapeId="2092" r:id="rId58">
          <objectPr defaultSize="0" autoPict="0" r:id="rId12">
            <anchor moveWithCells="1" sizeWithCells="1">
              <from>
                <xdr:col>9</xdr:col>
                <xdr:colOff>0</xdr:colOff>
                <xdr:row>208</xdr:row>
                <xdr:rowOff>0</xdr:rowOff>
              </from>
              <to>
                <xdr:col>9</xdr:col>
                <xdr:colOff>579120</xdr:colOff>
                <xdr:row>208</xdr:row>
                <xdr:rowOff>228600</xdr:rowOff>
              </to>
            </anchor>
          </objectPr>
        </oleObject>
      </mc:Choice>
      <mc:Fallback>
        <oleObject progId="Equation.3" shapeId="2092" r:id="rId58"/>
      </mc:Fallback>
    </mc:AlternateContent>
    <mc:AlternateContent xmlns:mc="http://schemas.openxmlformats.org/markup-compatibility/2006">
      <mc:Choice Requires="x14">
        <oleObject progId="Equation.3" shapeId="2093" r:id="rId59">
          <objectPr defaultSize="0" autoPict="0" r:id="rId14">
            <anchor moveWithCells="1" sizeWithCells="1">
              <from>
                <xdr:col>10</xdr:col>
                <xdr:colOff>0</xdr:colOff>
                <xdr:row>208</xdr:row>
                <xdr:rowOff>0</xdr:rowOff>
              </from>
              <to>
                <xdr:col>10</xdr:col>
                <xdr:colOff>541020</xdr:colOff>
                <xdr:row>208</xdr:row>
                <xdr:rowOff>228600</xdr:rowOff>
              </to>
            </anchor>
          </objectPr>
        </oleObject>
      </mc:Choice>
      <mc:Fallback>
        <oleObject progId="Equation.3" shapeId="2093" r:id="rId59"/>
      </mc:Fallback>
    </mc:AlternateContent>
    <mc:AlternateContent xmlns:mc="http://schemas.openxmlformats.org/markup-compatibility/2006">
      <mc:Choice Requires="x14">
        <oleObject progId="Equation.3" shapeId="2094" r:id="rId60">
          <objectPr defaultSize="0" autoPict="0" r:id="rId16">
            <anchor moveWithCells="1" sizeWithCells="1">
              <from>
                <xdr:col>11</xdr:col>
                <xdr:colOff>0</xdr:colOff>
                <xdr:row>208</xdr:row>
                <xdr:rowOff>0</xdr:rowOff>
              </from>
              <to>
                <xdr:col>11</xdr:col>
                <xdr:colOff>274320</xdr:colOff>
                <xdr:row>208</xdr:row>
                <xdr:rowOff>251460</xdr:rowOff>
              </to>
            </anchor>
          </objectPr>
        </oleObject>
      </mc:Choice>
      <mc:Fallback>
        <oleObject progId="Equation.3" shapeId="2094" r:id="rId60"/>
      </mc:Fallback>
    </mc:AlternateContent>
    <mc:AlternateContent xmlns:mc="http://schemas.openxmlformats.org/markup-compatibility/2006">
      <mc:Choice Requires="x14">
        <oleObject progId="Equation.3" shapeId="2095" r:id="rId61">
          <objectPr defaultSize="0" autoPict="0" r:id="rId18">
            <anchor moveWithCells="1" sizeWithCells="1">
              <from>
                <xdr:col>12</xdr:col>
                <xdr:colOff>0</xdr:colOff>
                <xdr:row>208</xdr:row>
                <xdr:rowOff>0</xdr:rowOff>
              </from>
              <to>
                <xdr:col>12</xdr:col>
                <xdr:colOff>251460</xdr:colOff>
                <xdr:row>208</xdr:row>
                <xdr:rowOff>251460</xdr:rowOff>
              </to>
            </anchor>
          </objectPr>
        </oleObject>
      </mc:Choice>
      <mc:Fallback>
        <oleObject progId="Equation.3" shapeId="2095" r:id="rId61"/>
      </mc:Fallback>
    </mc:AlternateContent>
    <mc:AlternateContent xmlns:mc="http://schemas.openxmlformats.org/markup-compatibility/2006">
      <mc:Choice Requires="x14">
        <oleObject progId="Equation.3" shapeId="2096" r:id="rId62">
          <objectPr defaultSize="0" autoPict="0" r:id="rId20">
            <anchor moveWithCells="1" sizeWithCells="1">
              <from>
                <xdr:col>13</xdr:col>
                <xdr:colOff>0</xdr:colOff>
                <xdr:row>208</xdr:row>
                <xdr:rowOff>0</xdr:rowOff>
              </from>
              <to>
                <xdr:col>13</xdr:col>
                <xdr:colOff>510540</xdr:colOff>
                <xdr:row>208</xdr:row>
                <xdr:rowOff>228600</xdr:rowOff>
              </to>
            </anchor>
          </objectPr>
        </oleObject>
      </mc:Choice>
      <mc:Fallback>
        <oleObject progId="Equation.3" shapeId="2096" r:id="rId62"/>
      </mc:Fallback>
    </mc:AlternateContent>
    <mc:AlternateContent xmlns:mc="http://schemas.openxmlformats.org/markup-compatibility/2006">
      <mc:Choice Requires="x14">
        <oleObject progId="Equation.3" shapeId="2097" r:id="rId63">
          <objectPr defaultSize="0" autoPict="0" r:id="rId4">
            <anchor moveWithCells="1" sizeWithCells="1">
              <from>
                <xdr:col>5</xdr:col>
                <xdr:colOff>0</xdr:colOff>
                <xdr:row>260</xdr:row>
                <xdr:rowOff>0</xdr:rowOff>
              </from>
              <to>
                <xdr:col>5</xdr:col>
                <xdr:colOff>381000</xdr:colOff>
                <xdr:row>261</xdr:row>
                <xdr:rowOff>38100</xdr:rowOff>
              </to>
            </anchor>
          </objectPr>
        </oleObject>
      </mc:Choice>
      <mc:Fallback>
        <oleObject progId="Equation.3" shapeId="2097" r:id="rId63"/>
      </mc:Fallback>
    </mc:AlternateContent>
    <mc:AlternateContent xmlns:mc="http://schemas.openxmlformats.org/markup-compatibility/2006">
      <mc:Choice Requires="x14">
        <oleObject progId="Equation.3" shapeId="2098" r:id="rId64">
          <objectPr defaultSize="0" autoPict="0" r:id="rId6">
            <anchor moveWithCells="1" sizeWithCells="1">
              <from>
                <xdr:col>6</xdr:col>
                <xdr:colOff>0</xdr:colOff>
                <xdr:row>260</xdr:row>
                <xdr:rowOff>0</xdr:rowOff>
              </from>
              <to>
                <xdr:col>6</xdr:col>
                <xdr:colOff>205740</xdr:colOff>
                <xdr:row>260</xdr:row>
                <xdr:rowOff>228600</xdr:rowOff>
              </to>
            </anchor>
          </objectPr>
        </oleObject>
      </mc:Choice>
      <mc:Fallback>
        <oleObject progId="Equation.3" shapeId="2098" r:id="rId64"/>
      </mc:Fallback>
    </mc:AlternateContent>
    <mc:AlternateContent xmlns:mc="http://schemas.openxmlformats.org/markup-compatibility/2006">
      <mc:Choice Requires="x14">
        <oleObject progId="Equation.3" shapeId="2099" r:id="rId65">
          <objectPr defaultSize="0" autoPict="0" r:id="rId8">
            <anchor moveWithCells="1" sizeWithCells="1">
              <from>
                <xdr:col>7</xdr:col>
                <xdr:colOff>0</xdr:colOff>
                <xdr:row>260</xdr:row>
                <xdr:rowOff>0</xdr:rowOff>
              </from>
              <to>
                <xdr:col>7</xdr:col>
                <xdr:colOff>175260</xdr:colOff>
                <xdr:row>260</xdr:row>
                <xdr:rowOff>228600</xdr:rowOff>
              </to>
            </anchor>
          </objectPr>
        </oleObject>
      </mc:Choice>
      <mc:Fallback>
        <oleObject progId="Equation.3" shapeId="2099" r:id="rId65"/>
      </mc:Fallback>
    </mc:AlternateContent>
    <mc:AlternateContent xmlns:mc="http://schemas.openxmlformats.org/markup-compatibility/2006">
      <mc:Choice Requires="x14">
        <oleObject progId="Equation.3" shapeId="2100" r:id="rId66">
          <objectPr defaultSize="0" autoPict="0" r:id="rId10">
            <anchor moveWithCells="1" sizeWithCells="1">
              <from>
                <xdr:col>8</xdr:col>
                <xdr:colOff>0</xdr:colOff>
                <xdr:row>260</xdr:row>
                <xdr:rowOff>0</xdr:rowOff>
              </from>
              <to>
                <xdr:col>8</xdr:col>
                <xdr:colOff>281940</xdr:colOff>
                <xdr:row>260</xdr:row>
                <xdr:rowOff>228600</xdr:rowOff>
              </to>
            </anchor>
          </objectPr>
        </oleObject>
      </mc:Choice>
      <mc:Fallback>
        <oleObject progId="Equation.3" shapeId="2100" r:id="rId66"/>
      </mc:Fallback>
    </mc:AlternateContent>
    <mc:AlternateContent xmlns:mc="http://schemas.openxmlformats.org/markup-compatibility/2006">
      <mc:Choice Requires="x14">
        <oleObject progId="Equation.3" shapeId="2101" r:id="rId67">
          <objectPr defaultSize="0" autoPict="0" r:id="rId12">
            <anchor moveWithCells="1" sizeWithCells="1">
              <from>
                <xdr:col>9</xdr:col>
                <xdr:colOff>0</xdr:colOff>
                <xdr:row>260</xdr:row>
                <xdr:rowOff>0</xdr:rowOff>
              </from>
              <to>
                <xdr:col>9</xdr:col>
                <xdr:colOff>579120</xdr:colOff>
                <xdr:row>260</xdr:row>
                <xdr:rowOff>228600</xdr:rowOff>
              </to>
            </anchor>
          </objectPr>
        </oleObject>
      </mc:Choice>
      <mc:Fallback>
        <oleObject progId="Equation.3" shapeId="2101" r:id="rId67"/>
      </mc:Fallback>
    </mc:AlternateContent>
    <mc:AlternateContent xmlns:mc="http://schemas.openxmlformats.org/markup-compatibility/2006">
      <mc:Choice Requires="x14">
        <oleObject progId="Equation.3" shapeId="2102" r:id="rId68">
          <objectPr defaultSize="0" autoPict="0" r:id="rId14">
            <anchor moveWithCells="1" sizeWithCells="1">
              <from>
                <xdr:col>10</xdr:col>
                <xdr:colOff>0</xdr:colOff>
                <xdr:row>260</xdr:row>
                <xdr:rowOff>0</xdr:rowOff>
              </from>
              <to>
                <xdr:col>10</xdr:col>
                <xdr:colOff>541020</xdr:colOff>
                <xdr:row>260</xdr:row>
                <xdr:rowOff>228600</xdr:rowOff>
              </to>
            </anchor>
          </objectPr>
        </oleObject>
      </mc:Choice>
      <mc:Fallback>
        <oleObject progId="Equation.3" shapeId="2102" r:id="rId68"/>
      </mc:Fallback>
    </mc:AlternateContent>
    <mc:AlternateContent xmlns:mc="http://schemas.openxmlformats.org/markup-compatibility/2006">
      <mc:Choice Requires="x14">
        <oleObject progId="Equation.3" shapeId="2103" r:id="rId69">
          <objectPr defaultSize="0" autoPict="0" r:id="rId16">
            <anchor moveWithCells="1" sizeWithCells="1">
              <from>
                <xdr:col>11</xdr:col>
                <xdr:colOff>0</xdr:colOff>
                <xdr:row>260</xdr:row>
                <xdr:rowOff>0</xdr:rowOff>
              </from>
              <to>
                <xdr:col>11</xdr:col>
                <xdr:colOff>274320</xdr:colOff>
                <xdr:row>260</xdr:row>
                <xdr:rowOff>251460</xdr:rowOff>
              </to>
            </anchor>
          </objectPr>
        </oleObject>
      </mc:Choice>
      <mc:Fallback>
        <oleObject progId="Equation.3" shapeId="2103" r:id="rId69"/>
      </mc:Fallback>
    </mc:AlternateContent>
    <mc:AlternateContent xmlns:mc="http://schemas.openxmlformats.org/markup-compatibility/2006">
      <mc:Choice Requires="x14">
        <oleObject progId="Equation.3" shapeId="2104" r:id="rId70">
          <objectPr defaultSize="0" autoPict="0" r:id="rId18">
            <anchor moveWithCells="1" sizeWithCells="1">
              <from>
                <xdr:col>12</xdr:col>
                <xdr:colOff>0</xdr:colOff>
                <xdr:row>260</xdr:row>
                <xdr:rowOff>0</xdr:rowOff>
              </from>
              <to>
                <xdr:col>12</xdr:col>
                <xdr:colOff>251460</xdr:colOff>
                <xdr:row>260</xdr:row>
                <xdr:rowOff>251460</xdr:rowOff>
              </to>
            </anchor>
          </objectPr>
        </oleObject>
      </mc:Choice>
      <mc:Fallback>
        <oleObject progId="Equation.3" shapeId="2104" r:id="rId70"/>
      </mc:Fallback>
    </mc:AlternateContent>
    <mc:AlternateContent xmlns:mc="http://schemas.openxmlformats.org/markup-compatibility/2006">
      <mc:Choice Requires="x14">
        <oleObject progId="Equation.3" shapeId="2105" r:id="rId71">
          <objectPr defaultSize="0" autoPict="0" r:id="rId20">
            <anchor moveWithCells="1" sizeWithCells="1">
              <from>
                <xdr:col>13</xdr:col>
                <xdr:colOff>0</xdr:colOff>
                <xdr:row>260</xdr:row>
                <xdr:rowOff>0</xdr:rowOff>
              </from>
              <to>
                <xdr:col>13</xdr:col>
                <xdr:colOff>510540</xdr:colOff>
                <xdr:row>260</xdr:row>
                <xdr:rowOff>228600</xdr:rowOff>
              </to>
            </anchor>
          </objectPr>
        </oleObject>
      </mc:Choice>
      <mc:Fallback>
        <oleObject progId="Equation.3" shapeId="2105" r:id="rId71"/>
      </mc:Fallback>
    </mc:AlternateContent>
    <mc:AlternateContent xmlns:mc="http://schemas.openxmlformats.org/markup-compatibility/2006">
      <mc:Choice Requires="x14">
        <oleObject progId="Equation.3" shapeId="2106" r:id="rId72">
          <objectPr defaultSize="0" autoPict="0" r:id="rId4">
            <anchor moveWithCells="1" sizeWithCells="1">
              <from>
                <xdr:col>5</xdr:col>
                <xdr:colOff>0</xdr:colOff>
                <xdr:row>312</xdr:row>
                <xdr:rowOff>0</xdr:rowOff>
              </from>
              <to>
                <xdr:col>5</xdr:col>
                <xdr:colOff>381000</xdr:colOff>
                <xdr:row>313</xdr:row>
                <xdr:rowOff>38100</xdr:rowOff>
              </to>
            </anchor>
          </objectPr>
        </oleObject>
      </mc:Choice>
      <mc:Fallback>
        <oleObject progId="Equation.3" shapeId="2106" r:id="rId72"/>
      </mc:Fallback>
    </mc:AlternateContent>
    <mc:AlternateContent xmlns:mc="http://schemas.openxmlformats.org/markup-compatibility/2006">
      <mc:Choice Requires="x14">
        <oleObject progId="Equation.3" shapeId="2107" r:id="rId73">
          <objectPr defaultSize="0" autoPict="0" r:id="rId6">
            <anchor moveWithCells="1" sizeWithCells="1">
              <from>
                <xdr:col>6</xdr:col>
                <xdr:colOff>0</xdr:colOff>
                <xdr:row>312</xdr:row>
                <xdr:rowOff>0</xdr:rowOff>
              </from>
              <to>
                <xdr:col>6</xdr:col>
                <xdr:colOff>205740</xdr:colOff>
                <xdr:row>312</xdr:row>
                <xdr:rowOff>228600</xdr:rowOff>
              </to>
            </anchor>
          </objectPr>
        </oleObject>
      </mc:Choice>
      <mc:Fallback>
        <oleObject progId="Equation.3" shapeId="2107" r:id="rId73"/>
      </mc:Fallback>
    </mc:AlternateContent>
    <mc:AlternateContent xmlns:mc="http://schemas.openxmlformats.org/markup-compatibility/2006">
      <mc:Choice Requires="x14">
        <oleObject progId="Equation.3" shapeId="2108" r:id="rId74">
          <objectPr defaultSize="0" autoPict="0" r:id="rId8">
            <anchor moveWithCells="1" sizeWithCells="1">
              <from>
                <xdr:col>7</xdr:col>
                <xdr:colOff>0</xdr:colOff>
                <xdr:row>312</xdr:row>
                <xdr:rowOff>0</xdr:rowOff>
              </from>
              <to>
                <xdr:col>7</xdr:col>
                <xdr:colOff>175260</xdr:colOff>
                <xdr:row>312</xdr:row>
                <xdr:rowOff>228600</xdr:rowOff>
              </to>
            </anchor>
          </objectPr>
        </oleObject>
      </mc:Choice>
      <mc:Fallback>
        <oleObject progId="Equation.3" shapeId="2108" r:id="rId74"/>
      </mc:Fallback>
    </mc:AlternateContent>
    <mc:AlternateContent xmlns:mc="http://schemas.openxmlformats.org/markup-compatibility/2006">
      <mc:Choice Requires="x14">
        <oleObject progId="Equation.3" shapeId="2109" r:id="rId75">
          <objectPr defaultSize="0" autoPict="0" r:id="rId10">
            <anchor moveWithCells="1" sizeWithCells="1">
              <from>
                <xdr:col>8</xdr:col>
                <xdr:colOff>0</xdr:colOff>
                <xdr:row>312</xdr:row>
                <xdr:rowOff>0</xdr:rowOff>
              </from>
              <to>
                <xdr:col>8</xdr:col>
                <xdr:colOff>281940</xdr:colOff>
                <xdr:row>312</xdr:row>
                <xdr:rowOff>228600</xdr:rowOff>
              </to>
            </anchor>
          </objectPr>
        </oleObject>
      </mc:Choice>
      <mc:Fallback>
        <oleObject progId="Equation.3" shapeId="2109" r:id="rId75"/>
      </mc:Fallback>
    </mc:AlternateContent>
    <mc:AlternateContent xmlns:mc="http://schemas.openxmlformats.org/markup-compatibility/2006">
      <mc:Choice Requires="x14">
        <oleObject progId="Equation.3" shapeId="2110" r:id="rId76">
          <objectPr defaultSize="0" autoPict="0" r:id="rId12">
            <anchor moveWithCells="1" sizeWithCells="1">
              <from>
                <xdr:col>9</xdr:col>
                <xdr:colOff>0</xdr:colOff>
                <xdr:row>312</xdr:row>
                <xdr:rowOff>0</xdr:rowOff>
              </from>
              <to>
                <xdr:col>9</xdr:col>
                <xdr:colOff>579120</xdr:colOff>
                <xdr:row>312</xdr:row>
                <xdr:rowOff>228600</xdr:rowOff>
              </to>
            </anchor>
          </objectPr>
        </oleObject>
      </mc:Choice>
      <mc:Fallback>
        <oleObject progId="Equation.3" shapeId="2110" r:id="rId76"/>
      </mc:Fallback>
    </mc:AlternateContent>
    <mc:AlternateContent xmlns:mc="http://schemas.openxmlformats.org/markup-compatibility/2006">
      <mc:Choice Requires="x14">
        <oleObject progId="Equation.3" shapeId="2111" r:id="rId77">
          <objectPr defaultSize="0" autoPict="0" r:id="rId14">
            <anchor moveWithCells="1" sizeWithCells="1">
              <from>
                <xdr:col>10</xdr:col>
                <xdr:colOff>0</xdr:colOff>
                <xdr:row>312</xdr:row>
                <xdr:rowOff>0</xdr:rowOff>
              </from>
              <to>
                <xdr:col>10</xdr:col>
                <xdr:colOff>541020</xdr:colOff>
                <xdr:row>312</xdr:row>
                <xdr:rowOff>228600</xdr:rowOff>
              </to>
            </anchor>
          </objectPr>
        </oleObject>
      </mc:Choice>
      <mc:Fallback>
        <oleObject progId="Equation.3" shapeId="2111" r:id="rId77"/>
      </mc:Fallback>
    </mc:AlternateContent>
    <mc:AlternateContent xmlns:mc="http://schemas.openxmlformats.org/markup-compatibility/2006">
      <mc:Choice Requires="x14">
        <oleObject progId="Equation.3" shapeId="2112" r:id="rId78">
          <objectPr defaultSize="0" autoPict="0" r:id="rId16">
            <anchor moveWithCells="1" sizeWithCells="1">
              <from>
                <xdr:col>11</xdr:col>
                <xdr:colOff>0</xdr:colOff>
                <xdr:row>312</xdr:row>
                <xdr:rowOff>0</xdr:rowOff>
              </from>
              <to>
                <xdr:col>11</xdr:col>
                <xdr:colOff>274320</xdr:colOff>
                <xdr:row>312</xdr:row>
                <xdr:rowOff>251460</xdr:rowOff>
              </to>
            </anchor>
          </objectPr>
        </oleObject>
      </mc:Choice>
      <mc:Fallback>
        <oleObject progId="Equation.3" shapeId="2112" r:id="rId78"/>
      </mc:Fallback>
    </mc:AlternateContent>
    <mc:AlternateContent xmlns:mc="http://schemas.openxmlformats.org/markup-compatibility/2006">
      <mc:Choice Requires="x14">
        <oleObject progId="Equation.3" shapeId="2113" r:id="rId79">
          <objectPr defaultSize="0" autoPict="0" r:id="rId18">
            <anchor moveWithCells="1" sizeWithCells="1">
              <from>
                <xdr:col>12</xdr:col>
                <xdr:colOff>0</xdr:colOff>
                <xdr:row>312</xdr:row>
                <xdr:rowOff>0</xdr:rowOff>
              </from>
              <to>
                <xdr:col>12</xdr:col>
                <xdr:colOff>251460</xdr:colOff>
                <xdr:row>312</xdr:row>
                <xdr:rowOff>251460</xdr:rowOff>
              </to>
            </anchor>
          </objectPr>
        </oleObject>
      </mc:Choice>
      <mc:Fallback>
        <oleObject progId="Equation.3" shapeId="2113" r:id="rId79"/>
      </mc:Fallback>
    </mc:AlternateContent>
    <mc:AlternateContent xmlns:mc="http://schemas.openxmlformats.org/markup-compatibility/2006">
      <mc:Choice Requires="x14">
        <oleObject progId="Equation.3" shapeId="2114" r:id="rId80">
          <objectPr defaultSize="0" autoPict="0" r:id="rId20">
            <anchor moveWithCells="1" sizeWithCells="1">
              <from>
                <xdr:col>13</xdr:col>
                <xdr:colOff>0</xdr:colOff>
                <xdr:row>312</xdr:row>
                <xdr:rowOff>0</xdr:rowOff>
              </from>
              <to>
                <xdr:col>13</xdr:col>
                <xdr:colOff>510540</xdr:colOff>
                <xdr:row>312</xdr:row>
                <xdr:rowOff>228600</xdr:rowOff>
              </to>
            </anchor>
          </objectPr>
        </oleObject>
      </mc:Choice>
      <mc:Fallback>
        <oleObject progId="Equation.3" shapeId="2114" r:id="rId80"/>
      </mc:Fallback>
    </mc:AlternateContent>
    <mc:AlternateContent xmlns:mc="http://schemas.openxmlformats.org/markup-compatibility/2006">
      <mc:Choice Requires="x14">
        <oleObject progId="Equation.3" shapeId="2115" r:id="rId81">
          <objectPr defaultSize="0" autoPict="0" r:id="rId4">
            <anchor moveWithCells="1" sizeWithCells="1">
              <from>
                <xdr:col>5</xdr:col>
                <xdr:colOff>0</xdr:colOff>
                <xdr:row>364</xdr:row>
                <xdr:rowOff>0</xdr:rowOff>
              </from>
              <to>
                <xdr:col>5</xdr:col>
                <xdr:colOff>381000</xdr:colOff>
                <xdr:row>365</xdr:row>
                <xdr:rowOff>38100</xdr:rowOff>
              </to>
            </anchor>
          </objectPr>
        </oleObject>
      </mc:Choice>
      <mc:Fallback>
        <oleObject progId="Equation.3" shapeId="2115" r:id="rId81"/>
      </mc:Fallback>
    </mc:AlternateContent>
    <mc:AlternateContent xmlns:mc="http://schemas.openxmlformats.org/markup-compatibility/2006">
      <mc:Choice Requires="x14">
        <oleObject progId="Equation.3" shapeId="2116" r:id="rId82">
          <objectPr defaultSize="0" autoPict="0" r:id="rId6">
            <anchor moveWithCells="1" sizeWithCells="1">
              <from>
                <xdr:col>6</xdr:col>
                <xdr:colOff>0</xdr:colOff>
                <xdr:row>364</xdr:row>
                <xdr:rowOff>0</xdr:rowOff>
              </from>
              <to>
                <xdr:col>6</xdr:col>
                <xdr:colOff>205740</xdr:colOff>
                <xdr:row>364</xdr:row>
                <xdr:rowOff>228600</xdr:rowOff>
              </to>
            </anchor>
          </objectPr>
        </oleObject>
      </mc:Choice>
      <mc:Fallback>
        <oleObject progId="Equation.3" shapeId="2116" r:id="rId82"/>
      </mc:Fallback>
    </mc:AlternateContent>
    <mc:AlternateContent xmlns:mc="http://schemas.openxmlformats.org/markup-compatibility/2006">
      <mc:Choice Requires="x14">
        <oleObject progId="Equation.3" shapeId="2117" r:id="rId83">
          <objectPr defaultSize="0" autoPict="0" r:id="rId8">
            <anchor moveWithCells="1" sizeWithCells="1">
              <from>
                <xdr:col>7</xdr:col>
                <xdr:colOff>0</xdr:colOff>
                <xdr:row>364</xdr:row>
                <xdr:rowOff>0</xdr:rowOff>
              </from>
              <to>
                <xdr:col>7</xdr:col>
                <xdr:colOff>175260</xdr:colOff>
                <xdr:row>364</xdr:row>
                <xdr:rowOff>228600</xdr:rowOff>
              </to>
            </anchor>
          </objectPr>
        </oleObject>
      </mc:Choice>
      <mc:Fallback>
        <oleObject progId="Equation.3" shapeId="2117" r:id="rId83"/>
      </mc:Fallback>
    </mc:AlternateContent>
    <mc:AlternateContent xmlns:mc="http://schemas.openxmlformats.org/markup-compatibility/2006">
      <mc:Choice Requires="x14">
        <oleObject progId="Equation.3" shapeId="2118" r:id="rId84">
          <objectPr defaultSize="0" autoPict="0" r:id="rId10">
            <anchor moveWithCells="1" sizeWithCells="1">
              <from>
                <xdr:col>8</xdr:col>
                <xdr:colOff>0</xdr:colOff>
                <xdr:row>364</xdr:row>
                <xdr:rowOff>0</xdr:rowOff>
              </from>
              <to>
                <xdr:col>8</xdr:col>
                <xdr:colOff>281940</xdr:colOff>
                <xdr:row>364</xdr:row>
                <xdr:rowOff>228600</xdr:rowOff>
              </to>
            </anchor>
          </objectPr>
        </oleObject>
      </mc:Choice>
      <mc:Fallback>
        <oleObject progId="Equation.3" shapeId="2118" r:id="rId84"/>
      </mc:Fallback>
    </mc:AlternateContent>
    <mc:AlternateContent xmlns:mc="http://schemas.openxmlformats.org/markup-compatibility/2006">
      <mc:Choice Requires="x14">
        <oleObject progId="Equation.3" shapeId="2119" r:id="rId85">
          <objectPr defaultSize="0" autoPict="0" r:id="rId12">
            <anchor moveWithCells="1" sizeWithCells="1">
              <from>
                <xdr:col>9</xdr:col>
                <xdr:colOff>0</xdr:colOff>
                <xdr:row>364</xdr:row>
                <xdr:rowOff>0</xdr:rowOff>
              </from>
              <to>
                <xdr:col>9</xdr:col>
                <xdr:colOff>579120</xdr:colOff>
                <xdr:row>364</xdr:row>
                <xdr:rowOff>228600</xdr:rowOff>
              </to>
            </anchor>
          </objectPr>
        </oleObject>
      </mc:Choice>
      <mc:Fallback>
        <oleObject progId="Equation.3" shapeId="2119" r:id="rId85"/>
      </mc:Fallback>
    </mc:AlternateContent>
    <mc:AlternateContent xmlns:mc="http://schemas.openxmlformats.org/markup-compatibility/2006">
      <mc:Choice Requires="x14">
        <oleObject progId="Equation.3" shapeId="2120" r:id="rId86">
          <objectPr defaultSize="0" autoPict="0" r:id="rId14">
            <anchor moveWithCells="1" sizeWithCells="1">
              <from>
                <xdr:col>10</xdr:col>
                <xdr:colOff>0</xdr:colOff>
                <xdr:row>364</xdr:row>
                <xdr:rowOff>0</xdr:rowOff>
              </from>
              <to>
                <xdr:col>10</xdr:col>
                <xdr:colOff>541020</xdr:colOff>
                <xdr:row>364</xdr:row>
                <xdr:rowOff>228600</xdr:rowOff>
              </to>
            </anchor>
          </objectPr>
        </oleObject>
      </mc:Choice>
      <mc:Fallback>
        <oleObject progId="Equation.3" shapeId="2120" r:id="rId86"/>
      </mc:Fallback>
    </mc:AlternateContent>
    <mc:AlternateContent xmlns:mc="http://schemas.openxmlformats.org/markup-compatibility/2006">
      <mc:Choice Requires="x14">
        <oleObject progId="Equation.3" shapeId="2121" r:id="rId87">
          <objectPr defaultSize="0" autoPict="0" r:id="rId16">
            <anchor moveWithCells="1" sizeWithCells="1">
              <from>
                <xdr:col>11</xdr:col>
                <xdr:colOff>0</xdr:colOff>
                <xdr:row>364</xdr:row>
                <xdr:rowOff>0</xdr:rowOff>
              </from>
              <to>
                <xdr:col>11</xdr:col>
                <xdr:colOff>274320</xdr:colOff>
                <xdr:row>364</xdr:row>
                <xdr:rowOff>251460</xdr:rowOff>
              </to>
            </anchor>
          </objectPr>
        </oleObject>
      </mc:Choice>
      <mc:Fallback>
        <oleObject progId="Equation.3" shapeId="2121" r:id="rId87"/>
      </mc:Fallback>
    </mc:AlternateContent>
    <mc:AlternateContent xmlns:mc="http://schemas.openxmlformats.org/markup-compatibility/2006">
      <mc:Choice Requires="x14">
        <oleObject progId="Equation.3" shapeId="2122" r:id="rId88">
          <objectPr defaultSize="0" autoPict="0" r:id="rId18">
            <anchor moveWithCells="1" sizeWithCells="1">
              <from>
                <xdr:col>12</xdr:col>
                <xdr:colOff>0</xdr:colOff>
                <xdr:row>364</xdr:row>
                <xdr:rowOff>0</xdr:rowOff>
              </from>
              <to>
                <xdr:col>12</xdr:col>
                <xdr:colOff>251460</xdr:colOff>
                <xdr:row>364</xdr:row>
                <xdr:rowOff>251460</xdr:rowOff>
              </to>
            </anchor>
          </objectPr>
        </oleObject>
      </mc:Choice>
      <mc:Fallback>
        <oleObject progId="Equation.3" shapeId="2122" r:id="rId88"/>
      </mc:Fallback>
    </mc:AlternateContent>
    <mc:AlternateContent xmlns:mc="http://schemas.openxmlformats.org/markup-compatibility/2006">
      <mc:Choice Requires="x14">
        <oleObject progId="Equation.3" shapeId="2123" r:id="rId89">
          <objectPr defaultSize="0" autoPict="0" r:id="rId20">
            <anchor moveWithCells="1" sizeWithCells="1">
              <from>
                <xdr:col>13</xdr:col>
                <xdr:colOff>0</xdr:colOff>
                <xdr:row>364</xdr:row>
                <xdr:rowOff>0</xdr:rowOff>
              </from>
              <to>
                <xdr:col>13</xdr:col>
                <xdr:colOff>510540</xdr:colOff>
                <xdr:row>364</xdr:row>
                <xdr:rowOff>228600</xdr:rowOff>
              </to>
            </anchor>
          </objectPr>
        </oleObject>
      </mc:Choice>
      <mc:Fallback>
        <oleObject progId="Equation.3" shapeId="2123" r:id="rId8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141" t="s">
        <v>12</v>
      </c>
      <c r="B3" s="141"/>
    </row>
    <row r="4" spans="1:9" x14ac:dyDescent="0.3">
      <c r="A4" s="138" t="s">
        <v>13</v>
      </c>
      <c r="B4" s="138">
        <v>0.98859071984734037</v>
      </c>
    </row>
    <row r="5" spans="1:9" x14ac:dyDescent="0.3">
      <c r="A5" s="138" t="s">
        <v>14</v>
      </c>
      <c r="B5" s="138">
        <v>0.9773116113682826</v>
      </c>
    </row>
    <row r="6" spans="1:9" x14ac:dyDescent="0.3">
      <c r="A6" s="138" t="s">
        <v>15</v>
      </c>
      <c r="B6" s="138">
        <v>0.97353021326299638</v>
      </c>
    </row>
    <row r="7" spans="1:9" x14ac:dyDescent="0.3">
      <c r="A7" s="138" t="s">
        <v>16</v>
      </c>
      <c r="B7" s="138">
        <v>3.5349361449885465E-2</v>
      </c>
    </row>
    <row r="8" spans="1:9" ht="15" thickBot="1" x14ac:dyDescent="0.35">
      <c r="A8" s="139" t="s">
        <v>17</v>
      </c>
      <c r="B8" s="139">
        <v>8</v>
      </c>
    </row>
    <row r="10" spans="1:9" ht="15" thickBot="1" x14ac:dyDescent="0.35">
      <c r="A10" t="s">
        <v>18</v>
      </c>
    </row>
    <row r="11" spans="1:9" x14ac:dyDescent="0.3">
      <c r="A11" s="140"/>
      <c r="B11" s="140" t="s">
        <v>23</v>
      </c>
      <c r="C11" s="140" t="s">
        <v>24</v>
      </c>
      <c r="D11" s="140" t="s">
        <v>25</v>
      </c>
      <c r="E11" s="140" t="s">
        <v>26</v>
      </c>
      <c r="F11" s="140" t="s">
        <v>27</v>
      </c>
    </row>
    <row r="12" spans="1:9" x14ac:dyDescent="0.3">
      <c r="A12" s="138" t="s">
        <v>19</v>
      </c>
      <c r="B12" s="138">
        <v>1</v>
      </c>
      <c r="C12" s="138">
        <v>0.32295633103367982</v>
      </c>
      <c r="D12" s="138">
        <v>0.32295633103367982</v>
      </c>
      <c r="E12" s="138">
        <v>258.45245175376851</v>
      </c>
      <c r="F12" s="138">
        <v>3.6812139814298711E-6</v>
      </c>
    </row>
    <row r="13" spans="1:9" x14ac:dyDescent="0.3">
      <c r="A13" s="138" t="s">
        <v>20</v>
      </c>
      <c r="B13" s="138">
        <v>6</v>
      </c>
      <c r="C13" s="138">
        <v>7.4974641294878906E-3</v>
      </c>
      <c r="D13" s="138">
        <v>1.2495773549146484E-3</v>
      </c>
      <c r="E13" s="138"/>
      <c r="F13" s="138"/>
    </row>
    <row r="14" spans="1:9" ht="15" thickBot="1" x14ac:dyDescent="0.35">
      <c r="A14" s="139" t="s">
        <v>21</v>
      </c>
      <c r="B14" s="139">
        <v>7</v>
      </c>
      <c r="C14" s="139">
        <v>0.3304537951631677</v>
      </c>
      <c r="D14" s="139"/>
      <c r="E14" s="139"/>
      <c r="F14" s="139"/>
    </row>
    <row r="15" spans="1:9" ht="15" thickBot="1" x14ac:dyDescent="0.35"/>
    <row r="16" spans="1:9" x14ac:dyDescent="0.3">
      <c r="A16" s="140"/>
      <c r="B16" s="140" t="s">
        <v>28</v>
      </c>
      <c r="C16" s="140" t="s">
        <v>16</v>
      </c>
      <c r="D16" s="140" t="s">
        <v>29</v>
      </c>
      <c r="E16" s="140" t="s">
        <v>30</v>
      </c>
      <c r="F16" s="140" t="s">
        <v>31</v>
      </c>
      <c r="G16" s="140" t="s">
        <v>32</v>
      </c>
      <c r="H16" s="140" t="s">
        <v>33</v>
      </c>
      <c r="I16" s="140" t="s">
        <v>34</v>
      </c>
    </row>
    <row r="17" spans="1:9" x14ac:dyDescent="0.3">
      <c r="A17" s="138" t="s">
        <v>22</v>
      </c>
      <c r="B17" s="138">
        <v>-0.13448742886444259</v>
      </c>
      <c r="C17" s="138">
        <v>3.2683293332813959E-2</v>
      </c>
      <c r="D17" s="138">
        <v>-4.1148677244657437</v>
      </c>
      <c r="E17" s="138">
        <v>6.2521202577687004E-3</v>
      </c>
      <c r="F17" s="138">
        <v>-0.21446056665495244</v>
      </c>
      <c r="G17" s="138">
        <v>-5.4514291073932741E-2</v>
      </c>
      <c r="H17" s="138">
        <v>-0.21446056665495244</v>
      </c>
      <c r="I17" s="138">
        <v>-5.4514291073932741E-2</v>
      </c>
    </row>
    <row r="18" spans="1:9" ht="15" thickBot="1" x14ac:dyDescent="0.35">
      <c r="A18" s="139" t="s">
        <v>35</v>
      </c>
      <c r="B18" s="139">
        <v>0.5775476575433367</v>
      </c>
      <c r="C18" s="139">
        <v>3.5925059704676549E-2</v>
      </c>
      <c r="D18" s="139">
        <v>16.07645644269185</v>
      </c>
      <c r="E18" s="139">
        <v>3.6812139814298843E-6</v>
      </c>
      <c r="F18" s="139">
        <v>0.48964220319887308</v>
      </c>
      <c r="G18" s="139">
        <v>0.66545311188780032</v>
      </c>
      <c r="H18" s="139">
        <v>0.48964220319887308</v>
      </c>
      <c r="I18" s="139">
        <v>0.66545311188780032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RS анализ</vt:lpstr>
      <vt:lpstr>Лист1</vt:lpstr>
    </vt:vector>
  </TitlesOfParts>
  <Company>Freedom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Гранд Дмитрий</dc:creator>
  <cp:lastModifiedBy>Гранд Дмитрий</cp:lastModifiedBy>
  <dcterms:created xsi:type="dcterms:W3CDTF">2024-10-05T14:30:40Z</dcterms:created>
  <dcterms:modified xsi:type="dcterms:W3CDTF">2024-12-07T10:47:31Z</dcterms:modified>
</cp:coreProperties>
</file>