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G\Studing\University\2 year\Data Processing\Labs\"/>
    </mc:Choice>
  </mc:AlternateContent>
  <bookViews>
    <workbookView xWindow="0" yWindow="0" windowWidth="23040" windowHeight="9204"/>
  </bookViews>
  <sheets>
    <sheet name="Сезонные колебания" sheetId="2" r:id="rId1"/>
    <sheet name="Анализ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5" i="2" l="1"/>
  <c r="AO6" i="2"/>
  <c r="AO7" i="2"/>
  <c r="AO8" i="2"/>
  <c r="AO9" i="2"/>
  <c r="AO4" i="2"/>
  <c r="AN5" i="2"/>
  <c r="AN6" i="2"/>
  <c r="AN7" i="2"/>
  <c r="AN8" i="2"/>
  <c r="AN9" i="2"/>
  <c r="AN4" i="2"/>
  <c r="AM5" i="2"/>
  <c r="AM6" i="2"/>
  <c r="AM7" i="2"/>
  <c r="AM8" i="2"/>
  <c r="AM9" i="2"/>
  <c r="AM4" i="2"/>
  <c r="AD41" i="2"/>
  <c r="AD42" i="2"/>
  <c r="AD43" i="2"/>
  <c r="AD44" i="2"/>
  <c r="AD45" i="2"/>
  <c r="AD46" i="2"/>
  <c r="AC41" i="2"/>
  <c r="AC42" i="2"/>
  <c r="AC43" i="2"/>
  <c r="AC44" i="2"/>
  <c r="AC45" i="2"/>
  <c r="AC46" i="2"/>
  <c r="AA46" i="2"/>
  <c r="AA45" i="2"/>
  <c r="AA44" i="2"/>
  <c r="AA43" i="2"/>
  <c r="AA42" i="2"/>
  <c r="AA41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5" i="2"/>
  <c r="AD38" i="2" l="1"/>
  <c r="AI36" i="2" s="1"/>
  <c r="AD37" i="2"/>
  <c r="AI35" i="2" s="1"/>
  <c r="AD30" i="2"/>
  <c r="AI28" i="2" s="1"/>
  <c r="AD29" i="2"/>
  <c r="AI27" i="2" s="1"/>
  <c r="AD22" i="2"/>
  <c r="AI20" i="2" s="1"/>
  <c r="AD21" i="2"/>
  <c r="AI19" i="2" s="1"/>
  <c r="AD14" i="2"/>
  <c r="AI12" i="2" s="1"/>
  <c r="AD13" i="2"/>
  <c r="AI11" i="2" s="1"/>
  <c r="AD10" i="2"/>
  <c r="AI8" i="2" s="1"/>
  <c r="AD6" i="2"/>
  <c r="AI4" i="2" s="1"/>
  <c r="AD5" i="2"/>
  <c r="AI3" i="2" s="1"/>
  <c r="AG3" i="2"/>
  <c r="AH3" i="2"/>
  <c r="AG4" i="2"/>
  <c r="AH4" i="2"/>
  <c r="AG5" i="2"/>
  <c r="AH5" i="2"/>
  <c r="AG6" i="2"/>
  <c r="AH6" i="2"/>
  <c r="AD7" i="2"/>
  <c r="AI5" i="2" s="1"/>
  <c r="AG7" i="2"/>
  <c r="AH7" i="2"/>
  <c r="AD8" i="2"/>
  <c r="AI6" i="2" s="1"/>
  <c r="AG8" i="2"/>
  <c r="AH8" i="2"/>
  <c r="AD9" i="2"/>
  <c r="AI7" i="2" s="1"/>
  <c r="AG9" i="2"/>
  <c r="AH9" i="2"/>
  <c r="AG10" i="2"/>
  <c r="AH10" i="2"/>
  <c r="AD11" i="2"/>
  <c r="AI9" i="2" s="1"/>
  <c r="AG11" i="2"/>
  <c r="AH11" i="2"/>
  <c r="AD12" i="2"/>
  <c r="AI10" i="2" s="1"/>
  <c r="AG12" i="2"/>
  <c r="AH12" i="2"/>
  <c r="AG13" i="2"/>
  <c r="AH13" i="2"/>
  <c r="AG14" i="2"/>
  <c r="AH14" i="2"/>
  <c r="AD15" i="2"/>
  <c r="AI13" i="2" s="1"/>
  <c r="AG15" i="2"/>
  <c r="AH15" i="2"/>
  <c r="AD16" i="2"/>
  <c r="AI14" i="2" s="1"/>
  <c r="AG16" i="2"/>
  <c r="AH16" i="2"/>
  <c r="AD17" i="2"/>
  <c r="AI15" i="2" s="1"/>
  <c r="AG17" i="2"/>
  <c r="AH17" i="2"/>
  <c r="AD18" i="2"/>
  <c r="AI16" i="2" s="1"/>
  <c r="AG18" i="2"/>
  <c r="AH18" i="2"/>
  <c r="AD19" i="2"/>
  <c r="AI17" i="2" s="1"/>
  <c r="AG19" i="2"/>
  <c r="AH19" i="2"/>
  <c r="AD20" i="2"/>
  <c r="AI18" i="2" s="1"/>
  <c r="AG20" i="2"/>
  <c r="AH20" i="2"/>
  <c r="AG21" i="2"/>
  <c r="AH21" i="2"/>
  <c r="AG22" i="2"/>
  <c r="AH22" i="2"/>
  <c r="AD23" i="2"/>
  <c r="AI21" i="2" s="1"/>
  <c r="AG23" i="2"/>
  <c r="AH23" i="2"/>
  <c r="AD24" i="2"/>
  <c r="AI22" i="2" s="1"/>
  <c r="AG24" i="2"/>
  <c r="AH24" i="2"/>
  <c r="AD25" i="2"/>
  <c r="AI23" i="2" s="1"/>
  <c r="AG25" i="2"/>
  <c r="AH25" i="2"/>
  <c r="AD26" i="2"/>
  <c r="AI24" i="2" s="1"/>
  <c r="AG26" i="2"/>
  <c r="AH26" i="2"/>
  <c r="AD27" i="2"/>
  <c r="AI25" i="2" s="1"/>
  <c r="AG27" i="2"/>
  <c r="AH27" i="2"/>
  <c r="AD28" i="2"/>
  <c r="AI26" i="2" s="1"/>
  <c r="AG28" i="2"/>
  <c r="AH28" i="2"/>
  <c r="AG29" i="2"/>
  <c r="AH29" i="2"/>
  <c r="AG30" i="2"/>
  <c r="AH30" i="2"/>
  <c r="AD31" i="2"/>
  <c r="AI29" i="2" s="1"/>
  <c r="AG31" i="2"/>
  <c r="AH31" i="2"/>
  <c r="AD32" i="2"/>
  <c r="AI30" i="2" s="1"/>
  <c r="AG32" i="2"/>
  <c r="AH32" i="2"/>
  <c r="AD33" i="2"/>
  <c r="AI31" i="2" s="1"/>
  <c r="AG33" i="2"/>
  <c r="AH33" i="2"/>
  <c r="AD34" i="2"/>
  <c r="AI32" i="2" s="1"/>
  <c r="AG34" i="2"/>
  <c r="AH34" i="2"/>
  <c r="AD35" i="2"/>
  <c r="AI33" i="2" s="1"/>
  <c r="AG35" i="2"/>
  <c r="AH35" i="2"/>
  <c r="AD36" i="2"/>
  <c r="AI34" i="2" s="1"/>
  <c r="AG36" i="2"/>
  <c r="AH36" i="2"/>
  <c r="AG37" i="2"/>
  <c r="AH37" i="2"/>
  <c r="AG38" i="2"/>
  <c r="AH38" i="2"/>
  <c r="AD39" i="2"/>
  <c r="AI37" i="2" s="1"/>
  <c r="AD40" i="2"/>
  <c r="AI38" i="2" s="1"/>
  <c r="AH39" i="2" l="1"/>
  <c r="AI39" i="2"/>
  <c r="Z40" i="2" l="1"/>
  <c r="Z39" i="2"/>
  <c r="Z38" i="2"/>
  <c r="Z37" i="2"/>
  <c r="M37" i="2"/>
  <c r="N37" i="2" s="1"/>
  <c r="U9" i="2" s="1"/>
  <c r="Z36" i="2"/>
  <c r="N36" i="2"/>
  <c r="T9" i="2" s="1"/>
  <c r="M36" i="2"/>
  <c r="Z35" i="2"/>
  <c r="M35" i="2"/>
  <c r="N35" i="2" s="1"/>
  <c r="Z34" i="2"/>
  <c r="M34" i="2"/>
  <c r="N34" i="2" s="1"/>
  <c r="R9" i="2" s="1"/>
  <c r="Z33" i="2"/>
  <c r="M33" i="2"/>
  <c r="N33" i="2" s="1"/>
  <c r="W8" i="2" s="1"/>
  <c r="Z32" i="2"/>
  <c r="N32" i="2"/>
  <c r="M32" i="2"/>
  <c r="Z31" i="2"/>
  <c r="M31" i="2"/>
  <c r="N31" i="2" s="1"/>
  <c r="U8" i="2" s="1"/>
  <c r="Z30" i="2"/>
  <c r="M30" i="2"/>
  <c r="N30" i="2" s="1"/>
  <c r="T8" i="2" s="1"/>
  <c r="Z29" i="2"/>
  <c r="M29" i="2"/>
  <c r="N29" i="2" s="1"/>
  <c r="S8" i="2" s="1"/>
  <c r="Z28" i="2"/>
  <c r="N28" i="2"/>
  <c r="M28" i="2"/>
  <c r="Z27" i="2"/>
  <c r="M27" i="2"/>
  <c r="N27" i="2" s="1"/>
  <c r="W7" i="2" s="1"/>
  <c r="Z26" i="2"/>
  <c r="M26" i="2"/>
  <c r="N26" i="2" s="1"/>
  <c r="V7" i="2" s="1"/>
  <c r="Z25" i="2"/>
  <c r="M25" i="2"/>
  <c r="N25" i="2" s="1"/>
  <c r="U7" i="2" s="1"/>
  <c r="Z24" i="2"/>
  <c r="N24" i="2"/>
  <c r="T7" i="2" s="1"/>
  <c r="M24" i="2"/>
  <c r="Z23" i="2"/>
  <c r="M23" i="2"/>
  <c r="N23" i="2" s="1"/>
  <c r="S7" i="2" s="1"/>
  <c r="Z22" i="2"/>
  <c r="M22" i="2"/>
  <c r="N22" i="2" s="1"/>
  <c r="Z21" i="2"/>
  <c r="N21" i="2"/>
  <c r="W6" i="2" s="1"/>
  <c r="M21" i="2"/>
  <c r="Z20" i="2"/>
  <c r="N20" i="2"/>
  <c r="V6" i="2" s="1"/>
  <c r="M20" i="2"/>
  <c r="Z19" i="2"/>
  <c r="M19" i="2"/>
  <c r="N19" i="2" s="1"/>
  <c r="U6" i="2" s="1"/>
  <c r="Z18" i="2"/>
  <c r="M18" i="2"/>
  <c r="N18" i="2" s="1"/>
  <c r="Z17" i="2"/>
  <c r="M17" i="2"/>
  <c r="N17" i="2" s="1"/>
  <c r="S6" i="2" s="1"/>
  <c r="Z16" i="2"/>
  <c r="N16" i="2"/>
  <c r="R6" i="2" s="1"/>
  <c r="M16" i="2"/>
  <c r="Z15" i="2"/>
  <c r="M15" i="2"/>
  <c r="N15" i="2" s="1"/>
  <c r="W5" i="2" s="1"/>
  <c r="Z14" i="2"/>
  <c r="M14" i="2"/>
  <c r="N14" i="2" s="1"/>
  <c r="Z13" i="2"/>
  <c r="N13" i="2"/>
  <c r="M13" i="2"/>
  <c r="Z12" i="2"/>
  <c r="M12" i="2"/>
  <c r="N12" i="2" s="1"/>
  <c r="T5" i="2" s="1"/>
  <c r="Z11" i="2"/>
  <c r="M11" i="2"/>
  <c r="N11" i="2" s="1"/>
  <c r="S5" i="2" s="1"/>
  <c r="Z10" i="2"/>
  <c r="M10" i="2"/>
  <c r="N10" i="2" s="1"/>
  <c r="R5" i="2" s="1"/>
  <c r="Z9" i="2"/>
  <c r="S9" i="2"/>
  <c r="M9" i="2"/>
  <c r="N9" i="2" s="1"/>
  <c r="W4" i="2" s="1"/>
  <c r="Z8" i="2"/>
  <c r="V8" i="2"/>
  <c r="R8" i="2"/>
  <c r="M8" i="2"/>
  <c r="N8" i="2" s="1"/>
  <c r="Z7" i="2"/>
  <c r="R7" i="2"/>
  <c r="N7" i="2"/>
  <c r="U4" i="2" s="1"/>
  <c r="Z6" i="2"/>
  <c r="T6" i="2"/>
  <c r="V5" i="2"/>
  <c r="V10" i="2" s="1"/>
  <c r="U5" i="2"/>
  <c r="V4" i="2"/>
  <c r="L4" i="2"/>
  <c r="M7" i="2" s="1"/>
  <c r="T10" i="2" l="1"/>
  <c r="T11" i="2"/>
  <c r="W10" i="2"/>
  <c r="W11" i="2"/>
  <c r="S10" i="2"/>
  <c r="S11" i="2"/>
  <c r="U10" i="2"/>
  <c r="U11" i="2"/>
  <c r="R10" i="2"/>
  <c r="R11" i="2"/>
  <c r="V11" i="2"/>
  <c r="Z5" i="2"/>
  <c r="X40" i="2" l="1"/>
  <c r="Q13" i="2"/>
  <c r="V12" i="2" s="1"/>
  <c r="AA33" i="2" l="1"/>
  <c r="AA15" i="2"/>
  <c r="AA21" i="2"/>
  <c r="AA39" i="2"/>
  <c r="AA27" i="2"/>
  <c r="AA9" i="2"/>
  <c r="R12" i="2"/>
  <c r="U12" i="2"/>
  <c r="T12" i="2"/>
  <c r="S12" i="2"/>
  <c r="W12" i="2"/>
  <c r="AA35" i="2" l="1"/>
  <c r="AA17" i="2"/>
  <c r="AA23" i="2"/>
  <c r="AA29" i="2"/>
  <c r="AA11" i="2"/>
  <c r="AA5" i="2"/>
  <c r="AA40" i="2"/>
  <c r="AA22" i="2"/>
  <c r="AA16" i="2"/>
  <c r="AA10" i="2"/>
  <c r="AA28" i="2"/>
  <c r="AA34" i="2"/>
  <c r="AB9" i="2"/>
  <c r="AA8" i="2"/>
  <c r="AA32" i="2"/>
  <c r="AA14" i="2"/>
  <c r="AA38" i="2"/>
  <c r="AA20" i="2"/>
  <c r="AA26" i="2"/>
  <c r="AB27" i="2"/>
  <c r="AA30" i="2"/>
  <c r="AA24" i="2"/>
  <c r="AA36" i="2"/>
  <c r="AA12" i="2"/>
  <c r="AA18" i="2"/>
  <c r="AA6" i="2"/>
  <c r="AB39" i="2"/>
  <c r="AA25" i="2"/>
  <c r="AA31" i="2"/>
  <c r="AA37" i="2"/>
  <c r="AA13" i="2"/>
  <c r="AA7" i="2"/>
  <c r="AA19" i="2"/>
  <c r="AB21" i="2"/>
  <c r="AB15" i="2"/>
  <c r="AB33" i="2"/>
  <c r="AB25" i="2" l="1"/>
  <c r="AB30" i="2"/>
  <c r="AB8" i="2"/>
  <c r="AB40" i="2"/>
  <c r="AB31" i="2"/>
  <c r="AB5" i="2"/>
  <c r="AB22" i="2"/>
  <c r="AB11" i="2"/>
  <c r="AB32" i="2"/>
  <c r="AB7" i="2"/>
  <c r="AB18" i="2"/>
  <c r="AB20" i="2"/>
  <c r="AB28" i="2"/>
  <c r="AB23" i="2"/>
  <c r="AB24" i="2"/>
  <c r="AB19" i="2"/>
  <c r="AB6" i="2"/>
  <c r="AB26" i="2"/>
  <c r="AB34" i="2"/>
  <c r="AB29" i="2"/>
  <c r="AB13" i="2"/>
  <c r="AB12" i="2"/>
  <c r="AB38" i="2"/>
  <c r="AB10" i="2"/>
  <c r="AB17" i="2"/>
  <c r="AB37" i="2"/>
  <c r="AB36" i="2"/>
  <c r="AB14" i="2"/>
  <c r="AB16" i="2"/>
  <c r="AB35" i="2"/>
</calcChain>
</file>

<file path=xl/sharedStrings.xml><?xml version="1.0" encoding="utf-8"?>
<sst xmlns="http://schemas.openxmlformats.org/spreadsheetml/2006/main" count="121" uniqueCount="65">
  <si>
    <t>Год</t>
  </si>
  <si>
    <t>Период</t>
  </si>
  <si>
    <t xml:space="preserve">Фактические </t>
  </si>
  <si>
    <t xml:space="preserve">Скользящая </t>
  </si>
  <si>
    <t xml:space="preserve">Оценка </t>
  </si>
  <si>
    <t>Показатель</t>
  </si>
  <si>
    <t>Номер периода</t>
  </si>
  <si>
    <t>Прибыль,</t>
  </si>
  <si>
    <t>Сезонная</t>
  </si>
  <si>
    <t>Прогнозные</t>
  </si>
  <si>
    <t>Прогнозные значения</t>
  </si>
  <si>
    <t> Период</t>
  </si>
  <si>
    <t>данные</t>
  </si>
  <si>
    <t>средняя</t>
  </si>
  <si>
    <t>сезонной компоненты</t>
  </si>
  <si>
    <t>значения тренда</t>
  </si>
  <si>
    <t>компонента</t>
  </si>
  <si>
    <t>Прибыли</t>
  </si>
  <si>
    <t>Январь – февраль</t>
  </si>
  <si>
    <t>–</t>
  </si>
  <si>
    <t>Март – апрель</t>
  </si>
  <si>
    <t>Май – июнь</t>
  </si>
  <si>
    <t>Июль – август</t>
  </si>
  <si>
    <t>Сентябрь – октябрь</t>
  </si>
  <si>
    <t>Ноябрь – декабрь</t>
  </si>
  <si>
    <t>Итого за период (за все годы)</t>
  </si>
  <si>
    <t>Средняя оценка сезонной компоненты</t>
  </si>
  <si>
    <t>Скорректированная сезонная компонента</t>
  </si>
  <si>
    <t>k = (корр. коэфф)</t>
  </si>
  <si>
    <t>Сумма: 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</si>
  <si>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</si>
  <si>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</si>
  <si>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</si>
  <si>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</si>
  <si>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</si>
  <si>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</si>
  <si>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</si>
  <si>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</si>
  <si>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</si>
  <si>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</si>
  <si>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</si>
  <si>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</si>
  <si>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</si>
  <si>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</si>
  <si>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</si>
  <si>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</si>
  <si>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</si>
  <si>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</si>
  <si>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</si>
  <si>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</si>
  <si>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</si>
  <si>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</si>
  <si>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</si>
  <si>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</si>
  <si>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</si>
  <si>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Прогнозирование прибыли, у.е.</t>
  </si>
  <si>
    <t>Сезонная 
компонента,</t>
  </si>
  <si>
    <t xml:space="preserve">Десезонализированная 
прибыль, </t>
  </si>
  <si>
    <t>Расчетные
значения прибыли</t>
  </si>
  <si>
    <t xml:space="preserve">Расчетные значения 
(линейный тренд) </t>
  </si>
  <si>
    <t>срзнач =</t>
  </si>
  <si>
    <t>Расчет оценок сезонной компоненты в аддитивной модели</t>
  </si>
  <si>
    <t>Расчет значений сезонной компоненты в аддитивной модели</t>
  </si>
  <si>
    <t>Расчетные значения аддитивной тренд-сезонной модели</t>
  </si>
  <si>
    <t>Расчет квадратов отклонений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</si>
</sst>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4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Fill="1" applyBorder="1" applyAlignment="1"/>
    <xf numFmtId="0" fontId="0" fillId="0" borderId="22" xfId="0" applyFill="1" applyBorder="1" applyAlignment="1"/>
    <xf numFmtId="0" fontId="1" fillId="0" borderId="23" xfId="0" applyFont="1" applyFill="1" applyBorder="1" applyAlignment="1">
      <alignment horizontal="center"/>
    </xf>
    <xf numFmtId="0" fontId="1" fillId="0" borderId="23" xfId="0" applyFont="1" applyFill="1" applyBorder="1" applyAlignment="1">
      <alignment horizontal="centerContinuous"/>
    </xf>
    <xf numFmtId="0" fontId="2" fillId="0" borderId="0" xfId="0" applyFont="1"/>
    <xf numFmtId="0" fontId="2" fillId="2" borderId="0" xfId="0" applyFont="1" applyFill="1"/>
    <xf numFmtId="0" fontId="3" fillId="3" borderId="2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7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4" xfId="0" applyFont="1" applyBorder="1"/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horizontal="right" vertical="center"/>
    </xf>
    <xf numFmtId="0" fontId="2" fillId="0" borderId="15" xfId="0" applyFont="1" applyBorder="1" applyAlignment="1">
      <alignment horizontal="right" vertical="center"/>
    </xf>
    <xf numFmtId="0" fontId="2" fillId="0" borderId="5" xfId="0" applyFont="1" applyBorder="1" applyAlignment="1">
      <alignment horizontal="center" vertical="center" wrapText="1"/>
    </xf>
    <xf numFmtId="0" fontId="4" fillId="0" borderId="9" xfId="0" applyFont="1" applyBorder="1" applyAlignment="1">
      <alignment vertical="center"/>
    </xf>
    <xf numFmtId="0" fontId="2" fillId="0" borderId="13" xfId="0" applyFont="1" applyBorder="1" applyAlignment="1">
      <alignment horizontal="right"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0" borderId="14" xfId="0" applyFont="1" applyBorder="1" applyAlignment="1">
      <alignment horizontal="right" vertical="center" wrapText="1"/>
    </xf>
    <xf numFmtId="0" fontId="4" fillId="0" borderId="5" xfId="0" applyFont="1" applyBorder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vertical="center"/>
    </xf>
    <xf numFmtId="0" fontId="2" fillId="3" borderId="14" xfId="0" applyFont="1" applyFill="1" applyBorder="1" applyAlignment="1">
      <alignment horizontal="right" vertical="center"/>
    </xf>
    <xf numFmtId="0" fontId="2" fillId="3" borderId="15" xfId="0" applyFont="1" applyFill="1" applyBorder="1" applyAlignment="1">
      <alignment horizontal="right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right" vertical="center"/>
    </xf>
    <xf numFmtId="0" fontId="2" fillId="2" borderId="14" xfId="0" applyFont="1" applyFill="1" applyBorder="1" applyAlignment="1">
      <alignment horizontal="right" vertical="center"/>
    </xf>
    <xf numFmtId="0" fontId="2" fillId="3" borderId="9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right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vertical="center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center" wrapText="1"/>
    </xf>
    <xf numFmtId="0" fontId="2" fillId="0" borderId="21" xfId="0" applyFont="1" applyBorder="1"/>
    <xf numFmtId="0" fontId="2" fillId="0" borderId="21" xfId="0" applyFont="1" applyBorder="1" applyAlignment="1">
      <alignment horizontal="left" vertical="center"/>
    </xf>
    <xf numFmtId="0" fontId="2" fillId="0" borderId="10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5" xfId="0" applyFont="1" applyBorder="1" applyAlignment="1">
      <alignment horizontal="right" vertical="center"/>
    </xf>
    <xf numFmtId="0" fontId="2" fillId="0" borderId="18" xfId="0" applyFont="1" applyBorder="1" applyAlignment="1">
      <alignment horizontal="right" vertical="center"/>
    </xf>
    <xf numFmtId="0" fontId="2" fillId="0" borderId="6" xfId="0" applyFont="1" applyBorder="1" applyAlignment="1">
      <alignment vertical="center"/>
    </xf>
    <xf numFmtId="0" fontId="2" fillId="0" borderId="19" xfId="0" applyFont="1" applyBorder="1" applyAlignment="1">
      <alignment horizontal="right" vertical="center"/>
    </xf>
    <xf numFmtId="0" fontId="2" fillId="0" borderId="20" xfId="0" applyFont="1" applyBorder="1" applyAlignment="1">
      <alignment horizontal="right" vertical="center"/>
    </xf>
    <xf numFmtId="0" fontId="2" fillId="0" borderId="21" xfId="0" applyFont="1" applyBorder="1" applyAlignment="1">
      <alignment horizontal="right" vertical="center"/>
    </xf>
    <xf numFmtId="0" fontId="2" fillId="0" borderId="0" xfId="0" applyFont="1" applyAlignment="1">
      <alignment horizontal="justify" vertical="center"/>
    </xf>
    <xf numFmtId="0" fontId="2" fillId="3" borderId="13" xfId="0" applyFont="1" applyFill="1" applyBorder="1" applyAlignment="1">
      <alignment horizontal="right" vertical="center"/>
    </xf>
    <xf numFmtId="0" fontId="2" fillId="3" borderId="5" xfId="0" applyFont="1" applyFill="1" applyBorder="1" applyAlignment="1">
      <alignment horizontal="right" vertical="center"/>
    </xf>
    <xf numFmtId="0" fontId="3" fillId="0" borderId="25" xfId="0" applyFont="1" applyBorder="1" applyAlignment="1">
      <alignment horizontal="center" wrapText="1"/>
    </xf>
    <xf numFmtId="0" fontId="3" fillId="0" borderId="26" xfId="0" applyFont="1" applyBorder="1" applyAlignment="1">
      <alignment horizontal="center" wrapText="1"/>
    </xf>
    <xf numFmtId="0" fontId="3" fillId="0" borderId="27" xfId="0" applyFont="1" applyBorder="1" applyAlignment="1">
      <alignment horizontal="center" wrapText="1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3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5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Динамика прибыли компании ООО «Извозчик»</a:t>
            </a:r>
            <a:endParaRPr lang="ru-RU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Фактические данные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'Сезонные колебания'!$B$11:$B$46</c:f>
              <c:numCache>
                <c:formatCode>General</c:formatCode>
                <c:ptCount val="36"/>
                <c:pt idx="0">
                  <c:v>118363</c:v>
                </c:pt>
                <c:pt idx="1">
                  <c:v>115252</c:v>
                </c:pt>
                <c:pt idx="2">
                  <c:v>121249</c:v>
                </c:pt>
                <c:pt idx="3">
                  <c:v>275734</c:v>
                </c:pt>
                <c:pt idx="4">
                  <c:v>139318</c:v>
                </c:pt>
                <c:pt idx="5">
                  <c:v>81000</c:v>
                </c:pt>
                <c:pt idx="6">
                  <c:v>122049</c:v>
                </c:pt>
                <c:pt idx="7">
                  <c:v>116598</c:v>
                </c:pt>
                <c:pt idx="8">
                  <c:v>124143</c:v>
                </c:pt>
                <c:pt idx="9">
                  <c:v>296856</c:v>
                </c:pt>
                <c:pt idx="10">
                  <c:v>142722</c:v>
                </c:pt>
                <c:pt idx="11">
                  <c:v>83616</c:v>
                </c:pt>
                <c:pt idx="12">
                  <c:v>126529</c:v>
                </c:pt>
                <c:pt idx="13">
                  <c:v>121791</c:v>
                </c:pt>
                <c:pt idx="14">
                  <c:v>129425</c:v>
                </c:pt>
                <c:pt idx="15">
                  <c:v>312872</c:v>
                </c:pt>
                <c:pt idx="16">
                  <c:v>147024</c:v>
                </c:pt>
                <c:pt idx="17">
                  <c:v>85101</c:v>
                </c:pt>
                <c:pt idx="18">
                  <c:v>128272</c:v>
                </c:pt>
                <c:pt idx="19">
                  <c:v>124573</c:v>
                </c:pt>
                <c:pt idx="20">
                  <c:v>131106</c:v>
                </c:pt>
                <c:pt idx="21">
                  <c:v>316305</c:v>
                </c:pt>
                <c:pt idx="22">
                  <c:v>148027</c:v>
                </c:pt>
                <c:pt idx="23">
                  <c:v>88091</c:v>
                </c:pt>
                <c:pt idx="24">
                  <c:v>131480</c:v>
                </c:pt>
                <c:pt idx="25">
                  <c:v>125748</c:v>
                </c:pt>
                <c:pt idx="26">
                  <c:v>133111</c:v>
                </c:pt>
                <c:pt idx="27">
                  <c:v>325569</c:v>
                </c:pt>
                <c:pt idx="28">
                  <c:v>152346</c:v>
                </c:pt>
                <c:pt idx="29">
                  <c:v>89189</c:v>
                </c:pt>
                <c:pt idx="30">
                  <c:v>163601.19080459801</c:v>
                </c:pt>
                <c:pt idx="31">
                  <c:v>164363.72139414199</c:v>
                </c:pt>
                <c:pt idx="32">
                  <c:v>165126.251983686</c:v>
                </c:pt>
                <c:pt idx="33">
                  <c:v>165888.78257322899</c:v>
                </c:pt>
                <c:pt idx="34">
                  <c:v>166651.313162773</c:v>
                </c:pt>
                <c:pt idx="35">
                  <c:v>167413.84375231701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5D-4EEB-8412-8ECDDC8AD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44943"/>
        <c:axId val="368627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'Сезонные колебания'!$A$11:$A$46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E5D-4EEB-8412-8ECDDC8ADBFB}"/>
                  </c:ext>
                </c:extLst>
              </c15:ser>
            </c15:filteredLineSeries>
          </c:ext>
        </c:extLst>
      </c:lineChart>
      <c:catAx>
        <c:axId val="36844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862703"/>
        <c:crosses val="autoZero"/>
        <c:auto val="1"/>
        <c:lblAlgn val="ctr"/>
        <c:lblOffset val="100"/>
        <c:noMultiLvlLbl val="0"/>
      </c:catAx>
      <c:valAx>
        <c:axId val="3686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84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5" Type="http://schemas.openxmlformats.org/officeDocument/2006/relationships/image" Target="../media/image5.wmf"/><Relationship Id="rId10" Type="http://schemas.openxmlformats.org/officeDocument/2006/relationships/image" Target="../media/image10.wmf"/><Relationship Id="rId4" Type="http://schemas.openxmlformats.org/officeDocument/2006/relationships/image" Target="../media/image4.wmf"/><Relationship Id="rId9" Type="http://schemas.openxmlformats.org/officeDocument/2006/relationships/image" Target="../media/image9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205741</xdr:colOff>
          <xdr:row>1</xdr:row>
          <xdr:rowOff>15240</xdr:rowOff>
        </xdr:from>
        <xdr:to>
          <xdr:col>34</xdr:col>
          <xdr:colOff>777241</xdr:colOff>
          <xdr:row>1</xdr:row>
          <xdr:rowOff>391885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F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297180</xdr:colOff>
          <xdr:row>1</xdr:row>
          <xdr:rowOff>152400</xdr:rowOff>
        </xdr:from>
        <xdr:to>
          <xdr:col>31</xdr:col>
          <xdr:colOff>396240</xdr:colOff>
          <xdr:row>1</xdr:row>
          <xdr:rowOff>312420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F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205740</xdr:colOff>
          <xdr:row>1</xdr:row>
          <xdr:rowOff>114300</xdr:rowOff>
        </xdr:from>
        <xdr:to>
          <xdr:col>32</xdr:col>
          <xdr:colOff>457200</xdr:colOff>
          <xdr:row>1</xdr:row>
          <xdr:rowOff>365760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F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175260</xdr:colOff>
          <xdr:row>1</xdr:row>
          <xdr:rowOff>91440</xdr:rowOff>
        </xdr:from>
        <xdr:to>
          <xdr:col>33</xdr:col>
          <xdr:colOff>723900</xdr:colOff>
          <xdr:row>1</xdr:row>
          <xdr:rowOff>365760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F00-00000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23742</xdr:colOff>
      <xdr:row>10</xdr:row>
      <xdr:rowOff>3573</xdr:rowOff>
    </xdr:from>
    <xdr:to>
      <xdr:col>8</xdr:col>
      <xdr:colOff>573741</xdr:colOff>
      <xdr:row>24</xdr:row>
      <xdr:rowOff>125506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277266</xdr:colOff>
          <xdr:row>2</xdr:row>
          <xdr:rowOff>33298</xdr:rowOff>
        </xdr:from>
        <xdr:to>
          <xdr:col>24</xdr:col>
          <xdr:colOff>376326</xdr:colOff>
          <xdr:row>2</xdr:row>
          <xdr:rowOff>200362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241407</xdr:colOff>
          <xdr:row>2</xdr:row>
          <xdr:rowOff>246529</xdr:rowOff>
        </xdr:from>
        <xdr:to>
          <xdr:col>25</xdr:col>
          <xdr:colOff>439527</xdr:colOff>
          <xdr:row>3</xdr:row>
          <xdr:rowOff>7619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426464</xdr:colOff>
          <xdr:row>2</xdr:row>
          <xdr:rowOff>383561</xdr:rowOff>
        </xdr:from>
        <xdr:to>
          <xdr:col>26</xdr:col>
          <xdr:colOff>624584</xdr:colOff>
          <xdr:row>3</xdr:row>
          <xdr:rowOff>151695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245249</xdr:colOff>
          <xdr:row>2</xdr:row>
          <xdr:rowOff>444394</xdr:rowOff>
        </xdr:from>
        <xdr:to>
          <xdr:col>27</xdr:col>
          <xdr:colOff>1129169</xdr:colOff>
          <xdr:row>3</xdr:row>
          <xdr:rowOff>212528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400210</xdr:colOff>
          <xdr:row>2</xdr:row>
          <xdr:rowOff>449516</xdr:rowOff>
        </xdr:from>
        <xdr:to>
          <xdr:col>28</xdr:col>
          <xdr:colOff>598330</xdr:colOff>
          <xdr:row>3</xdr:row>
          <xdr:rowOff>217650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252293</xdr:colOff>
          <xdr:row>2</xdr:row>
          <xdr:rowOff>345782</xdr:rowOff>
        </xdr:from>
        <xdr:to>
          <xdr:col>29</xdr:col>
          <xdr:colOff>1143833</xdr:colOff>
          <xdr:row>3</xdr:row>
          <xdr:rowOff>113916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wmf"/><Relationship Id="rId18" Type="http://schemas.openxmlformats.org/officeDocument/2006/relationships/oleObject" Target="../embeddings/oleObject8.bin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wmf"/><Relationship Id="rId7" Type="http://schemas.openxmlformats.org/officeDocument/2006/relationships/image" Target="../media/image2.w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w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7.bin"/><Relationship Id="rId20" Type="http://schemas.openxmlformats.org/officeDocument/2006/relationships/oleObject" Target="../embeddings/oleObject9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wmf"/><Relationship Id="rId5" Type="http://schemas.openxmlformats.org/officeDocument/2006/relationships/image" Target="../media/image1.wmf"/><Relationship Id="rId15" Type="http://schemas.openxmlformats.org/officeDocument/2006/relationships/image" Target="../media/image6.wmf"/><Relationship Id="rId23" Type="http://schemas.openxmlformats.org/officeDocument/2006/relationships/image" Target="../media/image10.wmf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8.w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Relationship Id="rId14" Type="http://schemas.openxmlformats.org/officeDocument/2006/relationships/oleObject" Target="../embeddings/oleObject6.bin"/><Relationship Id="rId22" Type="http://schemas.openxmlformats.org/officeDocument/2006/relationships/oleObject" Target="../embeddings/oleObject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47"/>
  <sheetViews>
    <sheetView tabSelected="1" zoomScale="55" zoomScaleNormal="55" workbookViewId="0">
      <selection sqref="A1:A2"/>
    </sheetView>
  </sheetViews>
  <sheetFormatPr defaultRowHeight="17.399999999999999" x14ac:dyDescent="0.3"/>
  <cols>
    <col min="1" max="1" width="23.44140625" style="5" bestFit="1" customWidth="1"/>
    <col min="2" max="2" width="15.77734375" style="5" bestFit="1" customWidth="1"/>
    <col min="3" max="3" width="11.88671875" style="5" customWidth="1"/>
    <col min="4" max="4" width="12" style="5" customWidth="1"/>
    <col min="5" max="5" width="10.109375" style="5" bestFit="1" customWidth="1"/>
    <col min="6" max="7" width="10.6640625" style="5" bestFit="1" customWidth="1"/>
    <col min="8" max="9" width="8.88671875" style="5"/>
    <col min="10" max="10" width="9.109375" style="5" bestFit="1" customWidth="1"/>
    <col min="11" max="11" width="20.6640625" style="5" customWidth="1"/>
    <col min="12" max="12" width="15.88671875" style="5" customWidth="1"/>
    <col min="13" max="13" width="14" style="5" customWidth="1"/>
    <col min="14" max="14" width="18.33203125" style="5" customWidth="1"/>
    <col min="15" max="15" width="8.88671875" style="5"/>
    <col min="16" max="16" width="39.109375" style="5" customWidth="1"/>
    <col min="17" max="17" width="9.109375" style="5" bestFit="1" customWidth="1"/>
    <col min="18" max="18" width="11.6640625" style="5" bestFit="1" customWidth="1"/>
    <col min="19" max="19" width="14.88671875" style="5" bestFit="1" customWidth="1"/>
    <col min="20" max="20" width="11.33203125" style="5" customWidth="1"/>
    <col min="21" max="21" width="12" style="5" customWidth="1"/>
    <col min="22" max="22" width="10.44140625" style="5" bestFit="1" customWidth="1"/>
    <col min="23" max="23" width="14.88671875" style="5" bestFit="1" customWidth="1"/>
    <col min="24" max="24" width="12.88671875" style="5" bestFit="1" customWidth="1"/>
    <col min="25" max="25" width="9.109375" style="5" bestFit="1" customWidth="1"/>
    <col min="26" max="26" width="10.6640625" style="5" bestFit="1" customWidth="1"/>
    <col min="27" max="27" width="16" style="5" customWidth="1"/>
    <col min="28" max="28" width="22" style="5" customWidth="1"/>
    <col min="29" max="29" width="14.21875" style="6" customWidth="1"/>
    <col min="30" max="30" width="20.6640625" style="5" customWidth="1"/>
    <col min="31" max="31" width="8.88671875" style="5"/>
    <col min="32" max="32" width="9.109375" style="5" bestFit="1" customWidth="1"/>
    <col min="33" max="33" width="10.6640625" style="5" bestFit="1" customWidth="1"/>
    <col min="34" max="34" width="12.33203125" style="5" customWidth="1"/>
    <col min="35" max="35" width="13.77734375" style="5" customWidth="1"/>
    <col min="36" max="36" width="8.88671875" style="5"/>
    <col min="37" max="37" width="9.109375" style="5" bestFit="1" customWidth="1"/>
    <col min="38" max="38" width="17.77734375" style="5" customWidth="1"/>
    <col min="39" max="39" width="13.44140625" style="6" customWidth="1"/>
    <col min="40" max="40" width="15" style="6" customWidth="1"/>
    <col min="41" max="41" width="16.44140625" style="6" customWidth="1"/>
    <col min="42" max="16384" width="8.88671875" style="5"/>
  </cols>
  <sheetData>
    <row r="1" spans="1:41" ht="18.600000000000001" thickTop="1" thickBot="1" x14ac:dyDescent="0.35">
      <c r="A1" s="70" t="s">
        <v>11</v>
      </c>
      <c r="B1" s="71" t="s">
        <v>0</v>
      </c>
      <c r="C1" s="72"/>
      <c r="D1" s="72"/>
      <c r="E1" s="72"/>
      <c r="F1" s="72"/>
      <c r="G1" s="73"/>
      <c r="J1" s="64" t="s">
        <v>61</v>
      </c>
      <c r="K1" s="65"/>
      <c r="L1" s="65"/>
      <c r="M1" s="65"/>
      <c r="N1" s="66"/>
      <c r="P1" s="67" t="s">
        <v>62</v>
      </c>
      <c r="Q1" s="68"/>
      <c r="R1" s="68"/>
      <c r="S1" s="68"/>
      <c r="T1" s="68"/>
      <c r="U1" s="68"/>
      <c r="V1" s="68"/>
      <c r="W1" s="69"/>
      <c r="Y1" s="67" t="s">
        <v>63</v>
      </c>
      <c r="Z1" s="68"/>
      <c r="AA1" s="68"/>
      <c r="AB1" s="68"/>
      <c r="AC1" s="68"/>
      <c r="AD1" s="69"/>
      <c r="AF1" s="67" t="s">
        <v>64</v>
      </c>
      <c r="AG1" s="68"/>
      <c r="AH1" s="68"/>
      <c r="AI1" s="69"/>
      <c r="AK1" s="7" t="s">
        <v>55</v>
      </c>
      <c r="AL1" s="8"/>
      <c r="AM1" s="8"/>
      <c r="AN1" s="8"/>
      <c r="AO1" s="9"/>
    </row>
    <row r="2" spans="1:41" ht="37.200000000000003" customHeight="1" thickBot="1" x14ac:dyDescent="0.35">
      <c r="A2" s="74"/>
      <c r="B2" s="75">
        <v>2015</v>
      </c>
      <c r="C2" s="75">
        <v>2016</v>
      </c>
      <c r="D2" s="75">
        <v>2017</v>
      </c>
      <c r="E2" s="75">
        <v>2018</v>
      </c>
      <c r="F2" s="75">
        <v>2019</v>
      </c>
      <c r="G2" s="76">
        <v>2020</v>
      </c>
      <c r="J2" s="77" t="s">
        <v>0</v>
      </c>
      <c r="K2" s="78" t="s">
        <v>1</v>
      </c>
      <c r="L2" s="79" t="s">
        <v>2</v>
      </c>
      <c r="M2" s="79" t="s">
        <v>3</v>
      </c>
      <c r="N2" s="80" t="s">
        <v>4</v>
      </c>
      <c r="P2" s="85" t="s">
        <v>5</v>
      </c>
      <c r="Q2" s="78" t="s">
        <v>0</v>
      </c>
      <c r="R2" s="86" t="s">
        <v>6</v>
      </c>
      <c r="S2" s="87"/>
      <c r="T2" s="87"/>
      <c r="U2" s="87"/>
      <c r="V2" s="87"/>
      <c r="W2" s="88"/>
      <c r="Y2" s="22"/>
      <c r="Z2" s="92" t="s">
        <v>7</v>
      </c>
      <c r="AA2" s="93" t="s">
        <v>56</v>
      </c>
      <c r="AB2" s="93" t="s">
        <v>57</v>
      </c>
      <c r="AC2" s="93" t="s">
        <v>59</v>
      </c>
      <c r="AD2" s="94" t="s">
        <v>58</v>
      </c>
      <c r="AF2" s="13"/>
      <c r="AG2" s="13"/>
      <c r="AH2" s="13"/>
      <c r="AI2" s="13"/>
      <c r="AK2" s="14" t="s">
        <v>0</v>
      </c>
      <c r="AL2" s="15" t="s">
        <v>1</v>
      </c>
      <c r="AM2" s="16" t="s">
        <v>9</v>
      </c>
      <c r="AN2" s="16" t="s">
        <v>8</v>
      </c>
      <c r="AO2" s="17" t="s">
        <v>10</v>
      </c>
    </row>
    <row r="3" spans="1:41" ht="36" thickTop="1" thickBot="1" x14ac:dyDescent="0.35">
      <c r="A3" s="18" t="s">
        <v>18</v>
      </c>
      <c r="B3" s="19">
        <v>118363</v>
      </c>
      <c r="C3" s="19">
        <v>122049</v>
      </c>
      <c r="D3" s="19">
        <v>126529</v>
      </c>
      <c r="E3" s="19">
        <v>128272</v>
      </c>
      <c r="F3" s="19">
        <v>131480</v>
      </c>
      <c r="G3" s="20">
        <v>136909</v>
      </c>
      <c r="J3" s="81"/>
      <c r="K3" s="82"/>
      <c r="L3" s="83" t="s">
        <v>12</v>
      </c>
      <c r="M3" s="83" t="s">
        <v>13</v>
      </c>
      <c r="N3" s="84" t="s">
        <v>14</v>
      </c>
      <c r="P3" s="74"/>
      <c r="Q3" s="82"/>
      <c r="R3" s="75">
        <v>1</v>
      </c>
      <c r="S3" s="75">
        <v>2</v>
      </c>
      <c r="T3" s="75">
        <v>3</v>
      </c>
      <c r="U3" s="75">
        <v>4</v>
      </c>
      <c r="V3" s="75">
        <v>5</v>
      </c>
      <c r="W3" s="76">
        <v>6</v>
      </c>
      <c r="Y3" s="22"/>
      <c r="Z3" s="92"/>
      <c r="AA3" s="92"/>
      <c r="AB3" s="92"/>
      <c r="AC3" s="92"/>
      <c r="AD3" s="94"/>
      <c r="AF3" s="23">
        <v>1</v>
      </c>
      <c r="AG3" s="19">
        <f t="shared" ref="AG3:AG38" si="0">Z5</f>
        <v>118363</v>
      </c>
      <c r="AH3" s="19">
        <f t="shared" ref="AH3:AH38" si="1">(AG3-$X$40)^2</f>
        <v>1263178477.0493824</v>
      </c>
      <c r="AI3" s="20">
        <f t="shared" ref="AI3:AI38" si="2">(AG3-AD5)^2</f>
        <v>2099305.6986721638</v>
      </c>
      <c r="AK3" s="24"/>
      <c r="AL3" s="25"/>
      <c r="AM3" s="26" t="s">
        <v>15</v>
      </c>
      <c r="AN3" s="26" t="s">
        <v>16</v>
      </c>
      <c r="AO3" s="27" t="s">
        <v>17</v>
      </c>
    </row>
    <row r="4" spans="1:41" ht="18.600000000000001" thickTop="1" thickBot="1" x14ac:dyDescent="0.35">
      <c r="A4" s="18" t="s">
        <v>20</v>
      </c>
      <c r="B4" s="19">
        <v>115252</v>
      </c>
      <c r="C4" s="19">
        <v>116598</v>
      </c>
      <c r="D4" s="19">
        <v>121791</v>
      </c>
      <c r="E4" s="19">
        <v>124573</v>
      </c>
      <c r="F4" s="19">
        <v>125748</v>
      </c>
      <c r="G4" s="20">
        <v>128102</v>
      </c>
      <c r="J4" s="12">
        <v>2000</v>
      </c>
      <c r="K4" s="28" t="s">
        <v>18</v>
      </c>
      <c r="L4" s="19">
        <f>B11</f>
        <v>118363</v>
      </c>
      <c r="M4" s="29" t="s">
        <v>19</v>
      </c>
      <c r="N4" s="30" t="s">
        <v>19</v>
      </c>
      <c r="P4" s="31"/>
      <c r="Q4" s="32">
        <v>2000</v>
      </c>
      <c r="R4" s="29"/>
      <c r="S4" s="29"/>
      <c r="T4" s="29"/>
      <c r="U4" s="19">
        <f>N7</f>
        <v>133914.66666666666</v>
      </c>
      <c r="V4" s="19">
        <f>N8</f>
        <v>-3115.666666666657</v>
      </c>
      <c r="W4" s="20">
        <f>N9</f>
        <v>-61658</v>
      </c>
      <c r="Y4" s="33"/>
      <c r="Z4" s="95"/>
      <c r="AA4" s="95"/>
      <c r="AB4" s="95"/>
      <c r="AC4" s="95"/>
      <c r="AD4" s="96"/>
      <c r="AF4" s="23">
        <v>2</v>
      </c>
      <c r="AG4" s="19">
        <f t="shared" si="0"/>
        <v>115252</v>
      </c>
      <c r="AH4" s="19">
        <f t="shared" si="1"/>
        <v>1493994282.7160492</v>
      </c>
      <c r="AI4" s="20">
        <f t="shared" si="2"/>
        <v>25489018.072856262</v>
      </c>
      <c r="AK4" s="34">
        <v>2021</v>
      </c>
      <c r="AL4" s="35" t="s">
        <v>18</v>
      </c>
      <c r="AM4" s="36">
        <f>AC41</f>
        <v>167140.96825396828</v>
      </c>
      <c r="AN4" s="36">
        <f>AA41</f>
        <v>-24468.874074074069</v>
      </c>
      <c r="AO4" s="37">
        <f>AD41</f>
        <v>142672.09417989422</v>
      </c>
    </row>
    <row r="5" spans="1:41" ht="18" thickBot="1" x14ac:dyDescent="0.35">
      <c r="A5" s="18" t="s">
        <v>21</v>
      </c>
      <c r="B5" s="19">
        <v>121249</v>
      </c>
      <c r="C5" s="19">
        <v>124143</v>
      </c>
      <c r="D5" s="19">
        <v>129425</v>
      </c>
      <c r="E5" s="19">
        <v>131106</v>
      </c>
      <c r="F5" s="19">
        <v>133111</v>
      </c>
      <c r="G5" s="20">
        <v>138442</v>
      </c>
      <c r="J5" s="38"/>
      <c r="K5" s="28" t="s">
        <v>20</v>
      </c>
      <c r="L5" s="19">
        <v>115252</v>
      </c>
      <c r="M5" s="29" t="s">
        <v>19</v>
      </c>
      <c r="N5" s="30" t="s">
        <v>19</v>
      </c>
      <c r="P5" s="39"/>
      <c r="Q5" s="32">
        <v>2001</v>
      </c>
      <c r="R5" s="19">
        <f>N10</f>
        <v>-21091.333333333343</v>
      </c>
      <c r="S5" s="19">
        <f>N11</f>
        <v>-30062.666666666657</v>
      </c>
      <c r="T5" s="19">
        <f>N12</f>
        <v>-23085</v>
      </c>
      <c r="U5" s="19">
        <f>N13</f>
        <v>149192</v>
      </c>
      <c r="V5" s="19">
        <f>N14</f>
        <v>-5688.666666666657</v>
      </c>
      <c r="W5" s="20">
        <f>N15</f>
        <v>-65660.166666666657</v>
      </c>
      <c r="Y5" s="23">
        <v>1</v>
      </c>
      <c r="Z5" s="19">
        <f>L4</f>
        <v>118363</v>
      </c>
      <c r="AA5" s="19">
        <f>$R$12</f>
        <v>-24468.874074074069</v>
      </c>
      <c r="AB5" s="19">
        <f>Z5-AA5</f>
        <v>142831.87407407406</v>
      </c>
      <c r="AC5" s="40">
        <f>Анализ!$B$17+Анализ!$B$18*'Сезонные колебания'!Y5</f>
        <v>141382.97597597601</v>
      </c>
      <c r="AD5" s="20">
        <f>AC5+AA5</f>
        <v>116914.10190190194</v>
      </c>
      <c r="AF5" s="23">
        <v>3</v>
      </c>
      <c r="AG5" s="19">
        <f t="shared" si="0"/>
        <v>121249</v>
      </c>
      <c r="AH5" s="19">
        <f t="shared" si="1"/>
        <v>1066363538.3827158</v>
      </c>
      <c r="AI5" s="20">
        <f t="shared" si="2"/>
        <v>9583349.370679928</v>
      </c>
      <c r="AK5" s="41"/>
      <c r="AL5" s="35" t="s">
        <v>20</v>
      </c>
      <c r="AM5" s="36">
        <f t="shared" ref="AM5:AM9" si="3">AC42</f>
        <v>167856.46803946808</v>
      </c>
      <c r="AN5" s="36">
        <f t="shared" ref="AN5:AN9" si="4">AA42</f>
        <v>-31895.140740740739</v>
      </c>
      <c r="AO5" s="37">
        <f t="shared" ref="AO5:AO9" si="5">AD42</f>
        <v>135961.32729872735</v>
      </c>
    </row>
    <row r="6" spans="1:41" ht="18" thickBot="1" x14ac:dyDescent="0.35">
      <c r="A6" s="18" t="s">
        <v>22</v>
      </c>
      <c r="B6" s="19">
        <v>275734</v>
      </c>
      <c r="C6" s="19">
        <v>296856</v>
      </c>
      <c r="D6" s="19">
        <v>312872</v>
      </c>
      <c r="E6" s="19">
        <v>316305</v>
      </c>
      <c r="F6" s="19">
        <v>325569</v>
      </c>
      <c r="G6" s="20">
        <v>327960</v>
      </c>
      <c r="J6" s="38"/>
      <c r="K6" s="28" t="s">
        <v>21</v>
      </c>
      <c r="L6" s="19">
        <v>121249</v>
      </c>
      <c r="M6" s="29" t="s">
        <v>19</v>
      </c>
      <c r="N6" s="30" t="s">
        <v>19</v>
      </c>
      <c r="P6" s="39"/>
      <c r="Q6" s="32">
        <v>2002</v>
      </c>
      <c r="R6" s="19">
        <f>N16</f>
        <v>-23627.5</v>
      </c>
      <c r="S6" s="19">
        <f>N17</f>
        <v>-31034.833333333343</v>
      </c>
      <c r="T6" s="19">
        <f>N18</f>
        <v>-24117.833333333343</v>
      </c>
      <c r="U6" s="19">
        <f>N19</f>
        <v>159081.66666666666</v>
      </c>
      <c r="V6" s="19">
        <f>N20</f>
        <v>-7056.833333333343</v>
      </c>
      <c r="W6" s="20">
        <f>N21</f>
        <v>-69443.5</v>
      </c>
      <c r="Y6" s="23">
        <v>2</v>
      </c>
      <c r="Z6" s="19">
        <f t="shared" ref="Z6:Z40" si="6">L5</f>
        <v>115252</v>
      </c>
      <c r="AA6" s="19">
        <f>$S$12</f>
        <v>-31895.140740740739</v>
      </c>
      <c r="AB6" s="19">
        <f t="shared" ref="AB6:AB40" si="7">Z6-AA6</f>
        <v>147147.14074074075</v>
      </c>
      <c r="AC6" s="40">
        <f>Анализ!$B$17+Анализ!$B$18*'Сезонные колебания'!Y6</f>
        <v>142098.4757614758</v>
      </c>
      <c r="AD6" s="20">
        <f t="shared" ref="AD6:AD46" si="8">AC6+AA6</f>
        <v>110203.33502073506</v>
      </c>
      <c r="AF6" s="23">
        <v>4</v>
      </c>
      <c r="AG6" s="19">
        <f t="shared" si="0"/>
        <v>275734</v>
      </c>
      <c r="AH6" s="19">
        <f t="shared" si="1"/>
        <v>14842494753.382717</v>
      </c>
      <c r="AI6" s="20">
        <f t="shared" si="2"/>
        <v>528640296.83171064</v>
      </c>
      <c r="AK6" s="41"/>
      <c r="AL6" s="35" t="s">
        <v>21</v>
      </c>
      <c r="AM6" s="36">
        <f t="shared" si="3"/>
        <v>168571.96782496784</v>
      </c>
      <c r="AN6" s="36">
        <f t="shared" si="4"/>
        <v>-24660.674074074075</v>
      </c>
      <c r="AO6" s="37">
        <f t="shared" si="5"/>
        <v>143911.29375089376</v>
      </c>
    </row>
    <row r="7" spans="1:41" ht="18" thickBot="1" x14ac:dyDescent="0.35">
      <c r="A7" s="18" t="s">
        <v>23</v>
      </c>
      <c r="B7" s="19">
        <v>139318</v>
      </c>
      <c r="C7" s="19">
        <v>142722</v>
      </c>
      <c r="D7" s="19">
        <v>147024</v>
      </c>
      <c r="E7" s="19">
        <v>148027</v>
      </c>
      <c r="F7" s="19">
        <v>152346</v>
      </c>
      <c r="G7" s="20">
        <v>158774</v>
      </c>
      <c r="J7" s="38"/>
      <c r="K7" s="28" t="s">
        <v>22</v>
      </c>
      <c r="L7" s="19">
        <v>275734</v>
      </c>
      <c r="M7" s="19">
        <f>AVERAGE(L4:L9)</f>
        <v>141819.33333333334</v>
      </c>
      <c r="N7" s="20">
        <f>L7-M7</f>
        <v>133914.66666666666</v>
      </c>
      <c r="P7" s="39"/>
      <c r="Q7" s="32">
        <v>2003</v>
      </c>
      <c r="R7" s="19">
        <f>N22</f>
        <v>-26552.666666666657</v>
      </c>
      <c r="S7" s="19">
        <f>N23</f>
        <v>-30823.833333333343</v>
      </c>
      <c r="T7" s="19">
        <f>N24</f>
        <v>-24458</v>
      </c>
      <c r="U7" s="19">
        <f>N25</f>
        <v>160242.66666666666</v>
      </c>
      <c r="V7" s="19">
        <f>N26</f>
        <v>-8570</v>
      </c>
      <c r="W7" s="20">
        <f>N27</f>
        <v>-68701.833333333343</v>
      </c>
      <c r="Y7" s="23">
        <v>3</v>
      </c>
      <c r="Z7" s="19">
        <f t="shared" si="6"/>
        <v>121249</v>
      </c>
      <c r="AA7" s="19">
        <f>$T$12</f>
        <v>-24660.674074074075</v>
      </c>
      <c r="AB7" s="19">
        <f t="shared" si="7"/>
        <v>145909.67407407408</v>
      </c>
      <c r="AC7" s="40">
        <f>Анализ!$B$17+Анализ!$B$18*'Сезонные колебания'!Y7</f>
        <v>142813.97554697556</v>
      </c>
      <c r="AD7" s="20">
        <f t="shared" si="8"/>
        <v>118153.30147290148</v>
      </c>
      <c r="AF7" s="23">
        <v>5</v>
      </c>
      <c r="AG7" s="19">
        <f t="shared" si="0"/>
        <v>139318</v>
      </c>
      <c r="AH7" s="19">
        <f t="shared" si="1"/>
        <v>212757878.71604928</v>
      </c>
      <c r="AI7" s="20">
        <f t="shared" si="2"/>
        <v>2892943.8667057725</v>
      </c>
      <c r="AK7" s="41"/>
      <c r="AL7" s="35" t="s">
        <v>22</v>
      </c>
      <c r="AM7" s="36">
        <f t="shared" si="3"/>
        <v>169287.46761046763</v>
      </c>
      <c r="AN7" s="36">
        <f t="shared" si="4"/>
        <v>155196.70370370368</v>
      </c>
      <c r="AO7" s="37">
        <f t="shared" si="5"/>
        <v>324484.17131417128</v>
      </c>
    </row>
    <row r="8" spans="1:41" ht="18" thickBot="1" x14ac:dyDescent="0.35">
      <c r="A8" s="42" t="s">
        <v>24</v>
      </c>
      <c r="B8" s="43">
        <v>81000</v>
      </c>
      <c r="C8" s="43">
        <v>83616</v>
      </c>
      <c r="D8" s="43">
        <v>85101</v>
      </c>
      <c r="E8" s="43">
        <v>88091</v>
      </c>
      <c r="F8" s="43">
        <v>89189</v>
      </c>
      <c r="G8" s="44">
        <v>96906</v>
      </c>
      <c r="J8" s="38"/>
      <c r="K8" s="28" t="s">
        <v>23</v>
      </c>
      <c r="L8" s="19">
        <v>139318</v>
      </c>
      <c r="M8" s="19">
        <f>AVERAGE(L5:L10)</f>
        <v>142433.66666666666</v>
      </c>
      <c r="N8" s="20">
        <f t="shared" ref="N8:N37" si="9">L8-M8</f>
        <v>-3115.666666666657</v>
      </c>
      <c r="P8" s="39"/>
      <c r="Q8" s="32">
        <v>2004</v>
      </c>
      <c r="R8" s="19">
        <f>N28</f>
        <v>-25647</v>
      </c>
      <c r="S8" s="19">
        <f>N29</f>
        <v>-32923</v>
      </c>
      <c r="T8" s="19">
        <f>N30</f>
        <v>-26279.833333333343</v>
      </c>
      <c r="U8" s="19">
        <f>N31</f>
        <v>165995.16666666666</v>
      </c>
      <c r="V8" s="19">
        <f>N32</f>
        <v>-8132.666666666657</v>
      </c>
      <c r="W8" s="20">
        <f>N33</f>
        <v>-71682</v>
      </c>
      <c r="Y8" s="23">
        <v>4</v>
      </c>
      <c r="Z8" s="19">
        <f t="shared" si="6"/>
        <v>275734</v>
      </c>
      <c r="AA8" s="19">
        <f>$U$12</f>
        <v>155196.70370370368</v>
      </c>
      <c r="AB8" s="19">
        <f t="shared" si="7"/>
        <v>120537.29629629632</v>
      </c>
      <c r="AC8" s="40">
        <f>Анализ!$B$17+Анализ!$B$18*'Сезонные колебания'!Y8</f>
        <v>143529.47533247535</v>
      </c>
      <c r="AD8" s="20">
        <f t="shared" si="8"/>
        <v>298726.17903617903</v>
      </c>
      <c r="AF8" s="23">
        <v>6</v>
      </c>
      <c r="AG8" s="19">
        <f t="shared" si="0"/>
        <v>81000</v>
      </c>
      <c r="AH8" s="19">
        <f t="shared" si="1"/>
        <v>5315025617.8271599</v>
      </c>
      <c r="AI8" s="20">
        <f t="shared" si="2"/>
        <v>12842899.745352954</v>
      </c>
      <c r="AK8" s="41"/>
      <c r="AL8" s="35" t="s">
        <v>23</v>
      </c>
      <c r="AM8" s="36">
        <f t="shared" si="3"/>
        <v>170002.96739596743</v>
      </c>
      <c r="AN8" s="36">
        <f t="shared" si="4"/>
        <v>-6627.8407407407312</v>
      </c>
      <c r="AO8" s="37">
        <f t="shared" si="5"/>
        <v>163375.12665522669</v>
      </c>
    </row>
    <row r="9" spans="1:41" ht="18.600000000000001" thickTop="1" thickBot="1" x14ac:dyDescent="0.35">
      <c r="J9" s="45"/>
      <c r="K9" s="28" t="s">
        <v>24</v>
      </c>
      <c r="L9" s="19">
        <v>81000</v>
      </c>
      <c r="M9" s="19">
        <f>AVERAGE(L6:L11)</f>
        <v>142658</v>
      </c>
      <c r="N9" s="20">
        <f t="shared" si="9"/>
        <v>-61658</v>
      </c>
      <c r="P9" s="46"/>
      <c r="Q9" s="32">
        <v>2005</v>
      </c>
      <c r="R9" s="19">
        <f>N34</f>
        <v>-24850.5</v>
      </c>
      <c r="S9" s="19">
        <f>N35</f>
        <v>-34056</v>
      </c>
      <c r="T9" s="19">
        <f>N36</f>
        <v>-24787.333333333343</v>
      </c>
      <c r="U9" s="19">
        <f>N37</f>
        <v>163444.5</v>
      </c>
      <c r="V9" s="29"/>
      <c r="W9" s="30"/>
      <c r="Y9" s="23">
        <v>5</v>
      </c>
      <c r="Z9" s="19">
        <f t="shared" si="6"/>
        <v>139318</v>
      </c>
      <c r="AA9" s="19">
        <f>$V$12</f>
        <v>-6627.8407407407312</v>
      </c>
      <c r="AB9" s="19">
        <f t="shared" si="7"/>
        <v>145945.84074074074</v>
      </c>
      <c r="AC9" s="40">
        <f>Анализ!$B$17+Анализ!$B$18*'Сезонные колебания'!Y9</f>
        <v>144244.97511797515</v>
      </c>
      <c r="AD9" s="20">
        <f t="shared" si="8"/>
        <v>137617.13437723441</v>
      </c>
      <c r="AF9" s="23">
        <v>7</v>
      </c>
      <c r="AG9" s="19">
        <f t="shared" si="0"/>
        <v>122049</v>
      </c>
      <c r="AH9" s="19">
        <f t="shared" si="1"/>
        <v>1014755182.8271602</v>
      </c>
      <c r="AI9" s="20">
        <f t="shared" si="2"/>
        <v>708794.57463067619</v>
      </c>
      <c r="AK9" s="47"/>
      <c r="AL9" s="48" t="s">
        <v>24</v>
      </c>
      <c r="AM9" s="36">
        <f t="shared" si="3"/>
        <v>170718.46718146722</v>
      </c>
      <c r="AN9" s="36">
        <f t="shared" si="4"/>
        <v>-67544.174074074079</v>
      </c>
      <c r="AO9" s="37">
        <f t="shared" si="5"/>
        <v>103174.29310739314</v>
      </c>
    </row>
    <row r="10" spans="1:41" ht="18" thickBot="1" x14ac:dyDescent="0.35">
      <c r="J10" s="49">
        <v>2001</v>
      </c>
      <c r="K10" s="28" t="s">
        <v>18</v>
      </c>
      <c r="L10" s="19">
        <v>122049</v>
      </c>
      <c r="M10" s="19">
        <f t="shared" ref="M10:M37" si="10">AVERAGE(L7:L12)</f>
        <v>143140.33333333334</v>
      </c>
      <c r="N10" s="20">
        <f t="shared" si="9"/>
        <v>-21091.333333333343</v>
      </c>
      <c r="P10" s="89" t="s">
        <v>25</v>
      </c>
      <c r="Q10" s="50"/>
      <c r="R10" s="29">
        <f>SUM(R5:R9)</f>
        <v>-121769</v>
      </c>
      <c r="S10" s="29">
        <f>SUM(S5:S9)</f>
        <v>-158900.33333333334</v>
      </c>
      <c r="T10" s="29">
        <f>SUM(T5:T9)</f>
        <v>-122728.00000000003</v>
      </c>
      <c r="U10" s="29">
        <f>SUM(U4:U9)</f>
        <v>931870.66666666651</v>
      </c>
      <c r="V10" s="29">
        <f>SUM(V4:V8)</f>
        <v>-32563.833333333314</v>
      </c>
      <c r="W10" s="29">
        <f>SUM(W4:W8)</f>
        <v>-337145.5</v>
      </c>
      <c r="Y10" s="23">
        <v>6</v>
      </c>
      <c r="Z10" s="19">
        <f t="shared" si="6"/>
        <v>81000</v>
      </c>
      <c r="AA10" s="19">
        <f>$W$12</f>
        <v>-67544.174074074079</v>
      </c>
      <c r="AB10" s="19">
        <f t="shared" si="7"/>
        <v>148544.17407407408</v>
      </c>
      <c r="AC10" s="40">
        <f>Анализ!$B$17+Анализ!$B$18*'Сезонные колебания'!Y10</f>
        <v>144960.47490347494</v>
      </c>
      <c r="AD10" s="20">
        <f t="shared" si="8"/>
        <v>77416.300829400861</v>
      </c>
      <c r="AF10" s="23">
        <v>8</v>
      </c>
      <c r="AG10" s="19">
        <f t="shared" si="0"/>
        <v>116598</v>
      </c>
      <c r="AH10" s="19">
        <f t="shared" si="1"/>
        <v>1391754216.4938269</v>
      </c>
      <c r="AI10" s="20">
        <f t="shared" si="2"/>
        <v>4417001.0947614862</v>
      </c>
    </row>
    <row r="11" spans="1:41" ht="18" thickBot="1" x14ac:dyDescent="0.35">
      <c r="A11" s="51">
        <v>1</v>
      </c>
      <c r="B11" s="52">
        <v>118363</v>
      </c>
      <c r="J11" s="38"/>
      <c r="K11" s="28" t="s">
        <v>20</v>
      </c>
      <c r="L11" s="19">
        <v>116598</v>
      </c>
      <c r="M11" s="19">
        <f t="shared" si="10"/>
        <v>146660.66666666666</v>
      </c>
      <c r="N11" s="20">
        <f t="shared" si="9"/>
        <v>-30062.666666666657</v>
      </c>
      <c r="P11" s="89" t="s">
        <v>26</v>
      </c>
      <c r="Q11" s="53"/>
      <c r="R11" s="29">
        <f>AVERAGE(R5:R9)</f>
        <v>-24353.8</v>
      </c>
      <c r="S11" s="29">
        <f>AVERAGE(S5:S9)</f>
        <v>-31780.066666666669</v>
      </c>
      <c r="T11" s="29">
        <f>AVERAGE(T5:T9)</f>
        <v>-24545.600000000006</v>
      </c>
      <c r="U11" s="29">
        <f>AVERAGE(U4:U9)</f>
        <v>155311.77777777775</v>
      </c>
      <c r="V11" s="29">
        <f>AVERAGE(V4:V8)</f>
        <v>-6512.7666666666628</v>
      </c>
      <c r="W11" s="29">
        <f>AVERAGE(W4:W8)</f>
        <v>-67429.100000000006</v>
      </c>
      <c r="Y11" s="23">
        <v>7</v>
      </c>
      <c r="Z11" s="19">
        <f t="shared" si="6"/>
        <v>122049</v>
      </c>
      <c r="AA11" s="19">
        <f>$R$12</f>
        <v>-24468.874074074069</v>
      </c>
      <c r="AB11" s="19">
        <f t="shared" si="7"/>
        <v>146517.87407407406</v>
      </c>
      <c r="AC11" s="40">
        <f>Анализ!$B$17+Анализ!$B$18*'Сезонные колебания'!Y11</f>
        <v>145675.9746889747</v>
      </c>
      <c r="AD11" s="20">
        <f t="shared" si="8"/>
        <v>121207.10061490064</v>
      </c>
      <c r="AF11" s="23">
        <v>9</v>
      </c>
      <c r="AG11" s="19">
        <f t="shared" si="0"/>
        <v>124143</v>
      </c>
      <c r="AH11" s="19">
        <f t="shared" si="1"/>
        <v>885730348.16049361</v>
      </c>
      <c r="AI11" s="20">
        <f t="shared" si="2"/>
        <v>2878790.2591662598</v>
      </c>
    </row>
    <row r="12" spans="1:41" ht="18" thickBot="1" x14ac:dyDescent="0.35">
      <c r="A12" s="51">
        <v>2</v>
      </c>
      <c r="B12" s="52">
        <v>115252</v>
      </c>
      <c r="J12" s="38"/>
      <c r="K12" s="28" t="s">
        <v>21</v>
      </c>
      <c r="L12" s="19">
        <v>124143</v>
      </c>
      <c r="M12" s="19">
        <f t="shared" si="10"/>
        <v>147228</v>
      </c>
      <c r="N12" s="20">
        <f t="shared" si="9"/>
        <v>-23085</v>
      </c>
      <c r="P12" s="90" t="s">
        <v>27</v>
      </c>
      <c r="Q12" s="54"/>
      <c r="R12" s="10">
        <f t="shared" ref="R12:W12" si="11">R11-$Q$13</f>
        <v>-24468.874074074069</v>
      </c>
      <c r="S12" s="10">
        <f t="shared" si="11"/>
        <v>-31895.140740740739</v>
      </c>
      <c r="T12" s="10">
        <f t="shared" si="11"/>
        <v>-24660.674074074075</v>
      </c>
      <c r="U12" s="10">
        <f t="shared" si="11"/>
        <v>155196.70370370368</v>
      </c>
      <c r="V12" s="10">
        <f t="shared" si="11"/>
        <v>-6627.8407407407312</v>
      </c>
      <c r="W12" s="10">
        <f t="shared" si="11"/>
        <v>-67544.174074074079</v>
      </c>
      <c r="Y12" s="23">
        <v>8</v>
      </c>
      <c r="Z12" s="19">
        <f t="shared" si="6"/>
        <v>116598</v>
      </c>
      <c r="AA12" s="19">
        <f>$S$12</f>
        <v>-31895.140740740739</v>
      </c>
      <c r="AB12" s="19">
        <f t="shared" si="7"/>
        <v>148493.14074074075</v>
      </c>
      <c r="AC12" s="40">
        <f>Анализ!$B$17+Анализ!$B$18*'Сезонные колебания'!Y12</f>
        <v>146391.4744744745</v>
      </c>
      <c r="AD12" s="20">
        <f t="shared" si="8"/>
        <v>114496.33373373376</v>
      </c>
      <c r="AF12" s="23">
        <v>10</v>
      </c>
      <c r="AG12" s="19">
        <f t="shared" si="0"/>
        <v>296856</v>
      </c>
      <c r="AH12" s="19">
        <f t="shared" si="1"/>
        <v>20435210769.82716</v>
      </c>
      <c r="AI12" s="20">
        <f t="shared" si="2"/>
        <v>37984759.967960216</v>
      </c>
    </row>
    <row r="13" spans="1:41" ht="18" thickBot="1" x14ac:dyDescent="0.35">
      <c r="A13" s="51">
        <v>3</v>
      </c>
      <c r="B13" s="52">
        <v>121249</v>
      </c>
      <c r="J13" s="38"/>
      <c r="K13" s="28" t="s">
        <v>22</v>
      </c>
      <c r="L13" s="19">
        <v>296856</v>
      </c>
      <c r="M13" s="19">
        <f t="shared" si="10"/>
        <v>147664</v>
      </c>
      <c r="N13" s="20">
        <f t="shared" si="9"/>
        <v>149192</v>
      </c>
      <c r="P13" s="91" t="s">
        <v>28</v>
      </c>
      <c r="Q13" s="5">
        <f>AVERAGE(R11:W11)</f>
        <v>115.07407407406815</v>
      </c>
      <c r="Y13" s="23">
        <v>9</v>
      </c>
      <c r="Z13" s="19">
        <f t="shared" si="6"/>
        <v>124143</v>
      </c>
      <c r="AA13" s="19">
        <f>$T$12</f>
        <v>-24660.674074074075</v>
      </c>
      <c r="AB13" s="19">
        <f t="shared" si="7"/>
        <v>148803.67407407408</v>
      </c>
      <c r="AC13" s="40">
        <f>Анализ!$B$17+Анализ!$B$18*'Сезонные колебания'!Y13</f>
        <v>147106.97425997429</v>
      </c>
      <c r="AD13" s="20">
        <f t="shared" si="8"/>
        <v>122446.30018590021</v>
      </c>
      <c r="AF13" s="23">
        <v>11</v>
      </c>
      <c r="AG13" s="19">
        <f t="shared" si="0"/>
        <v>142722</v>
      </c>
      <c r="AH13" s="19">
        <f t="shared" si="1"/>
        <v>125042093.82716042</v>
      </c>
      <c r="AI13" s="20">
        <f t="shared" si="2"/>
        <v>659127.87917443935</v>
      </c>
    </row>
    <row r="14" spans="1:41" ht="18" thickBot="1" x14ac:dyDescent="0.35">
      <c r="A14" s="51">
        <v>4</v>
      </c>
      <c r="B14" s="52">
        <v>275734</v>
      </c>
      <c r="J14" s="38"/>
      <c r="K14" s="28" t="s">
        <v>23</v>
      </c>
      <c r="L14" s="19">
        <v>142722</v>
      </c>
      <c r="M14" s="19">
        <f t="shared" si="10"/>
        <v>148410.66666666666</v>
      </c>
      <c r="N14" s="20">
        <f t="shared" si="9"/>
        <v>-5688.666666666657</v>
      </c>
      <c r="Y14" s="23">
        <v>10</v>
      </c>
      <c r="Z14" s="19">
        <f t="shared" si="6"/>
        <v>296856</v>
      </c>
      <c r="AA14" s="19">
        <f>$U$12</f>
        <v>155196.70370370368</v>
      </c>
      <c r="AB14" s="19">
        <f t="shared" si="7"/>
        <v>141659.29629629632</v>
      </c>
      <c r="AC14" s="40">
        <f>Анализ!$B$17+Анализ!$B$18*'Сезонные колебания'!Y14</f>
        <v>147822.47404547408</v>
      </c>
      <c r="AD14" s="20">
        <f t="shared" si="8"/>
        <v>303019.17774917779</v>
      </c>
      <c r="AF14" s="23">
        <v>12</v>
      </c>
      <c r="AG14" s="19">
        <f t="shared" si="0"/>
        <v>83616</v>
      </c>
      <c r="AH14" s="19">
        <f t="shared" si="1"/>
        <v>4940434183.1604929</v>
      </c>
      <c r="AI14" s="20">
        <f t="shared" si="2"/>
        <v>3635506.6350137279</v>
      </c>
    </row>
    <row r="15" spans="1:41" ht="18" thickBot="1" x14ac:dyDescent="0.35">
      <c r="A15" s="51">
        <v>5</v>
      </c>
      <c r="B15" s="52">
        <v>139318</v>
      </c>
      <c r="J15" s="45"/>
      <c r="K15" s="28" t="s">
        <v>24</v>
      </c>
      <c r="L15" s="19">
        <v>83616</v>
      </c>
      <c r="M15" s="19">
        <f t="shared" si="10"/>
        <v>149276.16666666666</v>
      </c>
      <c r="N15" s="20">
        <f t="shared" si="9"/>
        <v>-65660.166666666657</v>
      </c>
      <c r="Y15" s="23">
        <v>11</v>
      </c>
      <c r="Z15" s="19">
        <f t="shared" si="6"/>
        <v>142722</v>
      </c>
      <c r="AA15" s="19">
        <f>$V$12</f>
        <v>-6627.8407407407312</v>
      </c>
      <c r="AB15" s="19">
        <f t="shared" si="7"/>
        <v>149349.84074074074</v>
      </c>
      <c r="AC15" s="40">
        <f>Анализ!$B$17+Анализ!$B$18*'Сезонные колебания'!Y15</f>
        <v>148537.97383097385</v>
      </c>
      <c r="AD15" s="20">
        <f t="shared" si="8"/>
        <v>141910.13309023311</v>
      </c>
      <c r="AF15" s="23">
        <v>13</v>
      </c>
      <c r="AG15" s="19">
        <f t="shared" si="0"/>
        <v>126529</v>
      </c>
      <c r="AH15" s="19">
        <f t="shared" si="1"/>
        <v>749402791.71604919</v>
      </c>
      <c r="AI15" s="20">
        <f t="shared" si="2"/>
        <v>1058636.5930491278</v>
      </c>
    </row>
    <row r="16" spans="1:41" ht="18" thickBot="1" x14ac:dyDescent="0.35">
      <c r="A16" s="51">
        <v>6</v>
      </c>
      <c r="B16" s="52">
        <v>81000</v>
      </c>
      <c r="J16" s="49">
        <v>2002</v>
      </c>
      <c r="K16" s="28" t="s">
        <v>18</v>
      </c>
      <c r="L16" s="19">
        <v>126529</v>
      </c>
      <c r="M16" s="19">
        <f t="shared" si="10"/>
        <v>150156.5</v>
      </c>
      <c r="N16" s="20">
        <f t="shared" si="9"/>
        <v>-23627.5</v>
      </c>
      <c r="Y16" s="23">
        <v>12</v>
      </c>
      <c r="Z16" s="19">
        <f t="shared" si="6"/>
        <v>83616</v>
      </c>
      <c r="AA16" s="19">
        <f>$W$12</f>
        <v>-67544.174074074079</v>
      </c>
      <c r="AB16" s="19">
        <f t="shared" si="7"/>
        <v>151160.17407407408</v>
      </c>
      <c r="AC16" s="40">
        <f>Анализ!$B$17+Анализ!$B$18*'Сезонные колебания'!Y16</f>
        <v>149253.47361647364</v>
      </c>
      <c r="AD16" s="20">
        <f t="shared" si="8"/>
        <v>81709.29954239956</v>
      </c>
      <c r="AF16" s="23">
        <v>14</v>
      </c>
      <c r="AG16" s="19">
        <f t="shared" si="0"/>
        <v>121791</v>
      </c>
      <c r="AH16" s="19">
        <f t="shared" si="1"/>
        <v>1031259041.493827</v>
      </c>
      <c r="AI16" s="20">
        <f t="shared" si="2"/>
        <v>9010008.1003389861</v>
      </c>
    </row>
    <row r="17" spans="1:35" ht="18" thickBot="1" x14ac:dyDescent="0.35">
      <c r="A17" s="51">
        <v>7</v>
      </c>
      <c r="B17" s="52">
        <v>122049</v>
      </c>
      <c r="J17" s="38"/>
      <c r="K17" s="28" t="s">
        <v>20</v>
      </c>
      <c r="L17" s="19">
        <v>121791</v>
      </c>
      <c r="M17" s="19">
        <f t="shared" si="10"/>
        <v>152825.83333333334</v>
      </c>
      <c r="N17" s="20">
        <f t="shared" si="9"/>
        <v>-31034.833333333343</v>
      </c>
      <c r="Y17" s="23">
        <v>13</v>
      </c>
      <c r="Z17" s="19">
        <f t="shared" si="6"/>
        <v>126529</v>
      </c>
      <c r="AA17" s="19">
        <f>$R$12</f>
        <v>-24468.874074074069</v>
      </c>
      <c r="AB17" s="19">
        <f t="shared" si="7"/>
        <v>150997.87407407406</v>
      </c>
      <c r="AC17" s="40">
        <f>Анализ!$B$17+Анализ!$B$18*'Сезонные колебания'!Y17</f>
        <v>149968.97340197343</v>
      </c>
      <c r="AD17" s="20">
        <f t="shared" si="8"/>
        <v>125500.09932789937</v>
      </c>
      <c r="AF17" s="23">
        <v>15</v>
      </c>
      <c r="AG17" s="19">
        <f t="shared" si="0"/>
        <v>129425</v>
      </c>
      <c r="AH17" s="19">
        <f t="shared" si="1"/>
        <v>599232320.60493815</v>
      </c>
      <c r="AI17" s="20">
        <f t="shared" si="2"/>
        <v>7212990.4044556124</v>
      </c>
    </row>
    <row r="18" spans="1:35" ht="18" thickBot="1" x14ac:dyDescent="0.35">
      <c r="A18" s="51">
        <v>8</v>
      </c>
      <c r="B18" s="52">
        <v>116598</v>
      </c>
      <c r="J18" s="38"/>
      <c r="K18" s="28" t="s">
        <v>21</v>
      </c>
      <c r="L18" s="19">
        <v>129425</v>
      </c>
      <c r="M18" s="19">
        <f t="shared" si="10"/>
        <v>153542.83333333334</v>
      </c>
      <c r="N18" s="20">
        <f t="shared" si="9"/>
        <v>-24117.833333333343</v>
      </c>
      <c r="Y18" s="23">
        <v>14</v>
      </c>
      <c r="Z18" s="19">
        <f t="shared" si="6"/>
        <v>121791</v>
      </c>
      <c r="AA18" s="19">
        <f>$S$12</f>
        <v>-31895.140740740739</v>
      </c>
      <c r="AB18" s="19">
        <f t="shared" si="7"/>
        <v>153686.14074074075</v>
      </c>
      <c r="AC18" s="40">
        <f>Анализ!$B$17+Анализ!$B$18*'Сезонные колебания'!Y18</f>
        <v>150684.47318747322</v>
      </c>
      <c r="AD18" s="20">
        <f t="shared" si="8"/>
        <v>118789.33244673249</v>
      </c>
      <c r="AF18" s="23">
        <v>16</v>
      </c>
      <c r="AG18" s="19">
        <f t="shared" si="0"/>
        <v>312872</v>
      </c>
      <c r="AH18" s="19">
        <f t="shared" si="1"/>
        <v>25270754371.604939</v>
      </c>
      <c r="AI18" s="20">
        <f t="shared" si="2"/>
        <v>30911637.771736346</v>
      </c>
    </row>
    <row r="19" spans="1:35" ht="18" thickBot="1" x14ac:dyDescent="0.35">
      <c r="A19" s="51">
        <v>9</v>
      </c>
      <c r="B19" s="52">
        <v>124143</v>
      </c>
      <c r="J19" s="38"/>
      <c r="K19" s="28" t="s">
        <v>22</v>
      </c>
      <c r="L19" s="19">
        <v>312872</v>
      </c>
      <c r="M19" s="19">
        <f t="shared" si="10"/>
        <v>153790.33333333334</v>
      </c>
      <c r="N19" s="20">
        <f t="shared" si="9"/>
        <v>159081.66666666666</v>
      </c>
      <c r="Y19" s="23">
        <v>15</v>
      </c>
      <c r="Z19" s="19">
        <f t="shared" si="6"/>
        <v>129425</v>
      </c>
      <c r="AA19" s="19">
        <f>$T$12</f>
        <v>-24660.674074074075</v>
      </c>
      <c r="AB19" s="19">
        <f t="shared" si="7"/>
        <v>154085.67407407408</v>
      </c>
      <c r="AC19" s="40">
        <f>Анализ!$B$17+Анализ!$B$18*'Сезонные колебания'!Y19</f>
        <v>151399.97297297299</v>
      </c>
      <c r="AD19" s="20">
        <f t="shared" si="8"/>
        <v>126739.29889889891</v>
      </c>
      <c r="AF19" s="23">
        <v>17</v>
      </c>
      <c r="AG19" s="19">
        <f t="shared" si="0"/>
        <v>147024</v>
      </c>
      <c r="AH19" s="19">
        <f t="shared" si="1"/>
        <v>47337457.827160448</v>
      </c>
      <c r="AI19" s="20">
        <f t="shared" si="2"/>
        <v>673824.59646541439</v>
      </c>
    </row>
    <row r="20" spans="1:35" ht="18" thickBot="1" x14ac:dyDescent="0.35">
      <c r="A20" s="51">
        <v>10</v>
      </c>
      <c r="B20" s="52">
        <v>296856</v>
      </c>
      <c r="J20" s="38"/>
      <c r="K20" s="28" t="s">
        <v>23</v>
      </c>
      <c r="L20" s="19">
        <v>147024</v>
      </c>
      <c r="M20" s="19">
        <f t="shared" si="10"/>
        <v>154080.83333333334</v>
      </c>
      <c r="N20" s="20">
        <f t="shared" si="9"/>
        <v>-7056.833333333343</v>
      </c>
      <c r="Y20" s="23">
        <v>16</v>
      </c>
      <c r="Z20" s="19">
        <f t="shared" si="6"/>
        <v>312872</v>
      </c>
      <c r="AA20" s="19">
        <f>$U$12</f>
        <v>155196.70370370368</v>
      </c>
      <c r="AB20" s="19">
        <f t="shared" si="7"/>
        <v>157675.29629629632</v>
      </c>
      <c r="AC20" s="40">
        <f>Анализ!$B$17+Анализ!$B$18*'Сезонные колебания'!Y20</f>
        <v>152115.47275847278</v>
      </c>
      <c r="AD20" s="20">
        <f t="shared" si="8"/>
        <v>307312.17646217649</v>
      </c>
      <c r="AF20" s="23">
        <v>18</v>
      </c>
      <c r="AG20" s="19">
        <f t="shared" si="0"/>
        <v>85101</v>
      </c>
      <c r="AH20" s="19">
        <f t="shared" si="1"/>
        <v>4733883388.1604939</v>
      </c>
      <c r="AI20" s="20">
        <f t="shared" si="2"/>
        <v>812338.54518399655</v>
      </c>
    </row>
    <row r="21" spans="1:35" ht="18" thickBot="1" x14ac:dyDescent="0.35">
      <c r="A21" s="51">
        <v>11</v>
      </c>
      <c r="B21" s="52">
        <v>142722</v>
      </c>
      <c r="J21" s="45"/>
      <c r="K21" s="28" t="s">
        <v>24</v>
      </c>
      <c r="L21" s="19">
        <v>85101</v>
      </c>
      <c r="M21" s="19">
        <f t="shared" si="10"/>
        <v>154544.5</v>
      </c>
      <c r="N21" s="20">
        <f t="shared" si="9"/>
        <v>-69443.5</v>
      </c>
      <c r="Y21" s="23">
        <v>17</v>
      </c>
      <c r="Z21" s="19">
        <f t="shared" si="6"/>
        <v>147024</v>
      </c>
      <c r="AA21" s="19">
        <f>$V$12</f>
        <v>-6627.8407407407312</v>
      </c>
      <c r="AB21" s="19">
        <f t="shared" si="7"/>
        <v>153651.84074074074</v>
      </c>
      <c r="AC21" s="40">
        <f>Анализ!$B$17+Анализ!$B$18*'Сезонные колебания'!Y21</f>
        <v>152830.97254397257</v>
      </c>
      <c r="AD21" s="20">
        <f t="shared" si="8"/>
        <v>146203.13180323184</v>
      </c>
      <c r="AF21" s="23">
        <v>19</v>
      </c>
      <c r="AG21" s="19">
        <f t="shared" si="0"/>
        <v>128272</v>
      </c>
      <c r="AH21" s="19">
        <f t="shared" si="1"/>
        <v>657010816.04938257</v>
      </c>
      <c r="AI21" s="20">
        <f t="shared" si="2"/>
        <v>2313739.2500239424</v>
      </c>
    </row>
    <row r="22" spans="1:35" ht="18" thickBot="1" x14ac:dyDescent="0.35">
      <c r="A22" s="51">
        <v>12</v>
      </c>
      <c r="B22" s="52">
        <v>83616</v>
      </c>
      <c r="J22" s="49">
        <v>2003</v>
      </c>
      <c r="K22" s="28" t="s">
        <v>18</v>
      </c>
      <c r="L22" s="19">
        <v>128272</v>
      </c>
      <c r="M22" s="19">
        <f t="shared" si="10"/>
        <v>154824.66666666666</v>
      </c>
      <c r="N22" s="20">
        <f t="shared" si="9"/>
        <v>-26552.666666666657</v>
      </c>
      <c r="Y22" s="23">
        <v>18</v>
      </c>
      <c r="Z22" s="19">
        <f t="shared" si="6"/>
        <v>85101</v>
      </c>
      <c r="AA22" s="19">
        <f>$W$12</f>
        <v>-67544.174074074079</v>
      </c>
      <c r="AB22" s="19">
        <f t="shared" si="7"/>
        <v>152645.17407407408</v>
      </c>
      <c r="AC22" s="40">
        <f>Анализ!$B$17+Анализ!$B$18*'Сезонные колебания'!Y22</f>
        <v>153546.47232947237</v>
      </c>
      <c r="AD22" s="20">
        <f t="shared" si="8"/>
        <v>86002.298255398287</v>
      </c>
      <c r="AF22" s="23">
        <v>20</v>
      </c>
      <c r="AG22" s="19">
        <f t="shared" si="0"/>
        <v>124573</v>
      </c>
      <c r="AH22" s="19">
        <f t="shared" si="1"/>
        <v>860320597.04938257</v>
      </c>
      <c r="AI22" s="20">
        <f t="shared" si="2"/>
        <v>2222093.5913483766</v>
      </c>
    </row>
    <row r="23" spans="1:35" ht="18" thickBot="1" x14ac:dyDescent="0.35">
      <c r="A23" s="51">
        <v>13</v>
      </c>
      <c r="B23" s="52">
        <v>126529</v>
      </c>
      <c r="J23" s="38"/>
      <c r="K23" s="28" t="s">
        <v>20</v>
      </c>
      <c r="L23" s="19">
        <v>124573</v>
      </c>
      <c r="M23" s="19">
        <f t="shared" si="10"/>
        <v>155396.83333333334</v>
      </c>
      <c r="N23" s="20">
        <f t="shared" si="9"/>
        <v>-30823.833333333343</v>
      </c>
      <c r="Y23" s="23">
        <v>19</v>
      </c>
      <c r="Z23" s="19">
        <f t="shared" si="6"/>
        <v>128272</v>
      </c>
      <c r="AA23" s="19">
        <f>$R$12</f>
        <v>-24468.874074074069</v>
      </c>
      <c r="AB23" s="19">
        <f t="shared" si="7"/>
        <v>152740.87407407406</v>
      </c>
      <c r="AC23" s="40">
        <f>Анализ!$B$17+Анализ!$B$18*'Сезонные колебания'!Y23</f>
        <v>154261.97211497213</v>
      </c>
      <c r="AD23" s="20">
        <f t="shared" si="8"/>
        <v>129793.09804089807</v>
      </c>
      <c r="AF23" s="23">
        <v>21</v>
      </c>
      <c r="AG23" s="19">
        <f t="shared" si="0"/>
        <v>131106</v>
      </c>
      <c r="AH23" s="19">
        <f t="shared" si="1"/>
        <v>519758936.49382699</v>
      </c>
      <c r="AI23" s="20">
        <f t="shared" si="2"/>
        <v>5432.0420119913879</v>
      </c>
    </row>
    <row r="24" spans="1:35" ht="18" thickBot="1" x14ac:dyDescent="0.35">
      <c r="A24" s="51">
        <v>14</v>
      </c>
      <c r="B24" s="52">
        <v>121791</v>
      </c>
      <c r="J24" s="38"/>
      <c r="K24" s="28" t="s">
        <v>21</v>
      </c>
      <c r="L24" s="19">
        <v>131106</v>
      </c>
      <c r="M24" s="19">
        <f t="shared" si="10"/>
        <v>155564</v>
      </c>
      <c r="N24" s="20">
        <f t="shared" si="9"/>
        <v>-24458</v>
      </c>
      <c r="Y24" s="23">
        <v>20</v>
      </c>
      <c r="Z24" s="19">
        <f t="shared" si="6"/>
        <v>124573</v>
      </c>
      <c r="AA24" s="19">
        <f>$S$12</f>
        <v>-31895.140740740739</v>
      </c>
      <c r="AB24" s="19">
        <f t="shared" si="7"/>
        <v>156468.14074074075</v>
      </c>
      <c r="AC24" s="40">
        <f>Анализ!$B$17+Анализ!$B$18*'Сезонные колебания'!Y24</f>
        <v>154977.47190047192</v>
      </c>
      <c r="AD24" s="20">
        <f t="shared" si="8"/>
        <v>123082.33115973118</v>
      </c>
      <c r="AF24" s="23">
        <v>22</v>
      </c>
      <c r="AG24" s="19">
        <f t="shared" si="0"/>
        <v>316305</v>
      </c>
      <c r="AH24" s="19">
        <f t="shared" si="1"/>
        <v>26374012622.82716</v>
      </c>
      <c r="AI24" s="20">
        <f t="shared" si="2"/>
        <v>22088353.384039581</v>
      </c>
    </row>
    <row r="25" spans="1:35" ht="18" thickBot="1" x14ac:dyDescent="0.35">
      <c r="A25" s="51">
        <v>15</v>
      </c>
      <c r="B25" s="52">
        <v>129425</v>
      </c>
      <c r="J25" s="38"/>
      <c r="K25" s="28" t="s">
        <v>22</v>
      </c>
      <c r="L25" s="19">
        <v>316305</v>
      </c>
      <c r="M25" s="19">
        <f t="shared" si="10"/>
        <v>156062.33333333334</v>
      </c>
      <c r="N25" s="20">
        <f t="shared" si="9"/>
        <v>160242.66666666666</v>
      </c>
      <c r="Y25" s="23">
        <v>21</v>
      </c>
      <c r="Z25" s="19">
        <f t="shared" si="6"/>
        <v>131106</v>
      </c>
      <c r="AA25" s="19">
        <f>$T$12</f>
        <v>-24660.674074074075</v>
      </c>
      <c r="AB25" s="19">
        <f t="shared" si="7"/>
        <v>155766.67407407408</v>
      </c>
      <c r="AC25" s="40">
        <f>Анализ!$B$17+Анализ!$B$18*'Сезонные колебания'!Y25</f>
        <v>155692.97168597172</v>
      </c>
      <c r="AD25" s="20">
        <f t="shared" si="8"/>
        <v>131032.29761189764</v>
      </c>
      <c r="AF25" s="23">
        <v>23</v>
      </c>
      <c r="AG25" s="19">
        <f t="shared" si="0"/>
        <v>148027</v>
      </c>
      <c r="AH25" s="19">
        <f t="shared" si="1"/>
        <v>34541741.049382679</v>
      </c>
      <c r="AI25" s="20">
        <f t="shared" si="2"/>
        <v>6096605.5061808741</v>
      </c>
    </row>
    <row r="26" spans="1:35" ht="18" thickBot="1" x14ac:dyDescent="0.35">
      <c r="A26" s="51">
        <v>16</v>
      </c>
      <c r="B26" s="52">
        <v>312872</v>
      </c>
      <c r="J26" s="38"/>
      <c r="K26" s="28" t="s">
        <v>23</v>
      </c>
      <c r="L26" s="19">
        <v>148027</v>
      </c>
      <c r="M26" s="19">
        <f t="shared" si="10"/>
        <v>156597</v>
      </c>
      <c r="N26" s="20">
        <f t="shared" si="9"/>
        <v>-8570</v>
      </c>
      <c r="Y26" s="23">
        <v>22</v>
      </c>
      <c r="Z26" s="19">
        <f t="shared" si="6"/>
        <v>316305</v>
      </c>
      <c r="AA26" s="19">
        <f>$U$12</f>
        <v>155196.70370370368</v>
      </c>
      <c r="AB26" s="19">
        <f t="shared" si="7"/>
        <v>161108.29629629632</v>
      </c>
      <c r="AC26" s="40">
        <f>Анализ!$B$17+Анализ!$B$18*'Сезонные колебания'!Y26</f>
        <v>156408.47147147151</v>
      </c>
      <c r="AD26" s="20">
        <f t="shared" si="8"/>
        <v>311605.17517517519</v>
      </c>
      <c r="AF26" s="23">
        <v>24</v>
      </c>
      <c r="AG26" s="19">
        <f t="shared" si="0"/>
        <v>88091</v>
      </c>
      <c r="AH26" s="19">
        <f t="shared" si="1"/>
        <v>4331380219.2716045</v>
      </c>
      <c r="AI26" s="20">
        <f t="shared" si="2"/>
        <v>4858925.1248841425</v>
      </c>
    </row>
    <row r="27" spans="1:35" ht="18" thickBot="1" x14ac:dyDescent="0.35">
      <c r="A27" s="51">
        <v>17</v>
      </c>
      <c r="B27" s="52">
        <v>147024</v>
      </c>
      <c r="J27" s="45"/>
      <c r="K27" s="28" t="s">
        <v>24</v>
      </c>
      <c r="L27" s="19">
        <v>88091</v>
      </c>
      <c r="M27" s="19">
        <f t="shared" si="10"/>
        <v>156792.83333333334</v>
      </c>
      <c r="N27" s="20">
        <f t="shared" si="9"/>
        <v>-68701.833333333343</v>
      </c>
      <c r="Y27" s="23">
        <v>23</v>
      </c>
      <c r="Z27" s="19">
        <f t="shared" si="6"/>
        <v>148027</v>
      </c>
      <c r="AA27" s="19">
        <f>$V$12</f>
        <v>-6627.8407407407312</v>
      </c>
      <c r="AB27" s="19">
        <f t="shared" si="7"/>
        <v>154654.84074074074</v>
      </c>
      <c r="AC27" s="40">
        <f>Анализ!$B$17+Анализ!$B$18*'Сезонные колебания'!Y27</f>
        <v>157123.97125697127</v>
      </c>
      <c r="AD27" s="20">
        <f t="shared" si="8"/>
        <v>150496.13051623054</v>
      </c>
      <c r="AF27" s="23">
        <v>25</v>
      </c>
      <c r="AG27" s="19">
        <f t="shared" si="0"/>
        <v>131480</v>
      </c>
      <c r="AH27" s="19">
        <f t="shared" si="1"/>
        <v>502845742.27160478</v>
      </c>
      <c r="AI27" s="20">
        <f t="shared" si="2"/>
        <v>6791740.2906714184</v>
      </c>
    </row>
    <row r="28" spans="1:35" ht="18" thickBot="1" x14ac:dyDescent="0.35">
      <c r="A28" s="51">
        <v>18</v>
      </c>
      <c r="B28" s="52">
        <v>85101</v>
      </c>
      <c r="J28" s="49">
        <v>2004</v>
      </c>
      <c r="K28" s="28" t="s">
        <v>18</v>
      </c>
      <c r="L28" s="19">
        <v>131480</v>
      </c>
      <c r="M28" s="19">
        <f t="shared" si="10"/>
        <v>157127</v>
      </c>
      <c r="N28" s="20">
        <f t="shared" si="9"/>
        <v>-25647</v>
      </c>
      <c r="Y28" s="23">
        <v>24</v>
      </c>
      <c r="Z28" s="19">
        <f t="shared" si="6"/>
        <v>88091</v>
      </c>
      <c r="AA28" s="19">
        <f>$W$12</f>
        <v>-67544.174074074079</v>
      </c>
      <c r="AB28" s="19">
        <f t="shared" si="7"/>
        <v>155635.17407407408</v>
      </c>
      <c r="AC28" s="40">
        <f>Анализ!$B$17+Анализ!$B$18*'Сезонные колебания'!Y28</f>
        <v>157839.47104247106</v>
      </c>
      <c r="AD28" s="20">
        <f t="shared" si="8"/>
        <v>90295.296968396986</v>
      </c>
      <c r="AF28" s="55">
        <v>26</v>
      </c>
      <c r="AG28" s="19">
        <f t="shared" si="0"/>
        <v>125748</v>
      </c>
      <c r="AH28" s="19">
        <f t="shared" si="1"/>
        <v>792772849.82716036</v>
      </c>
      <c r="AI28" s="20">
        <f t="shared" si="2"/>
        <v>2648202.5146791502</v>
      </c>
    </row>
    <row r="29" spans="1:35" ht="18.600000000000001" thickTop="1" thickBot="1" x14ac:dyDescent="0.35">
      <c r="A29" s="51">
        <v>19</v>
      </c>
      <c r="B29" s="52">
        <v>128272</v>
      </c>
      <c r="J29" s="38"/>
      <c r="K29" s="28" t="s">
        <v>20</v>
      </c>
      <c r="L29" s="19">
        <v>125748</v>
      </c>
      <c r="M29" s="19">
        <f t="shared" si="10"/>
        <v>158671</v>
      </c>
      <c r="N29" s="20">
        <f t="shared" si="9"/>
        <v>-32923</v>
      </c>
      <c r="Y29" s="23">
        <v>25</v>
      </c>
      <c r="Z29" s="19">
        <f t="shared" si="6"/>
        <v>131480</v>
      </c>
      <c r="AA29" s="19">
        <f>$R$12</f>
        <v>-24468.874074074069</v>
      </c>
      <c r="AB29" s="19">
        <f t="shared" si="7"/>
        <v>155948.87407407406</v>
      </c>
      <c r="AC29" s="40">
        <f>Анализ!$B$17+Анализ!$B$18*'Сезонные колебания'!Y29</f>
        <v>158554.97082797086</v>
      </c>
      <c r="AD29" s="20">
        <f t="shared" si="8"/>
        <v>134086.0967538968</v>
      </c>
      <c r="AF29" s="56">
        <v>27</v>
      </c>
      <c r="AG29" s="19">
        <f t="shared" si="0"/>
        <v>133111</v>
      </c>
      <c r="AH29" s="19">
        <f t="shared" si="1"/>
        <v>432358090.38271594</v>
      </c>
      <c r="AI29" s="20">
        <f t="shared" si="2"/>
        <v>4903108.2144494159</v>
      </c>
    </row>
    <row r="30" spans="1:35" ht="18" thickBot="1" x14ac:dyDescent="0.35">
      <c r="A30" s="51">
        <v>20</v>
      </c>
      <c r="B30" s="52">
        <v>124573</v>
      </c>
      <c r="J30" s="38"/>
      <c r="K30" s="28" t="s">
        <v>21</v>
      </c>
      <c r="L30" s="19">
        <v>133111</v>
      </c>
      <c r="M30" s="19">
        <f t="shared" si="10"/>
        <v>159390.83333333334</v>
      </c>
      <c r="N30" s="20">
        <f t="shared" si="9"/>
        <v>-26279.833333333343</v>
      </c>
      <c r="Y30" s="23">
        <v>26</v>
      </c>
      <c r="Z30" s="19">
        <f t="shared" si="6"/>
        <v>125748</v>
      </c>
      <c r="AA30" s="19">
        <f>$S$12</f>
        <v>-31895.140740740739</v>
      </c>
      <c r="AB30" s="19">
        <f t="shared" si="7"/>
        <v>157643.14074074075</v>
      </c>
      <c r="AC30" s="40">
        <f>Анализ!$B$17+Анализ!$B$18*'Сезонные колебания'!Y30</f>
        <v>159270.47061347065</v>
      </c>
      <c r="AD30" s="20">
        <f t="shared" si="8"/>
        <v>127375.32987272991</v>
      </c>
      <c r="AF30" s="23">
        <v>28</v>
      </c>
      <c r="AG30" s="19">
        <f t="shared" si="0"/>
        <v>325569</v>
      </c>
      <c r="AH30" s="19">
        <f t="shared" si="1"/>
        <v>29468795929.493828</v>
      </c>
      <c r="AI30" s="20">
        <f t="shared" si="2"/>
        <v>93524877.685177803</v>
      </c>
    </row>
    <row r="31" spans="1:35" ht="18" thickBot="1" x14ac:dyDescent="0.35">
      <c r="A31" s="51">
        <v>21</v>
      </c>
      <c r="B31" s="52">
        <v>131106</v>
      </c>
      <c r="J31" s="38"/>
      <c r="K31" s="28" t="s">
        <v>22</v>
      </c>
      <c r="L31" s="19">
        <v>325569</v>
      </c>
      <c r="M31" s="19">
        <f t="shared" si="10"/>
        <v>159573.83333333334</v>
      </c>
      <c r="N31" s="20">
        <f t="shared" si="9"/>
        <v>165995.16666666666</v>
      </c>
      <c r="Y31" s="55">
        <v>27</v>
      </c>
      <c r="Z31" s="19">
        <f t="shared" si="6"/>
        <v>133111</v>
      </c>
      <c r="AA31" s="19">
        <f>$T$12</f>
        <v>-24660.674074074075</v>
      </c>
      <c r="AB31" s="19">
        <f t="shared" si="7"/>
        <v>157771.67407407408</v>
      </c>
      <c r="AC31" s="40">
        <f>Анализ!$B$17+Анализ!$B$18*'Сезонные колебания'!Y31</f>
        <v>159985.97039897041</v>
      </c>
      <c r="AD31" s="20">
        <f t="shared" si="8"/>
        <v>135325.29632489634</v>
      </c>
      <c r="AF31" s="23">
        <v>29</v>
      </c>
      <c r="AG31" s="19">
        <f t="shared" si="0"/>
        <v>152346</v>
      </c>
      <c r="AH31" s="19">
        <f t="shared" si="1"/>
        <v>2428056.4938271502</v>
      </c>
      <c r="AI31" s="20">
        <f t="shared" si="2"/>
        <v>5968880.4307143763</v>
      </c>
    </row>
    <row r="32" spans="1:35" ht="18.600000000000001" thickTop="1" thickBot="1" x14ac:dyDescent="0.35">
      <c r="A32" s="51">
        <v>22</v>
      </c>
      <c r="B32" s="52">
        <v>316305</v>
      </c>
      <c r="J32" s="38"/>
      <c r="K32" s="28" t="s">
        <v>23</v>
      </c>
      <c r="L32" s="19">
        <v>152346</v>
      </c>
      <c r="M32" s="19">
        <f t="shared" si="10"/>
        <v>160478.66666666666</v>
      </c>
      <c r="N32" s="20">
        <f t="shared" si="9"/>
        <v>-8132.666666666657</v>
      </c>
      <c r="Y32" s="56">
        <v>28</v>
      </c>
      <c r="Z32" s="19">
        <f t="shared" si="6"/>
        <v>325569</v>
      </c>
      <c r="AA32" s="19">
        <f>$U$12</f>
        <v>155196.70370370368</v>
      </c>
      <c r="AB32" s="19">
        <f t="shared" si="7"/>
        <v>170372.29629629632</v>
      </c>
      <c r="AC32" s="40">
        <f>Анализ!$B$17+Анализ!$B$18*'Сезонные колебания'!Y32</f>
        <v>160701.47018447021</v>
      </c>
      <c r="AD32" s="20">
        <f t="shared" si="8"/>
        <v>315898.17388817389</v>
      </c>
      <c r="AF32" s="23">
        <v>30</v>
      </c>
      <c r="AG32" s="19">
        <f t="shared" si="0"/>
        <v>89189</v>
      </c>
      <c r="AH32" s="19">
        <f t="shared" si="1"/>
        <v>4188059987.2716045</v>
      </c>
      <c r="AI32" s="20">
        <f t="shared" si="2"/>
        <v>29152393.855138402</v>
      </c>
    </row>
    <row r="33" spans="1:35" ht="18" thickBot="1" x14ac:dyDescent="0.35">
      <c r="A33" s="51">
        <v>23</v>
      </c>
      <c r="B33" s="52">
        <v>148027</v>
      </c>
      <c r="J33" s="45"/>
      <c r="K33" s="28" t="s">
        <v>24</v>
      </c>
      <c r="L33" s="19">
        <v>89189</v>
      </c>
      <c r="M33" s="19">
        <f t="shared" si="10"/>
        <v>160871</v>
      </c>
      <c r="N33" s="20">
        <f t="shared" si="9"/>
        <v>-71682</v>
      </c>
      <c r="Y33" s="23">
        <v>29</v>
      </c>
      <c r="Z33" s="19">
        <f t="shared" si="6"/>
        <v>152346</v>
      </c>
      <c r="AA33" s="19">
        <f>$V$12</f>
        <v>-6627.8407407407312</v>
      </c>
      <c r="AB33" s="19">
        <f t="shared" si="7"/>
        <v>158973.84074074074</v>
      </c>
      <c r="AC33" s="40">
        <f>Анализ!$B$17+Анализ!$B$18*'Сезонные колебания'!Y33</f>
        <v>161416.96996997</v>
      </c>
      <c r="AD33" s="20">
        <f t="shared" si="8"/>
        <v>154789.12922922926</v>
      </c>
      <c r="AF33" s="23">
        <v>31</v>
      </c>
      <c r="AG33" s="19">
        <f t="shared" si="0"/>
        <v>136909</v>
      </c>
      <c r="AH33" s="19">
        <f t="shared" si="1"/>
        <v>288837578.38271594</v>
      </c>
      <c r="AI33" s="20">
        <f t="shared" si="2"/>
        <v>2161180.6817866825</v>
      </c>
    </row>
    <row r="34" spans="1:35" ht="18" thickBot="1" x14ac:dyDescent="0.35">
      <c r="A34" s="51">
        <v>24</v>
      </c>
      <c r="B34" s="52">
        <v>88091</v>
      </c>
      <c r="J34" s="49">
        <v>2005</v>
      </c>
      <c r="K34" s="28" t="s">
        <v>18</v>
      </c>
      <c r="L34" s="19">
        <v>136909</v>
      </c>
      <c r="M34" s="19">
        <f t="shared" si="10"/>
        <v>161759.5</v>
      </c>
      <c r="N34" s="20">
        <f t="shared" si="9"/>
        <v>-24850.5</v>
      </c>
      <c r="Y34" s="23">
        <v>30</v>
      </c>
      <c r="Z34" s="19">
        <f t="shared" si="6"/>
        <v>89189</v>
      </c>
      <c r="AA34" s="19">
        <f>$W$12</f>
        <v>-67544.174074074079</v>
      </c>
      <c r="AB34" s="19">
        <f t="shared" si="7"/>
        <v>156733.17407407408</v>
      </c>
      <c r="AC34" s="40">
        <f>Анализ!$B$17+Анализ!$B$18*'Сезонные колебания'!Y34</f>
        <v>162132.46975546979</v>
      </c>
      <c r="AD34" s="20">
        <f t="shared" si="8"/>
        <v>94588.295681395713</v>
      </c>
      <c r="AF34" s="23">
        <v>32</v>
      </c>
      <c r="AG34" s="19">
        <f t="shared" si="0"/>
        <v>128102</v>
      </c>
      <c r="AH34" s="19">
        <f t="shared" si="1"/>
        <v>665754671.60493815</v>
      </c>
      <c r="AI34" s="20">
        <f t="shared" si="2"/>
        <v>12718699.581384923</v>
      </c>
    </row>
    <row r="35" spans="1:35" ht="18" thickBot="1" x14ac:dyDescent="0.35">
      <c r="A35" s="51">
        <v>25</v>
      </c>
      <c r="B35" s="52">
        <v>131480</v>
      </c>
      <c r="J35" s="38"/>
      <c r="K35" s="28" t="s">
        <v>20</v>
      </c>
      <c r="L35" s="19">
        <v>128102</v>
      </c>
      <c r="M35" s="19">
        <f>AVERAGE(L32:L37)</f>
        <v>162158</v>
      </c>
      <c r="N35" s="20">
        <f t="shared" si="9"/>
        <v>-34056</v>
      </c>
      <c r="Y35" s="23">
        <v>31</v>
      </c>
      <c r="Z35" s="19">
        <f t="shared" si="6"/>
        <v>136909</v>
      </c>
      <c r="AA35" s="19">
        <f>$R$12</f>
        <v>-24468.874074074069</v>
      </c>
      <c r="AB35" s="19">
        <f t="shared" si="7"/>
        <v>161377.87407407406</v>
      </c>
      <c r="AC35" s="40">
        <f>Анализ!$B$17+Анализ!$B$18*'Сезонные колебания'!Y35</f>
        <v>162847.96954096956</v>
      </c>
      <c r="AD35" s="20">
        <f t="shared" si="8"/>
        <v>138379.09546689549</v>
      </c>
      <c r="AF35" s="23">
        <v>33</v>
      </c>
      <c r="AG35" s="19">
        <f t="shared" si="0"/>
        <v>138442</v>
      </c>
      <c r="AH35" s="19">
        <f t="shared" si="1"/>
        <v>239080316.04938263</v>
      </c>
      <c r="AI35" s="20">
        <f t="shared" si="2"/>
        <v>1383670.0161765469</v>
      </c>
    </row>
    <row r="36" spans="1:35" ht="18" thickBot="1" x14ac:dyDescent="0.35">
      <c r="A36" s="51">
        <v>26</v>
      </c>
      <c r="B36" s="52">
        <v>125748</v>
      </c>
      <c r="J36" s="38"/>
      <c r="K36" s="28" t="s">
        <v>21</v>
      </c>
      <c r="L36" s="19">
        <v>138442</v>
      </c>
      <c r="M36" s="19">
        <f t="shared" si="10"/>
        <v>163229.33333333334</v>
      </c>
      <c r="N36" s="20">
        <f t="shared" si="9"/>
        <v>-24787.333333333343</v>
      </c>
      <c r="Y36" s="23">
        <v>32</v>
      </c>
      <c r="Z36" s="19">
        <f t="shared" si="6"/>
        <v>128102</v>
      </c>
      <c r="AA36" s="19">
        <f>$S$12</f>
        <v>-31895.140740740739</v>
      </c>
      <c r="AB36" s="19">
        <f t="shared" si="7"/>
        <v>159997.14074074075</v>
      </c>
      <c r="AC36" s="40">
        <f>Анализ!$B$17+Анализ!$B$18*'Сезонные колебания'!Y36</f>
        <v>163563.46932646935</v>
      </c>
      <c r="AD36" s="20">
        <f t="shared" si="8"/>
        <v>131668.3285857286</v>
      </c>
      <c r="AF36" s="23">
        <v>34</v>
      </c>
      <c r="AG36" s="19">
        <f t="shared" si="0"/>
        <v>327960</v>
      </c>
      <c r="AH36" s="19">
        <f t="shared" si="1"/>
        <v>30295413777.82716</v>
      </c>
      <c r="AI36" s="20">
        <f t="shared" si="2"/>
        <v>60354679.152771555</v>
      </c>
    </row>
    <row r="37" spans="1:35" ht="18" thickBot="1" x14ac:dyDescent="0.35">
      <c r="A37" s="51">
        <v>27</v>
      </c>
      <c r="B37" s="52">
        <v>133111</v>
      </c>
      <c r="J37" s="38"/>
      <c r="K37" s="28" t="s">
        <v>22</v>
      </c>
      <c r="L37" s="19">
        <v>327960</v>
      </c>
      <c r="M37" s="19">
        <f t="shared" si="10"/>
        <v>164515.5</v>
      </c>
      <c r="N37" s="20">
        <f t="shared" si="9"/>
        <v>163444.5</v>
      </c>
      <c r="Y37" s="23">
        <v>33</v>
      </c>
      <c r="Z37" s="19">
        <f t="shared" si="6"/>
        <v>138442</v>
      </c>
      <c r="AA37" s="19">
        <f>$T$12</f>
        <v>-24660.674074074075</v>
      </c>
      <c r="AB37" s="19">
        <f t="shared" si="7"/>
        <v>163102.67407407408</v>
      </c>
      <c r="AC37" s="40">
        <f>Анализ!$B$17+Анализ!$B$18*'Сезонные колебания'!Y37</f>
        <v>164278.96911196914</v>
      </c>
      <c r="AD37" s="20">
        <f t="shared" si="8"/>
        <v>139618.29503789506</v>
      </c>
      <c r="AF37" s="23">
        <v>35</v>
      </c>
      <c r="AG37" s="19">
        <f t="shared" si="0"/>
        <v>158774</v>
      </c>
      <c r="AH37" s="19">
        <f t="shared" si="1"/>
        <v>23714735.604938302</v>
      </c>
      <c r="AI37" s="20">
        <f t="shared" si="2"/>
        <v>94942.828781638411</v>
      </c>
    </row>
    <row r="38" spans="1:35" ht="18" thickBot="1" x14ac:dyDescent="0.35">
      <c r="A38" s="51">
        <v>28</v>
      </c>
      <c r="B38" s="52">
        <v>325569</v>
      </c>
      <c r="J38" s="38"/>
      <c r="K38" s="28" t="s">
        <v>23</v>
      </c>
      <c r="L38" s="19">
        <v>158774</v>
      </c>
      <c r="M38" s="29" t="s">
        <v>19</v>
      </c>
      <c r="N38" s="30" t="s">
        <v>19</v>
      </c>
      <c r="Y38" s="23">
        <v>34</v>
      </c>
      <c r="Z38" s="19">
        <f t="shared" si="6"/>
        <v>327960</v>
      </c>
      <c r="AA38" s="19">
        <f>$U$12</f>
        <v>155196.70370370368</v>
      </c>
      <c r="AB38" s="19">
        <f t="shared" si="7"/>
        <v>172763.29629629632</v>
      </c>
      <c r="AC38" s="40">
        <f>Анализ!$B$17+Анализ!$B$18*'Сезонные колебания'!Y38</f>
        <v>164994.46889746893</v>
      </c>
      <c r="AD38" s="20">
        <f t="shared" si="8"/>
        <v>320191.17260117258</v>
      </c>
      <c r="AF38" s="55">
        <v>36</v>
      </c>
      <c r="AG38" s="19">
        <f t="shared" si="0"/>
        <v>96906</v>
      </c>
      <c r="AH38" s="19">
        <f t="shared" si="1"/>
        <v>3248797336.4938269</v>
      </c>
      <c r="AI38" s="20">
        <f t="shared" si="2"/>
        <v>3901787.9445259864</v>
      </c>
    </row>
    <row r="39" spans="1:35" ht="18.600000000000001" thickTop="1" thickBot="1" x14ac:dyDescent="0.35">
      <c r="A39" s="51">
        <v>29</v>
      </c>
      <c r="B39" s="52">
        <v>152346</v>
      </c>
      <c r="J39" s="21"/>
      <c r="K39" s="57" t="s">
        <v>24</v>
      </c>
      <c r="L39" s="43">
        <v>96906</v>
      </c>
      <c r="M39" s="10" t="s">
        <v>19</v>
      </c>
      <c r="N39" s="11" t="s">
        <v>19</v>
      </c>
      <c r="Y39" s="23">
        <v>35</v>
      </c>
      <c r="Z39" s="19">
        <f t="shared" si="6"/>
        <v>158774</v>
      </c>
      <c r="AA39" s="19">
        <f>$V$12</f>
        <v>-6627.8407407407312</v>
      </c>
      <c r="AB39" s="19">
        <f t="shared" si="7"/>
        <v>165401.84074074074</v>
      </c>
      <c r="AC39" s="40">
        <f>Анализ!$B$17+Анализ!$B$18*'Сезонные колебания'!Y39</f>
        <v>165709.9686829687</v>
      </c>
      <c r="AD39" s="20">
        <f t="shared" si="8"/>
        <v>159082.12794222796</v>
      </c>
      <c r="AF39" s="58" t="s">
        <v>29</v>
      </c>
      <c r="AG39" s="59"/>
      <c r="AH39" s="43">
        <f>SUM(AH3:AH38)</f>
        <v>188344494718.22223</v>
      </c>
      <c r="AI39" s="43">
        <f>SUM(AI3:AI38)</f>
        <v>942700542.10266113</v>
      </c>
    </row>
    <row r="40" spans="1:35" ht="18.600000000000001" thickTop="1" thickBot="1" x14ac:dyDescent="0.35">
      <c r="A40" s="51">
        <v>30</v>
      </c>
      <c r="B40" s="52">
        <v>89189</v>
      </c>
      <c r="W40" s="97" t="s">
        <v>60</v>
      </c>
      <c r="X40" s="60">
        <f>AVERAGE(Z5:Z40)</f>
        <v>153904.22222222222</v>
      </c>
      <c r="Y40" s="43">
        <v>36</v>
      </c>
      <c r="Z40" s="19">
        <f t="shared" si="6"/>
        <v>96906</v>
      </c>
      <c r="AA40" s="19">
        <f>$W$12</f>
        <v>-67544.174074074079</v>
      </c>
      <c r="AB40" s="19">
        <f t="shared" si="7"/>
        <v>164450.17407407408</v>
      </c>
      <c r="AC40" s="40">
        <f>Анализ!$B$17+Анализ!$B$18*'Сезонные колебания'!Y40</f>
        <v>166425.46846846849</v>
      </c>
      <c r="AD40" s="20">
        <f t="shared" si="8"/>
        <v>98881.294394394412</v>
      </c>
      <c r="AF40" s="61"/>
    </row>
    <row r="41" spans="1:35" ht="18.600000000000001" thickTop="1" thickBot="1" x14ac:dyDescent="0.35">
      <c r="A41" s="51">
        <v>31</v>
      </c>
      <c r="B41" s="52">
        <v>163601.19080459801</v>
      </c>
      <c r="Y41" s="62">
        <v>37</v>
      </c>
      <c r="AA41" s="36">
        <f>$R$12</f>
        <v>-24468.874074074069</v>
      </c>
      <c r="AC41" s="36">
        <f>Анализ!$B$17+Анализ!$B$18*'Сезонные колебания'!Y41</f>
        <v>167140.96825396828</v>
      </c>
      <c r="AD41" s="37">
        <f t="shared" si="8"/>
        <v>142672.09417989422</v>
      </c>
    </row>
    <row r="42" spans="1:35" ht="18" thickBot="1" x14ac:dyDescent="0.35">
      <c r="A42" s="51">
        <v>32</v>
      </c>
      <c r="B42" s="52">
        <v>164363.72139414199</v>
      </c>
      <c r="Y42" s="63">
        <v>38</v>
      </c>
      <c r="AA42" s="36">
        <f>$S$12</f>
        <v>-31895.140740740739</v>
      </c>
      <c r="AC42" s="36">
        <f>Анализ!$B$17+Анализ!$B$18*'Сезонные колебания'!Y42</f>
        <v>167856.46803946808</v>
      </c>
      <c r="AD42" s="37">
        <f t="shared" si="8"/>
        <v>135961.32729872735</v>
      </c>
    </row>
    <row r="43" spans="1:35" ht="18.600000000000001" thickTop="1" thickBot="1" x14ac:dyDescent="0.35">
      <c r="A43" s="51">
        <v>33</v>
      </c>
      <c r="B43" s="52">
        <v>165126.251983686</v>
      </c>
      <c r="Y43" s="62">
        <v>39</v>
      </c>
      <c r="AA43" s="36">
        <f>$T$12</f>
        <v>-24660.674074074075</v>
      </c>
      <c r="AC43" s="36">
        <f>Анализ!$B$17+Анализ!$B$18*'Сезонные колебания'!Y43</f>
        <v>168571.96782496784</v>
      </c>
      <c r="AD43" s="37">
        <f t="shared" si="8"/>
        <v>143911.29375089376</v>
      </c>
    </row>
    <row r="44" spans="1:35" ht="18" thickBot="1" x14ac:dyDescent="0.35">
      <c r="A44" s="51">
        <v>34</v>
      </c>
      <c r="B44" s="52">
        <v>165888.78257322899</v>
      </c>
      <c r="Y44" s="63">
        <v>40</v>
      </c>
      <c r="AA44" s="36">
        <f>$U$12</f>
        <v>155196.70370370368</v>
      </c>
      <c r="AC44" s="36">
        <f>Анализ!$B$17+Анализ!$B$18*'Сезонные колебания'!Y44</f>
        <v>169287.46761046763</v>
      </c>
      <c r="AD44" s="37">
        <f t="shared" si="8"/>
        <v>324484.17131417128</v>
      </c>
    </row>
    <row r="45" spans="1:35" ht="18.600000000000001" thickTop="1" thickBot="1" x14ac:dyDescent="0.35">
      <c r="A45" s="51">
        <v>35</v>
      </c>
      <c r="B45" s="52">
        <v>166651.313162773</v>
      </c>
      <c r="Y45" s="62">
        <v>41</v>
      </c>
      <c r="AA45" s="36">
        <f>$V$12</f>
        <v>-6627.8407407407312</v>
      </c>
      <c r="AC45" s="36">
        <f>Анализ!$B$17+Анализ!$B$18*'Сезонные колебания'!Y45</f>
        <v>170002.96739596743</v>
      </c>
      <c r="AD45" s="37">
        <f t="shared" si="8"/>
        <v>163375.12665522669</v>
      </c>
    </row>
    <row r="46" spans="1:35" ht="18" thickBot="1" x14ac:dyDescent="0.35">
      <c r="A46" s="51">
        <v>36</v>
      </c>
      <c r="B46" s="52">
        <v>167413.84375231701</v>
      </c>
      <c r="Y46" s="63">
        <v>42</v>
      </c>
      <c r="AA46" s="36">
        <f>$W$12</f>
        <v>-67544.174074074079</v>
      </c>
      <c r="AC46" s="36">
        <f>Анализ!$B$17+Анализ!$B$18*'Сезонные колебания'!Y46</f>
        <v>170718.46718146722</v>
      </c>
      <c r="AD46" s="37">
        <f t="shared" si="8"/>
        <v>103174.29310739314</v>
      </c>
    </row>
    <row r="47" spans="1:35" ht="18" thickTop="1" x14ac:dyDescent="0.3"/>
  </sheetData>
  <mergeCells count="30">
    <mergeCell ref="J22:J27"/>
    <mergeCell ref="J28:J33"/>
    <mergeCell ref="J34:J39"/>
    <mergeCell ref="AF39:AG39"/>
    <mergeCell ref="B1:G1"/>
    <mergeCell ref="J16:J21"/>
    <mergeCell ref="AA2:AA4"/>
    <mergeCell ref="AD2:AD4"/>
    <mergeCell ref="J1:N1"/>
    <mergeCell ref="P1:W1"/>
    <mergeCell ref="Y1:AD1"/>
    <mergeCell ref="AF1:AI1"/>
    <mergeCell ref="A1:A2"/>
    <mergeCell ref="J4:J9"/>
    <mergeCell ref="P4:P9"/>
    <mergeCell ref="AK4:AK9"/>
    <mergeCell ref="J10:J15"/>
    <mergeCell ref="Q10:Q12"/>
    <mergeCell ref="Y2:Y4"/>
    <mergeCell ref="Z2:Z4"/>
    <mergeCell ref="AB2:AB4"/>
    <mergeCell ref="AC2:AC4"/>
    <mergeCell ref="AK2:AK3"/>
    <mergeCell ref="AK1:AO1"/>
    <mergeCell ref="AL2:AL3"/>
    <mergeCell ref="J2:J3"/>
    <mergeCell ref="K2:K3"/>
    <mergeCell ref="P2:P3"/>
    <mergeCell ref="Q2:Q3"/>
    <mergeCell ref="R2:W2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 sizeWithCells="1">
              <from>
                <xdr:col>34</xdr:col>
                <xdr:colOff>205740</xdr:colOff>
                <xdr:row>1</xdr:row>
                <xdr:rowOff>15240</xdr:rowOff>
              </from>
              <to>
                <xdr:col>34</xdr:col>
                <xdr:colOff>777240</xdr:colOff>
                <xdr:row>1</xdr:row>
                <xdr:rowOff>388620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Equation.3" shapeId="1026" r:id="rId6">
          <objectPr defaultSize="0" autoPict="0" r:id="rId7">
            <anchor moveWithCells="1" sizeWithCells="1">
              <from>
                <xdr:col>31</xdr:col>
                <xdr:colOff>297180</xdr:colOff>
                <xdr:row>1</xdr:row>
                <xdr:rowOff>152400</xdr:rowOff>
              </from>
              <to>
                <xdr:col>31</xdr:col>
                <xdr:colOff>396240</xdr:colOff>
                <xdr:row>1</xdr:row>
                <xdr:rowOff>312420</xdr:rowOff>
              </to>
            </anchor>
          </objectPr>
        </oleObject>
      </mc:Choice>
      <mc:Fallback>
        <oleObject progId="Equation.3" shapeId="1026" r:id="rId6"/>
      </mc:Fallback>
    </mc:AlternateContent>
    <mc:AlternateContent xmlns:mc="http://schemas.openxmlformats.org/markup-compatibility/2006">
      <mc:Choice Requires="x14">
        <oleObject progId="Equation.3" shapeId="1027" r:id="rId8">
          <objectPr defaultSize="0" autoPict="0" r:id="rId9">
            <anchor moveWithCells="1" sizeWithCells="1">
              <from>
                <xdr:col>32</xdr:col>
                <xdr:colOff>205740</xdr:colOff>
                <xdr:row>1</xdr:row>
                <xdr:rowOff>114300</xdr:rowOff>
              </from>
              <to>
                <xdr:col>32</xdr:col>
                <xdr:colOff>457200</xdr:colOff>
                <xdr:row>1</xdr:row>
                <xdr:rowOff>365760</xdr:rowOff>
              </to>
            </anchor>
          </objectPr>
        </oleObject>
      </mc:Choice>
      <mc:Fallback>
        <oleObject progId="Equation.3" shapeId="1027" r:id="rId8"/>
      </mc:Fallback>
    </mc:AlternateContent>
    <mc:AlternateContent xmlns:mc="http://schemas.openxmlformats.org/markup-compatibility/2006">
      <mc:Choice Requires="x14">
        <oleObject progId="Equation.3" shapeId="1028" r:id="rId10">
          <objectPr defaultSize="0" autoPict="0" r:id="rId11">
            <anchor moveWithCells="1" sizeWithCells="1">
              <from>
                <xdr:col>33</xdr:col>
                <xdr:colOff>175260</xdr:colOff>
                <xdr:row>1</xdr:row>
                <xdr:rowOff>91440</xdr:rowOff>
              </from>
              <to>
                <xdr:col>33</xdr:col>
                <xdr:colOff>723900</xdr:colOff>
                <xdr:row>1</xdr:row>
                <xdr:rowOff>365760</xdr:rowOff>
              </to>
            </anchor>
          </objectPr>
        </oleObject>
      </mc:Choice>
      <mc:Fallback>
        <oleObject progId="Equation.3" shapeId="1028" r:id="rId10"/>
      </mc:Fallback>
    </mc:AlternateContent>
    <mc:AlternateContent xmlns:mc="http://schemas.openxmlformats.org/markup-compatibility/2006">
      <mc:Choice Requires="x14">
        <oleObject progId="Equation.3" shapeId="1034" r:id="rId12">
          <objectPr defaultSize="0" autoPict="0" r:id="rId13">
            <anchor moveWithCells="1" sizeWithCells="1">
              <from>
                <xdr:col>24</xdr:col>
                <xdr:colOff>274320</xdr:colOff>
                <xdr:row>2</xdr:row>
                <xdr:rowOff>30480</xdr:rowOff>
              </from>
              <to>
                <xdr:col>24</xdr:col>
                <xdr:colOff>373380</xdr:colOff>
                <xdr:row>2</xdr:row>
                <xdr:rowOff>198120</xdr:rowOff>
              </to>
            </anchor>
          </objectPr>
        </oleObject>
      </mc:Choice>
      <mc:Fallback>
        <oleObject progId="Equation.3" shapeId="1034" r:id="rId12"/>
      </mc:Fallback>
    </mc:AlternateContent>
    <mc:AlternateContent xmlns:mc="http://schemas.openxmlformats.org/markup-compatibility/2006">
      <mc:Choice Requires="x14">
        <oleObject progId="Equation.3" shapeId="1033" r:id="rId14">
          <objectPr defaultSize="0" autoPict="0" r:id="rId15">
            <anchor moveWithCells="1" sizeWithCells="1">
              <from>
                <xdr:col>25</xdr:col>
                <xdr:colOff>243840</xdr:colOff>
                <xdr:row>2</xdr:row>
                <xdr:rowOff>243840</xdr:rowOff>
              </from>
              <to>
                <xdr:col>25</xdr:col>
                <xdr:colOff>441960</xdr:colOff>
                <xdr:row>3</xdr:row>
                <xdr:rowOff>7620</xdr:rowOff>
              </to>
            </anchor>
          </objectPr>
        </oleObject>
      </mc:Choice>
      <mc:Fallback>
        <oleObject progId="Equation.3" shapeId="1033" r:id="rId14"/>
      </mc:Fallback>
    </mc:AlternateContent>
    <mc:AlternateContent xmlns:mc="http://schemas.openxmlformats.org/markup-compatibility/2006">
      <mc:Choice Requires="x14">
        <oleObject progId="Equation.3" shapeId="1032" r:id="rId16">
          <objectPr defaultSize="0" autoPict="0" r:id="rId17">
            <anchor moveWithCells="1" sizeWithCells="1">
              <from>
                <xdr:col>26</xdr:col>
                <xdr:colOff>426720</xdr:colOff>
                <xdr:row>2</xdr:row>
                <xdr:rowOff>381000</xdr:rowOff>
              </from>
              <to>
                <xdr:col>26</xdr:col>
                <xdr:colOff>624840</xdr:colOff>
                <xdr:row>3</xdr:row>
                <xdr:rowOff>152400</xdr:rowOff>
              </to>
            </anchor>
          </objectPr>
        </oleObject>
      </mc:Choice>
      <mc:Fallback>
        <oleObject progId="Equation.3" shapeId="1032" r:id="rId16"/>
      </mc:Fallback>
    </mc:AlternateContent>
    <mc:AlternateContent xmlns:mc="http://schemas.openxmlformats.org/markup-compatibility/2006">
      <mc:Choice Requires="x14">
        <oleObject progId="Equation.3" shapeId="1031" r:id="rId18">
          <objectPr defaultSize="0" autoPict="0" r:id="rId19">
            <anchor moveWithCells="1" sizeWithCells="1">
              <from>
                <xdr:col>27</xdr:col>
                <xdr:colOff>243840</xdr:colOff>
                <xdr:row>2</xdr:row>
                <xdr:rowOff>441960</xdr:rowOff>
              </from>
              <to>
                <xdr:col>27</xdr:col>
                <xdr:colOff>1127760</xdr:colOff>
                <xdr:row>3</xdr:row>
                <xdr:rowOff>213360</xdr:rowOff>
              </to>
            </anchor>
          </objectPr>
        </oleObject>
      </mc:Choice>
      <mc:Fallback>
        <oleObject progId="Equation.3" shapeId="1031" r:id="rId18"/>
      </mc:Fallback>
    </mc:AlternateContent>
    <mc:AlternateContent xmlns:mc="http://schemas.openxmlformats.org/markup-compatibility/2006">
      <mc:Choice Requires="x14">
        <oleObject progId="Equation.3" shapeId="1030" r:id="rId20">
          <objectPr defaultSize="0" autoPict="0" r:id="rId21">
            <anchor moveWithCells="1" sizeWithCells="1">
              <from>
                <xdr:col>28</xdr:col>
                <xdr:colOff>403860</xdr:colOff>
                <xdr:row>2</xdr:row>
                <xdr:rowOff>449580</xdr:rowOff>
              </from>
              <to>
                <xdr:col>28</xdr:col>
                <xdr:colOff>601980</xdr:colOff>
                <xdr:row>3</xdr:row>
                <xdr:rowOff>220980</xdr:rowOff>
              </to>
            </anchor>
          </objectPr>
        </oleObject>
      </mc:Choice>
      <mc:Fallback>
        <oleObject progId="Equation.3" shapeId="1030" r:id="rId20"/>
      </mc:Fallback>
    </mc:AlternateContent>
    <mc:AlternateContent xmlns:mc="http://schemas.openxmlformats.org/markup-compatibility/2006">
      <mc:Choice Requires="x14">
        <oleObject progId="Equation.3" shapeId="1029" r:id="rId22">
          <objectPr defaultSize="0" autoPict="0" r:id="rId23">
            <anchor moveWithCells="1" sizeWithCells="1">
              <from>
                <xdr:col>29</xdr:col>
                <xdr:colOff>251460</xdr:colOff>
                <xdr:row>2</xdr:row>
                <xdr:rowOff>342900</xdr:rowOff>
              </from>
              <to>
                <xdr:col>29</xdr:col>
                <xdr:colOff>1143000</xdr:colOff>
                <xdr:row>3</xdr:row>
                <xdr:rowOff>114300</xdr:rowOff>
              </to>
            </anchor>
          </objectPr>
        </oleObject>
      </mc:Choice>
      <mc:Fallback>
        <oleObject progId="Equation.3" shapeId="1029" r:id="rId22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/>
  </sheetViews>
  <sheetFormatPr defaultRowHeight="14.4" x14ac:dyDescent="0.3"/>
  <sheetData>
    <row r="1" spans="1:9" x14ac:dyDescent="0.3">
      <c r="A1" t="s">
        <v>30</v>
      </c>
    </row>
    <row r="2" spans="1:9" ht="15" thickBot="1" x14ac:dyDescent="0.35"/>
    <row r="3" spans="1:9" x14ac:dyDescent="0.3">
      <c r="A3" s="4" t="s">
        <v>31</v>
      </c>
      <c r="B3" s="4"/>
    </row>
    <row r="4" spans="1:9" x14ac:dyDescent="0.3">
      <c r="A4" s="1" t="s">
        <v>32</v>
      </c>
      <c r="B4" s="1">
        <v>0.82367068519517306</v>
      </c>
    </row>
    <row r="5" spans="1:9" x14ac:dyDescent="0.3">
      <c r="A5" s="1" t="s">
        <v>33</v>
      </c>
      <c r="B5" s="1">
        <v>0.67843339764988586</v>
      </c>
    </row>
    <row r="6" spans="1:9" x14ac:dyDescent="0.3">
      <c r="A6" s="1" t="s">
        <v>34</v>
      </c>
      <c r="B6" s="1">
        <v>0.66897555640429429</v>
      </c>
    </row>
    <row r="7" spans="1:9" x14ac:dyDescent="0.3">
      <c r="A7" s="1" t="s">
        <v>35</v>
      </c>
      <c r="B7" s="1">
        <v>5265.5946038819975</v>
      </c>
    </row>
    <row r="8" spans="1:9" ht="15" thickBot="1" x14ac:dyDescent="0.35">
      <c r="A8" s="2" t="s">
        <v>36</v>
      </c>
      <c r="B8" s="2">
        <v>36</v>
      </c>
    </row>
    <row r="10" spans="1:9" ht="15" thickBot="1" x14ac:dyDescent="0.35">
      <c r="A10" t="s">
        <v>37</v>
      </c>
    </row>
    <row r="11" spans="1:9" x14ac:dyDescent="0.3">
      <c r="A11" s="3"/>
      <c r="B11" s="3" t="s">
        <v>42</v>
      </c>
      <c r="C11" s="3" t="s">
        <v>43</v>
      </c>
      <c r="D11" s="3" t="s">
        <v>44</v>
      </c>
      <c r="E11" s="3" t="s">
        <v>45</v>
      </c>
      <c r="F11" s="3" t="s">
        <v>46</v>
      </c>
    </row>
    <row r="12" spans="1:9" x14ac:dyDescent="0.3">
      <c r="A12" s="1" t="s">
        <v>38</v>
      </c>
      <c r="B12" s="1">
        <v>1</v>
      </c>
      <c r="C12" s="1">
        <v>1988886678.7501779</v>
      </c>
      <c r="D12" s="1">
        <v>1988886678.7501779</v>
      </c>
      <c r="E12" s="1">
        <v>71.732373174069863</v>
      </c>
      <c r="F12" s="1">
        <v>6.8439826345795011E-10</v>
      </c>
    </row>
    <row r="13" spans="1:9" x14ac:dyDescent="0.3">
      <c r="A13" s="1" t="s">
        <v>39</v>
      </c>
      <c r="B13" s="1">
        <v>34</v>
      </c>
      <c r="C13" s="1">
        <v>942700542.10266101</v>
      </c>
      <c r="D13" s="1">
        <v>27726486.532431208</v>
      </c>
      <c r="E13" s="1"/>
      <c r="F13" s="1"/>
    </row>
    <row r="14" spans="1:9" ht="15" thickBot="1" x14ac:dyDescent="0.35">
      <c r="A14" s="2" t="s">
        <v>40</v>
      </c>
      <c r="B14" s="2">
        <v>35</v>
      </c>
      <c r="C14" s="2">
        <v>2931587220.852839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47</v>
      </c>
      <c r="C16" s="3" t="s">
        <v>35</v>
      </c>
      <c r="D16" s="3" t="s">
        <v>48</v>
      </c>
      <c r="E16" s="3" t="s">
        <v>49</v>
      </c>
      <c r="F16" s="3" t="s">
        <v>50</v>
      </c>
      <c r="G16" s="3" t="s">
        <v>51</v>
      </c>
      <c r="H16" s="3" t="s">
        <v>52</v>
      </c>
      <c r="I16" s="3" t="s">
        <v>53</v>
      </c>
    </row>
    <row r="17" spans="1:9" x14ac:dyDescent="0.3">
      <c r="A17" s="1" t="s">
        <v>41</v>
      </c>
      <c r="B17" s="1">
        <v>140667.47619047621</v>
      </c>
      <c r="C17" s="1">
        <v>1792.4150228324249</v>
      </c>
      <c r="D17" s="1">
        <v>78.479299938130112</v>
      </c>
      <c r="E17" s="1">
        <v>5.092830211647222E-40</v>
      </c>
      <c r="F17" s="1">
        <v>137024.85060190642</v>
      </c>
      <c r="G17" s="1">
        <v>144310.101779046</v>
      </c>
      <c r="H17" s="1">
        <v>137024.85060190642</v>
      </c>
      <c r="I17" s="1">
        <v>144310.101779046</v>
      </c>
    </row>
    <row r="18" spans="1:9" ht="15" thickBot="1" x14ac:dyDescent="0.35">
      <c r="A18" s="2" t="s">
        <v>54</v>
      </c>
      <c r="B18" s="2">
        <v>715.49978549978562</v>
      </c>
      <c r="C18" s="2">
        <v>84.479611565469241</v>
      </c>
      <c r="D18" s="2">
        <v>8.4694966305011246</v>
      </c>
      <c r="E18" s="2">
        <v>6.8439826345794515E-10</v>
      </c>
      <c r="F18" s="2">
        <v>543.81655874656713</v>
      </c>
      <c r="G18" s="2">
        <v>887.18301225300411</v>
      </c>
      <c r="H18" s="2">
        <v>543.81655874656713</v>
      </c>
      <c r="I18" s="2">
        <v>887.18301225300411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Сезонные колебания</vt:lpstr>
      <vt:lpstr>Анализ</vt:lpstr>
    </vt:vector>
  </TitlesOfParts>
  <Company>Freedom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Гранд Дмитрий</dc:creator>
  <cp:lastModifiedBy>Гранд Дмитрий</cp:lastModifiedBy>
  <dcterms:created xsi:type="dcterms:W3CDTF">2024-11-05T12:26:18Z</dcterms:created>
  <dcterms:modified xsi:type="dcterms:W3CDTF">2024-12-06T18:47:29Z</dcterms:modified>
</cp:coreProperties>
</file>