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G\Studing\University\2 year\Data Processing\Labs\"/>
    </mc:Choice>
  </mc:AlternateContent>
  <bookViews>
    <workbookView xWindow="0" yWindow="0" windowWidth="11508" windowHeight="9192"/>
  </bookViews>
  <sheets>
    <sheet name="Кластерный анализ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2" l="1"/>
  <c r="J20" i="2"/>
  <c r="I20" i="2"/>
  <c r="H20" i="2"/>
  <c r="AU19" i="2"/>
  <c r="K19" i="2"/>
  <c r="J19" i="2"/>
  <c r="I19" i="2"/>
  <c r="H19" i="2"/>
  <c r="AU18" i="2"/>
  <c r="K18" i="2"/>
  <c r="J18" i="2"/>
  <c r="I18" i="2"/>
  <c r="H18" i="2"/>
  <c r="AU17" i="2"/>
  <c r="K17" i="2"/>
  <c r="J17" i="2"/>
  <c r="I17" i="2"/>
  <c r="H17" i="2"/>
  <c r="AU16" i="2"/>
  <c r="K16" i="2"/>
  <c r="J16" i="2"/>
  <c r="I16" i="2"/>
  <c r="H16" i="2"/>
  <c r="AU15" i="2"/>
  <c r="K15" i="2"/>
  <c r="J15" i="2"/>
  <c r="I15" i="2"/>
  <c r="H15" i="2"/>
  <c r="AU14" i="2"/>
  <c r="K14" i="2"/>
  <c r="J14" i="2"/>
  <c r="I14" i="2"/>
  <c r="H14" i="2"/>
  <c r="AU13" i="2"/>
  <c r="K13" i="2"/>
  <c r="J13" i="2"/>
  <c r="I13" i="2"/>
  <c r="H13" i="2"/>
  <c r="AU12" i="2"/>
  <c r="K12" i="2"/>
  <c r="J12" i="2"/>
  <c r="I12" i="2"/>
  <c r="H12" i="2"/>
  <c r="AU11" i="2"/>
  <c r="K11" i="2"/>
  <c r="J11" i="2"/>
  <c r="I11" i="2"/>
  <c r="H11" i="2"/>
  <c r="AU10" i="2"/>
  <c r="K10" i="2"/>
  <c r="J10" i="2"/>
  <c r="I10" i="2"/>
  <c r="H10" i="2"/>
  <c r="S16" i="2" s="1"/>
  <c r="AU9" i="2"/>
  <c r="K9" i="2"/>
  <c r="J9" i="2"/>
  <c r="I9" i="2"/>
  <c r="H9" i="2"/>
  <c r="AU8" i="2"/>
  <c r="K8" i="2"/>
  <c r="J8" i="2"/>
  <c r="I8" i="2"/>
  <c r="H8" i="2"/>
  <c r="K7" i="2"/>
  <c r="J7" i="2"/>
  <c r="I7" i="2"/>
  <c r="H7" i="2"/>
  <c r="K6" i="2"/>
  <c r="J6" i="2"/>
  <c r="I6" i="2"/>
  <c r="H6" i="2"/>
  <c r="AU5" i="2"/>
  <c r="K5" i="2"/>
  <c r="J5" i="2"/>
  <c r="I5" i="2"/>
  <c r="H5" i="2"/>
  <c r="Y16" i="2" l="1"/>
  <c r="V18" i="2"/>
  <c r="AN5" i="2" s="1"/>
  <c r="Y17" i="2"/>
  <c r="N18" i="2"/>
  <c r="AF5" i="2" s="1"/>
  <c r="Q16" i="2"/>
  <c r="P16" i="2"/>
  <c r="AB18" i="2"/>
  <c r="AT8" i="2" s="1"/>
  <c r="R13" i="2"/>
  <c r="P10" i="2"/>
  <c r="R16" i="2"/>
  <c r="U18" i="2"/>
  <c r="AM5" i="2" s="1"/>
  <c r="AA18" i="2"/>
  <c r="AS5" i="2" s="1"/>
  <c r="P6" i="2"/>
  <c r="R14" i="2"/>
  <c r="N11" i="2"/>
  <c r="R10" i="2"/>
  <c r="O8" i="2"/>
  <c r="Q17" i="2"/>
  <c r="T16" i="2"/>
  <c r="P12" i="2"/>
  <c r="AA17" i="2"/>
  <c r="Z16" i="2"/>
  <c r="T14" i="2"/>
  <c r="Y18" i="2"/>
  <c r="AQ5" i="2" s="1"/>
  <c r="T15" i="2"/>
  <c r="V14" i="2"/>
  <c r="X17" i="2"/>
  <c r="BA3" i="2"/>
  <c r="BE3" i="2"/>
  <c r="BL3" i="2"/>
  <c r="BB3" i="2"/>
  <c r="BC3" i="2"/>
  <c r="BN3" i="2"/>
  <c r="BG3" i="2"/>
  <c r="AZ3" i="2"/>
  <c r="BH3" i="2"/>
  <c r="BI3" i="2"/>
  <c r="BJ3" i="2"/>
  <c r="BD3" i="2"/>
  <c r="BM3" i="2"/>
  <c r="BF3" i="2"/>
  <c r="BK3" i="2"/>
  <c r="N7" i="2"/>
  <c r="Q12" i="2"/>
  <c r="S13" i="2"/>
  <c r="O7" i="2"/>
  <c r="P8" i="2"/>
  <c r="N9" i="2"/>
  <c r="S10" i="2"/>
  <c r="O11" i="2"/>
  <c r="R12" i="2"/>
  <c r="T13" i="2"/>
  <c r="U14" i="2"/>
  <c r="U15" i="2"/>
  <c r="R17" i="2"/>
  <c r="Z17" i="2"/>
  <c r="O18" i="2"/>
  <c r="AG5" i="2" s="1"/>
  <c r="W18" i="2"/>
  <c r="AO5" i="2" s="1"/>
  <c r="Q13" i="2"/>
  <c r="N6" i="2"/>
  <c r="P7" i="2"/>
  <c r="Q8" i="2"/>
  <c r="O9" i="2"/>
  <c r="U13" i="2"/>
  <c r="N14" i="2"/>
  <c r="S17" i="2"/>
  <c r="P18" i="2"/>
  <c r="AH5" i="2" s="1"/>
  <c r="X18" i="2"/>
  <c r="AP5" i="2" s="1"/>
  <c r="N5" i="2"/>
  <c r="O6" i="2"/>
  <c r="Q7" i="2"/>
  <c r="R8" i="2"/>
  <c r="P9" i="2"/>
  <c r="Q11" i="2"/>
  <c r="T12" i="2"/>
  <c r="N13" i="2"/>
  <c r="V13" i="2"/>
  <c r="O14" i="2"/>
  <c r="W14" i="2"/>
  <c r="O15" i="2"/>
  <c r="W15" i="2"/>
  <c r="N16" i="2"/>
  <c r="V16" i="2"/>
  <c r="T17" i="2"/>
  <c r="Q18" i="2"/>
  <c r="AI5" i="2" s="1"/>
  <c r="T11" i="2"/>
  <c r="T10" i="2"/>
  <c r="N15" i="2"/>
  <c r="V15" i="2"/>
  <c r="U16" i="2"/>
  <c r="O5" i="2"/>
  <c r="Q9" i="2"/>
  <c r="N10" i="2"/>
  <c r="R11" i="2"/>
  <c r="U12" i="2"/>
  <c r="O13" i="2"/>
  <c r="W13" i="2"/>
  <c r="P14" i="2"/>
  <c r="X14" i="2"/>
  <c r="P15" i="2"/>
  <c r="X15" i="2"/>
  <c r="O16" i="2"/>
  <c r="W16" i="2"/>
  <c r="U17" i="2"/>
  <c r="R18" i="2"/>
  <c r="AJ5" i="2" s="1"/>
  <c r="Z18" i="2"/>
  <c r="AR5" i="2" s="1"/>
  <c r="P11" i="2"/>
  <c r="S12" i="2"/>
  <c r="R9" i="2"/>
  <c r="O10" i="2"/>
  <c r="S11" i="2"/>
  <c r="N12" i="2"/>
  <c r="V12" i="2"/>
  <c r="P13" i="2"/>
  <c r="Q14" i="2"/>
  <c r="Q15" i="2"/>
  <c r="Y15" i="2"/>
  <c r="X16" i="2"/>
  <c r="N17" i="2"/>
  <c r="V17" i="2"/>
  <c r="S18" i="2"/>
  <c r="AK5" i="2" s="1"/>
  <c r="R15" i="2"/>
  <c r="W17" i="2"/>
  <c r="S9" i="2"/>
  <c r="O12" i="2"/>
  <c r="O17" i="2"/>
  <c r="T18" i="2"/>
  <c r="AL5" i="2" s="1"/>
  <c r="N8" i="2"/>
  <c r="Q10" i="2"/>
  <c r="U11" i="2"/>
  <c r="S14" i="2"/>
  <c r="S15" i="2"/>
  <c r="P17" i="2"/>
  <c r="N4" i="2"/>
  <c r="AQ10" i="2" l="1"/>
  <c r="AQ9" i="2"/>
  <c r="AQ17" i="2"/>
  <c r="AQ6" i="2"/>
  <c r="AQ18" i="2"/>
  <c r="AQ11" i="2"/>
  <c r="AT5" i="2"/>
  <c r="AQ8" i="2"/>
  <c r="AS9" i="2"/>
  <c r="AT13" i="2"/>
  <c r="AT17" i="2"/>
  <c r="AT10" i="2"/>
  <c r="AS12" i="2"/>
  <c r="AS16" i="2"/>
  <c r="AT18" i="2"/>
  <c r="AS18" i="2"/>
  <c r="AT19" i="2"/>
  <c r="AT9" i="2"/>
  <c r="AT12" i="2"/>
  <c r="AT15" i="2"/>
  <c r="AT14" i="2"/>
  <c r="AS10" i="2"/>
  <c r="AT16" i="2"/>
  <c r="AS7" i="2"/>
  <c r="AT11" i="2"/>
  <c r="AQ14" i="2"/>
  <c r="AS8" i="2"/>
  <c r="AS11" i="2"/>
  <c r="AQ16" i="2"/>
  <c r="AS19" i="2"/>
  <c r="AS17" i="2"/>
  <c r="AP8" i="2"/>
  <c r="AQ12" i="2"/>
  <c r="AS6" i="2"/>
  <c r="AS15" i="2"/>
  <c r="AQ15" i="2"/>
  <c r="AS13" i="2"/>
  <c r="AP12" i="2"/>
  <c r="AP17" i="2"/>
  <c r="AQ13" i="2"/>
  <c r="AQ7" i="2"/>
  <c r="AS14" i="2"/>
  <c r="AI13" i="2"/>
  <c r="AN16" i="2"/>
  <c r="AN18" i="2"/>
  <c r="AN9" i="2"/>
  <c r="AN15" i="2"/>
  <c r="AN12" i="2"/>
  <c r="AN14" i="2"/>
  <c r="AN13" i="2"/>
  <c r="AN6" i="2"/>
  <c r="AN19" i="2"/>
  <c r="AN8" i="2"/>
  <c r="AN7" i="2"/>
  <c r="AN17" i="2"/>
  <c r="AN10" i="2"/>
  <c r="AN11" i="2"/>
  <c r="AP9" i="2"/>
  <c r="AP19" i="2"/>
  <c r="AQ19" i="2"/>
  <c r="AI9" i="2"/>
  <c r="AI14" i="2"/>
  <c r="AF16" i="2"/>
  <c r="AF12" i="2"/>
  <c r="AF18" i="2"/>
  <c r="AF9" i="2"/>
  <c r="AF15" i="2"/>
  <c r="AF14" i="2"/>
  <c r="AF13" i="2"/>
  <c r="AF6" i="2"/>
  <c r="AF19" i="2"/>
  <c r="AF8" i="2"/>
  <c r="AF7" i="2"/>
  <c r="AF17" i="2"/>
  <c r="AF10" i="2"/>
  <c r="AF11" i="2"/>
  <c r="AM16" i="2"/>
  <c r="AM11" i="2"/>
  <c r="AM18" i="2"/>
  <c r="AM9" i="2"/>
  <c r="AM15" i="2"/>
  <c r="AM12" i="2"/>
  <c r="AM14" i="2"/>
  <c r="AM13" i="2"/>
  <c r="AM6" i="2"/>
  <c r="AM17" i="2"/>
  <c r="AM19" i="2"/>
  <c r="AM8" i="2"/>
  <c r="AM7" i="2"/>
  <c r="AM10" i="2"/>
  <c r="AJ19" i="2"/>
  <c r="AJ8" i="2"/>
  <c r="AJ7" i="2"/>
  <c r="AJ17" i="2"/>
  <c r="AJ10" i="2"/>
  <c r="AJ12" i="2"/>
  <c r="AJ16" i="2"/>
  <c r="AJ11" i="2"/>
  <c r="AJ15" i="2"/>
  <c r="AJ18" i="2"/>
  <c r="AJ9" i="2"/>
  <c r="AJ14" i="2"/>
  <c r="AJ13" i="2"/>
  <c r="AJ6" i="2"/>
  <c r="AP18" i="2"/>
  <c r="AP6" i="2"/>
  <c r="AI18" i="2"/>
  <c r="AR19" i="2"/>
  <c r="AR8" i="2"/>
  <c r="AR17" i="2"/>
  <c r="AR10" i="2"/>
  <c r="AR15" i="2"/>
  <c r="AR16" i="2"/>
  <c r="AR11" i="2"/>
  <c r="AR12" i="2"/>
  <c r="AR18" i="2"/>
  <c r="AR9" i="2"/>
  <c r="AR14" i="2"/>
  <c r="AR13" i="2"/>
  <c r="AR6" i="2"/>
  <c r="AR7" i="2"/>
  <c r="AG18" i="2"/>
  <c r="AG15" i="2"/>
  <c r="AG12" i="2"/>
  <c r="AG14" i="2"/>
  <c r="AG13" i="2"/>
  <c r="AG6" i="2"/>
  <c r="AG19" i="2"/>
  <c r="AG8" i="2"/>
  <c r="AG7" i="2"/>
  <c r="AG17" i="2"/>
  <c r="AG10" i="2"/>
  <c r="AG16" i="2"/>
  <c r="AG11" i="2"/>
  <c r="AG9" i="2"/>
  <c r="AP7" i="2"/>
  <c r="AP13" i="2"/>
  <c r="AI10" i="2"/>
  <c r="AI11" i="2"/>
  <c r="AH15" i="2"/>
  <c r="AH8" i="2"/>
  <c r="AH14" i="2"/>
  <c r="AH13" i="2"/>
  <c r="AH6" i="2"/>
  <c r="AH7" i="2"/>
  <c r="AH19" i="2"/>
  <c r="AH17" i="2"/>
  <c r="AH10" i="2"/>
  <c r="AH16" i="2"/>
  <c r="AH11" i="2"/>
  <c r="AH18" i="2"/>
  <c r="AH9" i="2"/>
  <c r="AH12" i="2"/>
  <c r="AP16" i="2"/>
  <c r="AP14" i="2"/>
  <c r="AI6" i="2"/>
  <c r="AI17" i="2"/>
  <c r="AI19" i="2"/>
  <c r="AP11" i="2"/>
  <c r="AP15" i="2"/>
  <c r="AI12" i="2"/>
  <c r="AI7" i="2"/>
  <c r="AL11" i="2"/>
  <c r="AL16" i="2"/>
  <c r="AL18" i="2"/>
  <c r="AL9" i="2"/>
  <c r="AL7" i="2"/>
  <c r="AL15" i="2"/>
  <c r="AL12" i="2"/>
  <c r="AL19" i="2"/>
  <c r="AL14" i="2"/>
  <c r="AL13" i="2"/>
  <c r="AL6" i="2"/>
  <c r="AL8" i="2"/>
  <c r="AL17" i="2"/>
  <c r="AL10" i="2"/>
  <c r="AI16" i="2"/>
  <c r="AO18" i="2"/>
  <c r="AO6" i="2"/>
  <c r="AO15" i="2"/>
  <c r="AO12" i="2"/>
  <c r="AO14" i="2"/>
  <c r="AO13" i="2"/>
  <c r="AO19" i="2"/>
  <c r="AO8" i="2"/>
  <c r="AO7" i="2"/>
  <c r="AO17" i="2"/>
  <c r="AO10" i="2"/>
  <c r="AO16" i="2"/>
  <c r="AO11" i="2"/>
  <c r="AO9" i="2"/>
  <c r="AK17" i="2"/>
  <c r="AK16" i="2"/>
  <c r="AK11" i="2"/>
  <c r="AK13" i="2"/>
  <c r="AK6" i="2"/>
  <c r="AK18" i="2"/>
  <c r="AK9" i="2"/>
  <c r="AK14" i="2"/>
  <c r="AK15" i="2"/>
  <c r="AK12" i="2"/>
  <c r="AK19" i="2"/>
  <c r="AK8" i="2"/>
  <c r="AK7" i="2"/>
  <c r="AK10" i="2"/>
  <c r="AP10" i="2"/>
  <c r="AI15" i="2"/>
  <c r="AI8" i="2"/>
</calcChain>
</file>

<file path=xl/sharedStrings.xml><?xml version="1.0" encoding="utf-8"?>
<sst xmlns="http://schemas.openxmlformats.org/spreadsheetml/2006/main" count="41" uniqueCount="37">
  <si>
    <t>№ отдела</t>
  </si>
  <si>
    <t>Мин. расстоян.между:</t>
  </si>
  <si>
    <t>Отделы</t>
  </si>
  <si>
    <t>Мин расстояние</t>
  </si>
  <si>
    <t>Отдел</t>
  </si>
  <si>
    <t>Расстояние</t>
  </si>
  <si>
    <t>-1-</t>
  </si>
  <si>
    <t>-2-</t>
  </si>
  <si>
    <t>-3-</t>
  </si>
  <si>
    <t>-4-</t>
  </si>
  <si>
    <t>-5-</t>
  </si>
  <si>
    <t>16и ост.</t>
  </si>
  <si>
    <t>16 и 15</t>
  </si>
  <si>
    <t>16,15  и 8</t>
  </si>
  <si>
    <t>16,15,8 и 2</t>
  </si>
  <si>
    <t>16,15,8,2 и 9</t>
  </si>
  <si>
    <t>16,15,8,2,9 и 6</t>
  </si>
  <si>
    <t>16,15,8,2,9,6 и14</t>
  </si>
  <si>
    <t>16,15,8,2,9,6,14 и 10</t>
  </si>
  <si>
    <t>16,15,8,2,9,6,14,10 и 3</t>
  </si>
  <si>
    <t>16,15,8,2,9,6,14,10,3 и 7</t>
  </si>
  <si>
    <t>16,15,8,2,9,6,14,10,3,7 и 1</t>
  </si>
  <si>
    <t>16,15,8,2,9,6,14,10,3,7,1и 12</t>
  </si>
  <si>
    <t>16,15,8,2,9,6,14,10,3,7,1,12 и 4</t>
  </si>
  <si>
    <t>16,15,8,2,9,6,14,10,3,7,1,12,4 и 13</t>
  </si>
  <si>
    <t>16,15,8,2,9,6,14,10,3,7,1,12,4,13 и 5</t>
  </si>
  <si>
    <t>Тут минесли(AG12:AU12; AG12:AU12; "&gt;0")</t>
  </si>
  <si>
    <t>Нормированные показатели деятельности предприятий</t>
  </si>
  <si>
    <t>Вычисление матрицы взаимных расстояний по формуле</t>
  </si>
  <si>
    <t>Расстояния между текущими фрагментами дерева и оставшимися объектами</t>
  </si>
  <si>
    <t>Построение дерева кратчайших расстояний</t>
  </si>
  <si>
    <t>Построенное дерево расстояний позволяет сделать вывод о том, что рассматриваемую совокупность отделов можно разделить на четыре группы и разработать для каждой из них системы премирования. Первую группу составляют 16,15,8 и 2 отделы, вторую - 9,6,14 и 10 отделы, третью – 3,7,1,12 и 4 отделы, а остальные – четвертую</t>
  </si>
  <si>
    <r>
      <t>x</t>
    </r>
    <r>
      <rPr>
        <sz val="11"/>
        <color theme="1"/>
        <rFont val="Arial"/>
        <family val="2"/>
        <charset val="204"/>
      </rPr>
      <t>1</t>
    </r>
  </si>
  <si>
    <r>
      <t>x</t>
    </r>
    <r>
      <rPr>
        <sz val="11"/>
        <color theme="1"/>
        <rFont val="Arial"/>
        <family val="2"/>
        <charset val="204"/>
      </rPr>
      <t>2</t>
    </r>
  </si>
  <si>
    <r>
      <t>x</t>
    </r>
    <r>
      <rPr>
        <sz val="11"/>
        <color theme="1"/>
        <rFont val="Arial"/>
        <family val="2"/>
        <charset val="204"/>
      </rPr>
      <t>3</t>
    </r>
  </si>
  <si>
    <r>
      <t>x</t>
    </r>
    <r>
      <rPr>
        <sz val="11"/>
        <color theme="1"/>
        <rFont val="Arial"/>
        <family val="2"/>
        <charset val="204"/>
      </rPr>
      <t>4</t>
    </r>
  </si>
  <si>
    <r>
      <t>x</t>
    </r>
    <r>
      <rPr>
        <i/>
        <sz val="11"/>
        <color theme="1"/>
        <rFont val="Arial"/>
        <family val="2"/>
        <charset val="204"/>
      </rPr>
      <t>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</si>
</sst>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i/>
      <sz val="14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i/>
      <sz val="11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8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/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textRotation="90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64" fontId="6" fillId="2" borderId="13" xfId="0" applyNumberFormat="1" applyFont="1" applyFill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textRotation="90" wrapText="1"/>
    </xf>
    <xf numFmtId="0" fontId="1" fillId="3" borderId="19" xfId="0" applyFont="1" applyFill="1" applyBorder="1" applyAlignment="1">
      <alignment horizontal="center" vertical="center" wrapText="1"/>
    </xf>
    <xf numFmtId="164" fontId="1" fillId="3" borderId="20" xfId="0" applyNumberFormat="1" applyFont="1" applyFill="1" applyBorder="1" applyAlignment="1">
      <alignment horizontal="center" vertical="center" wrapText="1"/>
    </xf>
    <xf numFmtId="164" fontId="1" fillId="3" borderId="21" xfId="0" applyNumberFormat="1" applyFont="1" applyFill="1" applyBorder="1" applyAlignment="1">
      <alignment horizontal="center" vertical="center" wrapText="1"/>
    </xf>
    <xf numFmtId="164" fontId="6" fillId="0" borderId="11" xfId="0" applyNumberFormat="1" applyFont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64" fontId="8" fillId="0" borderId="9" xfId="0" applyNumberFormat="1" applyFont="1" applyBorder="1" applyAlignment="1">
      <alignment horizontal="center" vertical="center" wrapText="1"/>
    </xf>
    <xf numFmtId="164" fontId="8" fillId="0" borderId="10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 wrapText="1"/>
    </xf>
    <xf numFmtId="164" fontId="8" fillId="0" borderId="4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6" fillId="0" borderId="12" xfId="0" applyNumberFormat="1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6" fillId="2" borderId="7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 wrapText="1"/>
    </xf>
    <xf numFmtId="164" fontId="8" fillId="0" borderId="7" xfId="0" applyNumberFormat="1" applyFont="1" applyBorder="1" applyAlignment="1">
      <alignment horizontal="center" vertical="center" wrapText="1"/>
    </xf>
    <xf numFmtId="0" fontId="9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0"/>
  <sheetViews>
    <sheetView tabSelected="1" zoomScale="55" zoomScaleNormal="55" workbookViewId="0"/>
  </sheetViews>
  <sheetFormatPr defaultRowHeight="13.8" x14ac:dyDescent="0.25"/>
  <cols>
    <col min="1" max="4" width="8.88671875" style="3"/>
    <col min="5" max="5" width="9" style="3" bestFit="1" customWidth="1"/>
    <col min="6" max="6" width="8.88671875" style="3"/>
    <col min="7" max="7" width="9" style="3" bestFit="1" customWidth="1"/>
    <col min="8" max="11" width="12.6640625" style="3" bestFit="1" customWidth="1"/>
    <col min="12" max="12" width="8.88671875" style="3"/>
    <col min="13" max="29" width="6.77734375" style="3" customWidth="1"/>
    <col min="30" max="30" width="8.88671875" style="3"/>
    <col min="31" max="31" width="22.6640625" style="3" customWidth="1"/>
    <col min="32" max="48" width="8.77734375" style="3" customWidth="1"/>
    <col min="49" max="49" width="8.88671875" style="3"/>
    <col min="50" max="50" width="12.33203125" style="3" customWidth="1"/>
    <col min="51" max="66" width="6.77734375" style="3" customWidth="1"/>
    <col min="67" max="16384" width="8.88671875" style="3"/>
  </cols>
  <sheetData>
    <row r="1" spans="1:66" ht="28.2" thickBot="1" x14ac:dyDescent="0.3">
      <c r="A1" s="1" t="s">
        <v>0</v>
      </c>
      <c r="B1" s="2" t="s">
        <v>32</v>
      </c>
      <c r="C1" s="2" t="s">
        <v>33</v>
      </c>
      <c r="D1" s="2" t="s">
        <v>34</v>
      </c>
      <c r="E1" s="2" t="s">
        <v>35</v>
      </c>
      <c r="G1" s="4" t="s">
        <v>27</v>
      </c>
      <c r="H1" s="5"/>
      <c r="I1" s="5"/>
      <c r="J1" s="5"/>
      <c r="K1" s="6"/>
      <c r="M1" s="4" t="s">
        <v>28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6"/>
      <c r="AE1" s="4" t="s">
        <v>29</v>
      </c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6"/>
      <c r="AX1" s="7" t="s">
        <v>30</v>
      </c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9"/>
    </row>
    <row r="2" spans="1:66" ht="18.600000000000001" thickBot="1" x14ac:dyDescent="0.3">
      <c r="A2" s="10">
        <v>1</v>
      </c>
      <c r="B2" s="11">
        <v>699</v>
      </c>
      <c r="C2" s="11">
        <v>190</v>
      </c>
      <c r="D2" s="11">
        <v>53</v>
      </c>
      <c r="E2" s="12">
        <v>11</v>
      </c>
      <c r="G2" s="13" t="s">
        <v>0</v>
      </c>
      <c r="H2" s="14" t="s">
        <v>36</v>
      </c>
      <c r="I2" s="14" t="s">
        <v>36</v>
      </c>
      <c r="J2" s="14" t="s">
        <v>36</v>
      </c>
      <c r="K2" s="14" t="s">
        <v>36</v>
      </c>
      <c r="M2" s="15"/>
      <c r="N2" s="16">
        <v>1</v>
      </c>
      <c r="O2" s="16">
        <v>2</v>
      </c>
      <c r="P2" s="16">
        <v>3</v>
      </c>
      <c r="Q2" s="16">
        <v>4</v>
      </c>
      <c r="R2" s="16">
        <v>5</v>
      </c>
      <c r="S2" s="16">
        <v>6</v>
      </c>
      <c r="T2" s="16">
        <v>7</v>
      </c>
      <c r="U2" s="16">
        <v>8</v>
      </c>
      <c r="V2" s="16">
        <v>9</v>
      </c>
      <c r="W2" s="16">
        <v>10</v>
      </c>
      <c r="X2" s="16">
        <v>11</v>
      </c>
      <c r="Y2" s="16">
        <v>12</v>
      </c>
      <c r="Z2" s="16">
        <v>13</v>
      </c>
      <c r="AA2" s="16">
        <v>14</v>
      </c>
      <c r="AB2" s="16">
        <v>15</v>
      </c>
      <c r="AC2" s="16">
        <v>16</v>
      </c>
      <c r="AE2" s="17" t="s">
        <v>1</v>
      </c>
      <c r="AF2" s="18" t="s">
        <v>2</v>
      </c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20"/>
      <c r="AV2" s="17" t="s">
        <v>3</v>
      </c>
      <c r="AX2" s="21" t="s">
        <v>4</v>
      </c>
      <c r="AY2" s="21">
        <v>16</v>
      </c>
      <c r="AZ2" s="21">
        <v>15</v>
      </c>
      <c r="BA2" s="21">
        <v>8</v>
      </c>
      <c r="BB2" s="21">
        <v>2</v>
      </c>
      <c r="BC2" s="21">
        <v>9</v>
      </c>
      <c r="BD2" s="21">
        <v>6</v>
      </c>
      <c r="BE2" s="21">
        <v>14</v>
      </c>
      <c r="BF2" s="21">
        <v>10</v>
      </c>
      <c r="BG2" s="21">
        <v>3</v>
      </c>
      <c r="BH2" s="21">
        <v>7</v>
      </c>
      <c r="BI2" s="21">
        <v>1</v>
      </c>
      <c r="BJ2" s="21">
        <v>12</v>
      </c>
      <c r="BK2" s="21">
        <v>4</v>
      </c>
      <c r="BL2" s="21">
        <v>13</v>
      </c>
      <c r="BM2" s="21">
        <v>5</v>
      </c>
      <c r="BN2" s="21">
        <v>11</v>
      </c>
    </row>
    <row r="3" spans="1:66" ht="18.600000000000001" customHeight="1" thickBot="1" x14ac:dyDescent="0.3">
      <c r="A3" s="22">
        <v>2</v>
      </c>
      <c r="B3" s="23">
        <v>532</v>
      </c>
      <c r="C3" s="23">
        <v>211</v>
      </c>
      <c r="D3" s="23">
        <v>19</v>
      </c>
      <c r="E3" s="24">
        <v>42</v>
      </c>
      <c r="G3" s="25"/>
      <c r="H3" s="26">
        <v>1</v>
      </c>
      <c r="I3" s="26">
        <v>2</v>
      </c>
      <c r="J3" s="26">
        <v>3</v>
      </c>
      <c r="K3" s="26">
        <v>4</v>
      </c>
      <c r="M3" s="16">
        <v>1</v>
      </c>
      <c r="N3" s="27">
        <v>0</v>
      </c>
      <c r="O3" s="28">
        <v>0.68799999999999994</v>
      </c>
      <c r="P3" s="28">
        <v>0.183</v>
      </c>
      <c r="Q3" s="28">
        <v>0.25600000000000001</v>
      </c>
      <c r="R3" s="28">
        <v>1.1910000000000001</v>
      </c>
      <c r="S3" s="28">
        <v>1.0880000000000001</v>
      </c>
      <c r="T3" s="28">
        <v>0.124</v>
      </c>
      <c r="U3" s="28">
        <v>0.94799999999999995</v>
      </c>
      <c r="V3" s="28">
        <v>1.252</v>
      </c>
      <c r="W3" s="28">
        <v>1.3720000000000001</v>
      </c>
      <c r="X3" s="28">
        <v>1.1299999999999999</v>
      </c>
      <c r="Y3" s="28">
        <v>0.255</v>
      </c>
      <c r="Z3" s="28">
        <v>1.123</v>
      </c>
      <c r="AA3" s="28">
        <v>1.234</v>
      </c>
      <c r="AB3" s="28">
        <v>0.96399999999999997</v>
      </c>
      <c r="AC3" s="29">
        <v>1.0029999999999999</v>
      </c>
      <c r="AE3" s="30"/>
      <c r="AF3" s="16">
        <v>1</v>
      </c>
      <c r="AG3" s="16">
        <v>2</v>
      </c>
      <c r="AH3" s="16">
        <v>3</v>
      </c>
      <c r="AI3" s="16">
        <v>4</v>
      </c>
      <c r="AJ3" s="16">
        <v>5</v>
      </c>
      <c r="AK3" s="16">
        <v>6</v>
      </c>
      <c r="AL3" s="16">
        <v>7</v>
      </c>
      <c r="AM3" s="16">
        <v>8</v>
      </c>
      <c r="AN3" s="16">
        <v>9</v>
      </c>
      <c r="AO3" s="16">
        <v>10</v>
      </c>
      <c r="AP3" s="16">
        <v>11</v>
      </c>
      <c r="AQ3" s="16">
        <v>12</v>
      </c>
      <c r="AR3" s="16">
        <v>13</v>
      </c>
      <c r="AS3" s="16">
        <v>14</v>
      </c>
      <c r="AT3" s="16">
        <v>15</v>
      </c>
      <c r="AU3" s="16">
        <v>16</v>
      </c>
      <c r="AV3" s="30"/>
      <c r="AX3" s="21" t="s">
        <v>5</v>
      </c>
      <c r="AY3" s="31"/>
      <c r="AZ3" s="32">
        <f>AV5</f>
        <v>0.10807033701712336</v>
      </c>
      <c r="BA3" s="32">
        <f>AV6</f>
        <v>0.14987662038726585</v>
      </c>
      <c r="BB3" s="32">
        <f>AV7</f>
        <v>0.28483335534593185</v>
      </c>
      <c r="BC3" s="32">
        <f>AV8</f>
        <v>0.59399999999999997</v>
      </c>
      <c r="BD3" s="32">
        <f>AV9</f>
        <v>0.24076121525731983</v>
      </c>
      <c r="BE3" s="32">
        <f>AV10</f>
        <v>0.248</v>
      </c>
      <c r="BF3" s="32">
        <f>AV11</f>
        <v>0.17634425284423236</v>
      </c>
      <c r="BG3" s="32">
        <f>AV12</f>
        <v>0.60099999999999998</v>
      </c>
      <c r="BH3" s="32">
        <f>AV13</f>
        <v>0.16</v>
      </c>
      <c r="BI3" s="32">
        <f>AV14</f>
        <v>0.12407499230797832</v>
      </c>
      <c r="BJ3" s="32">
        <f>AV15</f>
        <v>0.182</v>
      </c>
      <c r="BK3" s="32">
        <f>AV16</f>
        <v>0.25600000000000001</v>
      </c>
      <c r="BL3" s="32">
        <f>AV17</f>
        <v>0.66924125218069008</v>
      </c>
      <c r="BM3" s="32">
        <f>AV18</f>
        <v>0.1240575710710326</v>
      </c>
      <c r="BN3" s="33">
        <f>AV19</f>
        <v>0.13301100692093712</v>
      </c>
    </row>
    <row r="4" spans="1:66" ht="14.4" thickBot="1" x14ac:dyDescent="0.3">
      <c r="A4" s="22">
        <v>3</v>
      </c>
      <c r="B4" s="23">
        <v>650</v>
      </c>
      <c r="C4" s="23">
        <v>152</v>
      </c>
      <c r="D4" s="23">
        <v>46</v>
      </c>
      <c r="E4" s="24">
        <v>14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M4" s="16">
        <v>2</v>
      </c>
      <c r="N4" s="34">
        <f>SQRT((H6-$H$5)^2+(I6-$I$5)^2+(J6-$J$5)^2+(K6-$K$5)^2)</f>
        <v>0.68791765018543127</v>
      </c>
      <c r="O4" s="35">
        <v>0</v>
      </c>
      <c r="P4" s="36">
        <v>0.60099999999999998</v>
      </c>
      <c r="Q4" s="36">
        <v>0.84299999999999997</v>
      </c>
      <c r="R4" s="36">
        <v>0.755</v>
      </c>
      <c r="S4" s="36">
        <v>0.71199999999999997</v>
      </c>
      <c r="T4" s="36">
        <v>0.61399999999999999</v>
      </c>
      <c r="U4" s="36">
        <v>0.28499999999999998</v>
      </c>
      <c r="V4" s="36">
        <v>0.75800000000000001</v>
      </c>
      <c r="W4" s="36">
        <v>0.92900000000000005</v>
      </c>
      <c r="X4" s="36">
        <v>0.71699999999999997</v>
      </c>
      <c r="Y4" s="36">
        <v>0.68700000000000006</v>
      </c>
      <c r="Z4" s="36">
        <v>0.67500000000000004</v>
      </c>
      <c r="AA4" s="36">
        <v>0.82</v>
      </c>
      <c r="AB4" s="36">
        <v>0.29299999999999998</v>
      </c>
      <c r="AC4" s="37">
        <v>0.34300000000000003</v>
      </c>
      <c r="AE4" s="38">
        <v>1</v>
      </c>
      <c r="AF4" s="38">
        <v>2</v>
      </c>
      <c r="AG4" s="38">
        <v>3</v>
      </c>
      <c r="AH4" s="38">
        <v>4</v>
      </c>
      <c r="AI4" s="38">
        <v>5</v>
      </c>
      <c r="AJ4" s="38">
        <v>6</v>
      </c>
      <c r="AK4" s="38">
        <v>7</v>
      </c>
      <c r="AL4" s="38">
        <v>8</v>
      </c>
      <c r="AM4" s="38">
        <v>9</v>
      </c>
      <c r="AN4" s="38">
        <v>10</v>
      </c>
      <c r="AO4" s="38">
        <v>11</v>
      </c>
      <c r="AP4" s="38">
        <v>12</v>
      </c>
      <c r="AQ4" s="38">
        <v>13</v>
      </c>
      <c r="AR4" s="38">
        <v>14</v>
      </c>
      <c r="AS4" s="38">
        <v>15</v>
      </c>
      <c r="AT4" s="38">
        <v>16</v>
      </c>
      <c r="AU4" s="38">
        <v>17</v>
      </c>
      <c r="AV4" s="38">
        <v>18</v>
      </c>
    </row>
    <row r="5" spans="1:66" ht="14.4" thickBot="1" x14ac:dyDescent="0.3">
      <c r="A5" s="22">
        <v>4</v>
      </c>
      <c r="B5" s="23">
        <v>768</v>
      </c>
      <c r="C5" s="23">
        <v>216</v>
      </c>
      <c r="D5" s="23">
        <v>67</v>
      </c>
      <c r="E5" s="24">
        <v>17</v>
      </c>
      <c r="G5" s="10">
        <v>1</v>
      </c>
      <c r="H5" s="39">
        <f>(B2-MIN($B$2:$B$17))/(MAX($B$2:$B$17)-MIN($B$2:$B$17))</f>
        <v>0.79496855345911954</v>
      </c>
      <c r="I5" s="39">
        <f>(C2-MIN($C$2:$C$17))/(MAX($C$2:$C$17)-MIN($C$2:$C$17))</f>
        <v>0.28865979381443296</v>
      </c>
      <c r="J5" s="39">
        <f>(D2-MIN($D$2:$D$17))/(MAX($D$2:$D$17)-MIN($D$2:$D$17))</f>
        <v>0.79104477611940294</v>
      </c>
      <c r="K5" s="40">
        <f>(E2-MIN($E$2:$E$17))/(MAX($E$2:$E$17)-MIN($E$2:$E$17))</f>
        <v>0</v>
      </c>
      <c r="M5" s="16">
        <v>3</v>
      </c>
      <c r="N5" s="34">
        <f>SQRT((H7-$H$5)^2+(I7-$I$5)^2+(J7-$J$5)^2+(K7-$K$5)^2)</f>
        <v>0.1825510197644076</v>
      </c>
      <c r="O5" s="36">
        <f>SQRT((H7-$H$6)^2+(I7-$I$6)^2+(J7-$J$6)^2+(K7-$K$6)^2)</f>
        <v>0.60105659519411936</v>
      </c>
      <c r="P5" s="35">
        <v>0</v>
      </c>
      <c r="Q5" s="36">
        <v>0.41299999999999998</v>
      </c>
      <c r="R5" s="36">
        <v>1.044</v>
      </c>
      <c r="S5" s="36">
        <v>1.1040000000000001</v>
      </c>
      <c r="T5" s="36">
        <v>0.16</v>
      </c>
      <c r="U5" s="36">
        <v>0.874</v>
      </c>
      <c r="V5" s="36">
        <v>1.2430000000000001</v>
      </c>
      <c r="W5" s="36">
        <v>1.373</v>
      </c>
      <c r="X5" s="36">
        <v>1.0049999999999999</v>
      </c>
      <c r="Y5" s="36">
        <v>0.33700000000000002</v>
      </c>
      <c r="Z5" s="36">
        <v>0.98599999999999999</v>
      </c>
      <c r="AA5" s="36">
        <v>1.24</v>
      </c>
      <c r="AB5" s="36">
        <v>0.86199999999999999</v>
      </c>
      <c r="AC5" s="37">
        <v>0.90800000000000003</v>
      </c>
      <c r="AE5" s="41" t="s">
        <v>11</v>
      </c>
      <c r="AF5" s="28">
        <f>N18</f>
        <v>1.0033273460738161</v>
      </c>
      <c r="AG5" s="28">
        <f>O18</f>
        <v>0.34327027278458583</v>
      </c>
      <c r="AH5" s="28">
        <f>P18</f>
        <v>0.90782020673610242</v>
      </c>
      <c r="AI5" s="28">
        <f>Q18</f>
        <v>1.1283688943626751</v>
      </c>
      <c r="AJ5" s="28">
        <f>R18</f>
        <v>0.77218109422928571</v>
      </c>
      <c r="AK5" s="28">
        <f>S18</f>
        <v>0.76938322195719544</v>
      </c>
      <c r="AL5" s="28">
        <f>T18</f>
        <v>0.91642161489351792</v>
      </c>
      <c r="AM5" s="28">
        <f>U18</f>
        <v>0.14987662038726585</v>
      </c>
      <c r="AN5" s="28">
        <f>V18</f>
        <v>0.70625682373714838</v>
      </c>
      <c r="AO5" s="28">
        <f>W18</f>
        <v>0.82404967558895015</v>
      </c>
      <c r="AP5" s="28">
        <f>X18</f>
        <v>0.79570267433418274</v>
      </c>
      <c r="AQ5" s="28">
        <f>Y18</f>
        <v>0.96544233338876284</v>
      </c>
      <c r="AR5" s="28">
        <f>Z18</f>
        <v>0.71999118269349549</v>
      </c>
      <c r="AS5" s="28">
        <f>AA18</f>
        <v>0.77376710942067251</v>
      </c>
      <c r="AT5" s="28">
        <f>AB18</f>
        <v>0.10807033701712336</v>
      </c>
      <c r="AU5" s="28">
        <f>AC18</f>
        <v>0</v>
      </c>
      <c r="AV5" s="29">
        <v>0.10807033701712336</v>
      </c>
      <c r="AX5" s="42" t="s">
        <v>31</v>
      </c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4"/>
    </row>
    <row r="6" spans="1:66" ht="14.4" thickBot="1" x14ac:dyDescent="0.3">
      <c r="A6" s="22">
        <v>5</v>
      </c>
      <c r="B6" s="23">
        <v>67</v>
      </c>
      <c r="C6" s="23">
        <v>106</v>
      </c>
      <c r="D6" s="23">
        <v>0</v>
      </c>
      <c r="E6" s="24">
        <v>32</v>
      </c>
      <c r="G6" s="22">
        <v>2</v>
      </c>
      <c r="H6" s="45">
        <f>(B3-MIN($B$2:$B$17))/(MAX($B$2:$B$17)-MIN($B$2:$B$17))</f>
        <v>0.58490566037735847</v>
      </c>
      <c r="I6" s="45">
        <f>(C3-MIN($C$2:$C$17))/(MAX($C$2:$C$17)-MIN($C$2:$C$17))</f>
        <v>0.36082474226804123</v>
      </c>
      <c r="J6" s="45">
        <f>(D3-MIN($D$2:$D$17))/(MAX($D$2:$D$17)-MIN($D$2:$D$17))</f>
        <v>0.28358208955223879</v>
      </c>
      <c r="K6" s="46">
        <f>(E3-MIN($E$2:$E$17))/(MAX($E$2:$E$17)-MIN($E$2:$E$17))</f>
        <v>0.40789473684210525</v>
      </c>
      <c r="M6" s="16">
        <v>4</v>
      </c>
      <c r="N6" s="34">
        <f>SQRT((H8-$H$5)^2+(I8-$I$5)^2+(J8-$J$5)^2+(K8-$K$5)^2)</f>
        <v>0.2557553576534955</v>
      </c>
      <c r="O6" s="36">
        <f>SQRT(($H8-$H$6)^2+($I8-$I$6)^2+($J8-$J$6)^2+($K8-$K$6)^2)</f>
        <v>0.8425433612636134</v>
      </c>
      <c r="P6" s="36">
        <f>SQRT(($H8-$H$7)^2+($I8-$I$7)^2+($J8-$J$7)^2+($K8-$K$7)^2)</f>
        <v>0.4125516362696775</v>
      </c>
      <c r="Q6" s="35">
        <v>0</v>
      </c>
      <c r="R6" s="36">
        <v>1.4</v>
      </c>
      <c r="S6" s="36">
        <v>1.135</v>
      </c>
      <c r="T6" s="36">
        <v>0.29899999999999999</v>
      </c>
      <c r="U6" s="36">
        <v>1.0669999999999999</v>
      </c>
      <c r="V6" s="36">
        <v>1.3089999999999999</v>
      </c>
      <c r="W6" s="36">
        <v>1.3779999999999999</v>
      </c>
      <c r="X6" s="36">
        <v>1.3440000000000001</v>
      </c>
      <c r="Y6" s="36">
        <v>0.28100000000000003</v>
      </c>
      <c r="Z6" s="36">
        <v>1.335</v>
      </c>
      <c r="AA6" s="36">
        <v>1.25</v>
      </c>
      <c r="AB6" s="36">
        <v>1.109</v>
      </c>
      <c r="AC6" s="37">
        <v>1.1279999999999999</v>
      </c>
      <c r="AE6" s="47" t="s">
        <v>12</v>
      </c>
      <c r="AF6" s="36">
        <f>MIN(N17:N18)</f>
        <v>0.96444808643630942</v>
      </c>
      <c r="AG6" s="36">
        <f>MIN(O17:O18)</f>
        <v>0.29261734268274892</v>
      </c>
      <c r="AH6" s="36">
        <f>MIN(P17:P18)</f>
        <v>0.86230706955998138</v>
      </c>
      <c r="AI6" s="36">
        <f>MIN(Q17:Q18)</f>
        <v>1.1085336541537041</v>
      </c>
      <c r="AJ6" s="36">
        <f>MIN(R17:R18)</f>
        <v>0.72932379609998665</v>
      </c>
      <c r="AK6" s="36">
        <f>MIN(S17:S18)</f>
        <v>0.76938322195719544</v>
      </c>
      <c r="AL6" s="36">
        <f>MIN(T17:T18)</f>
        <v>0.87803778425077139</v>
      </c>
      <c r="AM6" s="36">
        <f>MIN(U17:U18)</f>
        <v>0.14987662038726585</v>
      </c>
      <c r="AN6" s="36">
        <f>MIN(V17:V18)</f>
        <v>0.70625682373714838</v>
      </c>
      <c r="AO6" s="36">
        <f>MIN(W17:W18)</f>
        <v>0.82404967558895015</v>
      </c>
      <c r="AP6" s="36">
        <f>MIN(X17:X18)</f>
        <v>0.74282475653432045</v>
      </c>
      <c r="AQ6" s="36">
        <f>MIN(Y17:Y18)</f>
        <v>0.93246437900196066</v>
      </c>
      <c r="AR6" s="36">
        <f>MIN(Z17:Z18)</f>
        <v>0.66924125218069008</v>
      </c>
      <c r="AS6" s="36">
        <f>MIN(AA17:AA18)</f>
        <v>0.77376710942067251</v>
      </c>
      <c r="AT6" s="36">
        <v>0</v>
      </c>
      <c r="AU6" s="36">
        <v>0</v>
      </c>
      <c r="AV6" s="37">
        <v>0.14987662038726585</v>
      </c>
      <c r="AX6" s="48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50"/>
    </row>
    <row r="7" spans="1:66" ht="14.4" thickBot="1" x14ac:dyDescent="0.3">
      <c r="A7" s="22">
        <v>6</v>
      </c>
      <c r="B7" s="23">
        <v>322</v>
      </c>
      <c r="C7" s="23">
        <v>397</v>
      </c>
      <c r="D7" s="23">
        <v>26</v>
      </c>
      <c r="E7" s="24">
        <v>52</v>
      </c>
      <c r="G7" s="22">
        <v>3</v>
      </c>
      <c r="H7" s="45">
        <f>(B4-MIN($B$2:$B$17))/(MAX($B$2:$B$17)-MIN($B$2:$B$17))</f>
        <v>0.73333333333333328</v>
      </c>
      <c r="I7" s="45">
        <f>(C4-MIN($C$2:$C$17))/(MAX($C$2:$C$17)-MIN($C$2:$C$17))</f>
        <v>0.15807560137457044</v>
      </c>
      <c r="J7" s="45">
        <f>(D4-MIN($D$2:$D$17))/(MAX($D$2:$D$17)-MIN($D$2:$D$17))</f>
        <v>0.68656716417910446</v>
      </c>
      <c r="K7" s="46">
        <f>(E4-MIN($E$2:$E$17))/(MAX($E$2:$E$17)-MIN($E$2:$E$17))</f>
        <v>3.9473684210526314E-2</v>
      </c>
      <c r="M7" s="16">
        <v>5</v>
      </c>
      <c r="N7" s="34">
        <f>SQRT((H9-$H$5)^2+(I9-$I$5)^2+(J9-$J$5)^2+(K9-$K$5)^2)</f>
        <v>1.1905468201176037</v>
      </c>
      <c r="O7" s="36">
        <f>SQRT(($H9-$H$6)^2+($I9-$I$6)^2+($J9-$J$6)^2+($K9-$K$6)^2)</f>
        <v>0.75501056090604979</v>
      </c>
      <c r="P7" s="36">
        <f>SQRT(($H9-$H$7)^2+($I9-$I$7)^2+($J9-$J$7)^2+($K9-$K$7)^2)</f>
        <v>1.0441428672754185</v>
      </c>
      <c r="Q7" s="36">
        <f>SQRT(($H9-$H$8)^2+($I9-$I$8)^2+($J9-$J$8)^2+($K9-$K$8)^2)</f>
        <v>1.3997663954262751</v>
      </c>
      <c r="R7" s="35">
        <v>0</v>
      </c>
      <c r="S7" s="36">
        <v>1.1499999999999999</v>
      </c>
      <c r="T7" s="36">
        <v>1.1579999999999999</v>
      </c>
      <c r="U7" s="36">
        <v>0.81799999999999995</v>
      </c>
      <c r="V7" s="36">
        <v>1.139</v>
      </c>
      <c r="W7" s="36">
        <v>1.3380000000000001</v>
      </c>
      <c r="X7" s="36">
        <v>0.22800000000000001</v>
      </c>
      <c r="Y7" s="36">
        <v>1.3029999999999999</v>
      </c>
      <c r="Z7" s="36">
        <v>0.124</v>
      </c>
      <c r="AA7" s="36">
        <v>1.24</v>
      </c>
      <c r="AB7" s="36">
        <v>0.72899999999999998</v>
      </c>
      <c r="AC7" s="37">
        <v>0.77200000000000002</v>
      </c>
      <c r="AE7" s="47" t="s">
        <v>13</v>
      </c>
      <c r="AF7" s="36">
        <f>MIN(N17:N18,N10)</f>
        <v>0.94817130596429933</v>
      </c>
      <c r="AG7" s="36">
        <f>MIN(O17:O18,O10)</f>
        <v>0.28483335534593185</v>
      </c>
      <c r="AH7" s="36">
        <f>MIN(P17:P18,P10)</f>
        <v>0.86230706955998138</v>
      </c>
      <c r="AI7" s="36">
        <f>MIN(Q17:Q18,Q10)</f>
        <v>1.0666563929789341</v>
      </c>
      <c r="AJ7" s="36">
        <f>MIN(R17:R18,R10)</f>
        <v>0.72932379609998665</v>
      </c>
      <c r="AK7" s="36">
        <f>MIN(S17:S18,S10)</f>
        <v>0.63772966067185854</v>
      </c>
      <c r="AL7" s="36">
        <f>MIN(T17:T18,T10)</f>
        <v>0.86923066843783725</v>
      </c>
      <c r="AM7" s="36">
        <f>MIN(U17:U18,U10)</f>
        <v>0</v>
      </c>
      <c r="AN7" s="36">
        <f>MIN(V17:V18,V10)</f>
        <v>0.59399999999999997</v>
      </c>
      <c r="AO7" s="36">
        <f>MIN(W17:W18,W10)</f>
        <v>0.74399999999999999</v>
      </c>
      <c r="AP7" s="36">
        <f>MIN(X17:X18,X10)</f>
        <v>0.74282475653432045</v>
      </c>
      <c r="AQ7" s="36">
        <f>MIN(Y17:Y18,Y10)</f>
        <v>0.91200000000000003</v>
      </c>
      <c r="AR7" s="36">
        <f>MIN(Z17:Z18,Z10)</f>
        <v>0.66924125218069008</v>
      </c>
      <c r="AS7" s="36">
        <f>MIN(AA17:AA18,AA10)</f>
        <v>0.67600000000000005</v>
      </c>
      <c r="AT7" s="36">
        <v>0</v>
      </c>
      <c r="AU7" s="36">
        <v>0</v>
      </c>
      <c r="AV7" s="37">
        <v>0.28483335534593185</v>
      </c>
      <c r="AX7" s="48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50"/>
    </row>
    <row r="8" spans="1:66" ht="14.4" thickBot="1" x14ac:dyDescent="0.3">
      <c r="A8" s="22">
        <v>7</v>
      </c>
      <c r="B8" s="23">
        <v>736</v>
      </c>
      <c r="C8" s="23">
        <v>180</v>
      </c>
      <c r="D8" s="23">
        <v>49</v>
      </c>
      <c r="E8" s="24">
        <v>18</v>
      </c>
      <c r="G8" s="22">
        <v>4</v>
      </c>
      <c r="H8" s="45">
        <f>(B5-MIN($B$2:$B$17))/(MAX($B$2:$B$17)-MIN($B$2:$B$17))</f>
        <v>0.8817610062893082</v>
      </c>
      <c r="I8" s="45">
        <f>(C5-MIN($C$2:$C$17))/(MAX($C$2:$C$17)-MIN($C$2:$C$17))</f>
        <v>0.37800687285223367</v>
      </c>
      <c r="J8" s="45">
        <f>(D5-MIN($D$2:$D$17))/(MAX($D$2:$D$17)-MIN($D$2:$D$17))</f>
        <v>1</v>
      </c>
      <c r="K8" s="46">
        <f>(E5-MIN($E$2:$E$17))/(MAX($E$2:$E$17)-MIN($E$2:$E$17))</f>
        <v>7.8947368421052627E-2</v>
      </c>
      <c r="M8" s="16">
        <v>6</v>
      </c>
      <c r="N8" s="34">
        <f>SQRT((H10-$H$5)^2+(I10-$I$5)^2+(J10-$J$5)^2+(K10-$K$5)^2)</f>
        <v>1.0882612177096984</v>
      </c>
      <c r="O8" s="36">
        <f>SQRT(($H10-$H$6)^2+($I10-$I$6)^2+($J10-$J$6)^2+($K10-$K$6)^2)</f>
        <v>0.71172278436281755</v>
      </c>
      <c r="P8" s="36">
        <f>SQRT(($H10-$H$7)^2+($I10-$I$7)^2+($J10-$J$7)^2+($K10-$K$7)^2)</f>
        <v>1.103704903020486</v>
      </c>
      <c r="Q8" s="36">
        <f>SQRT(($H10-$H$8)^2+($I10-$I$8)^2+($J10-$J$8)^2+($K10-$K$8)^2)</f>
        <v>1.1349708909634708</v>
      </c>
      <c r="R8" s="36">
        <f>SQRT(($H10-$H$9)^2+($I10-$I$9)^2+($J10-$J$9)^2+($K10-$K$9)^2)</f>
        <v>1.1500982557809789</v>
      </c>
      <c r="S8" s="35">
        <v>0</v>
      </c>
      <c r="T8" s="36">
        <v>1.07</v>
      </c>
      <c r="U8" s="36">
        <v>0.63800000000000001</v>
      </c>
      <c r="V8" s="36">
        <v>0.24099999999999999</v>
      </c>
      <c r="W8" s="36">
        <v>0.46400000000000002</v>
      </c>
      <c r="X8" s="36">
        <v>1.0329999999999999</v>
      </c>
      <c r="Y8" s="36">
        <v>1.1040000000000001</v>
      </c>
      <c r="Z8" s="36">
        <v>1.0569999999999999</v>
      </c>
      <c r="AA8" s="36">
        <v>0.30299999999999999</v>
      </c>
      <c r="AB8" s="36">
        <v>0.79600000000000004</v>
      </c>
      <c r="AC8" s="37">
        <v>0.76900000000000002</v>
      </c>
      <c r="AE8" s="47" t="s">
        <v>14</v>
      </c>
      <c r="AF8" s="36">
        <f>MIN(N17:N18,N10,N4)</f>
        <v>0.68791765018543127</v>
      </c>
      <c r="AG8" s="36">
        <f>MIN(O17:O18,O10,O4)</f>
        <v>0</v>
      </c>
      <c r="AH8" s="36">
        <f>MIN(P17:P18,P10,P4)</f>
        <v>0.60099999999999998</v>
      </c>
      <c r="AI8" s="36">
        <f>MIN(Q17:Q18,Q10,Q4)</f>
        <v>0.84299999999999997</v>
      </c>
      <c r="AJ8" s="36">
        <f>MIN(R17:R18,R10,R4)</f>
        <v>0.72932379609998665</v>
      </c>
      <c r="AK8" s="36">
        <f>MIN(S17:S18,S10,S4)</f>
        <v>0.63772966067185854</v>
      </c>
      <c r="AL8" s="36">
        <f>MIN(T17:T18,T10,T4)</f>
        <v>0.61399999999999999</v>
      </c>
      <c r="AM8" s="36">
        <f>MIN(U17:U18,U10,U4)</f>
        <v>0</v>
      </c>
      <c r="AN8" s="36">
        <f>MIN(V17:V18,V10,V4)</f>
        <v>0.59399999999999997</v>
      </c>
      <c r="AO8" s="36">
        <f>MIN(W17:W18,W10,W4)</f>
        <v>0.74399999999999999</v>
      </c>
      <c r="AP8" s="36">
        <f>MIN(X17:X18,X10,X4)</f>
        <v>0.71699999999999997</v>
      </c>
      <c r="AQ8" s="36">
        <f>MIN(Y17:Y18,Y10,Y4)</f>
        <v>0.68700000000000006</v>
      </c>
      <c r="AR8" s="36">
        <f>MIN(Z17:Z18,Z10,Z4)</f>
        <v>0.66924125218069008</v>
      </c>
      <c r="AS8" s="36">
        <f>MIN(AA17:AA18,AA10,AA4)</f>
        <v>0.67600000000000005</v>
      </c>
      <c r="AT8" s="36">
        <f>MIN(AB17:AB18,AB10,AB4)</f>
        <v>0</v>
      </c>
      <c r="AU8" s="36">
        <f>MIN(AC17:AC18,AC10,AC4)</f>
        <v>0</v>
      </c>
      <c r="AV8" s="37">
        <v>0.59399999999999997</v>
      </c>
      <c r="AX8" s="51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3"/>
    </row>
    <row r="9" spans="1:66" ht="14.4" thickBot="1" x14ac:dyDescent="0.3">
      <c r="A9" s="22">
        <v>8</v>
      </c>
      <c r="B9" s="23">
        <v>501</v>
      </c>
      <c r="C9" s="23">
        <v>239</v>
      </c>
      <c r="D9" s="23">
        <v>11</v>
      </c>
      <c r="E9" s="24">
        <v>60</v>
      </c>
      <c r="G9" s="22">
        <v>5</v>
      </c>
      <c r="H9" s="45">
        <f>(B6-MIN($B$2:$B$17))/(MAX($B$2:$B$17)-MIN($B$2:$B$17))</f>
        <v>0</v>
      </c>
      <c r="I9" s="45">
        <f>(C6-MIN($C$2:$C$17))/(MAX($C$2:$C$17)-MIN($C$2:$C$17))</f>
        <v>0</v>
      </c>
      <c r="J9" s="45">
        <f>(D6-MIN($D$2:$D$17))/(MAX($D$2:$D$17)-MIN($D$2:$D$17))</f>
        <v>0</v>
      </c>
      <c r="K9" s="46">
        <f>(E6-MIN($E$2:$E$17))/(MAX($E$2:$E$17)-MIN($E$2:$E$17))</f>
        <v>0.27631578947368424</v>
      </c>
      <c r="M9" s="16">
        <v>7</v>
      </c>
      <c r="N9" s="34">
        <f>SQRT((H11-$H$5)^2+(I11-$I$5)^2+(J11-$J$5)^2+(K11-$K$5)^2)</f>
        <v>0.12407499230797832</v>
      </c>
      <c r="O9" s="36">
        <f>SQRT(($H11-$H$6)^2+($I11-$I$6)^2+($J11-$J$6)^2+($K11-$K$6)^2)</f>
        <v>0.61433463819769141</v>
      </c>
      <c r="P9" s="36">
        <f>SQRT(($H11-$H$7)^2+($I11-$I$7)^2+($J11-$J$7)^2+($K11-$K$7)^2)</f>
        <v>0.16042234224836613</v>
      </c>
      <c r="Q9" s="36">
        <f>SQRT(($H11-$H$8)^2+($I11-$I$8)^2+($J11-$J$8)^2+($K11-$K$8)^2)</f>
        <v>0.29878796200779106</v>
      </c>
      <c r="R9" s="36">
        <f>SQRT(($H11-$H$9)^2+($I11-$I$9)^2+($J11-$J$9)^2+($K11-$K$9)^2)</f>
        <v>1.1582749508719423</v>
      </c>
      <c r="S9" s="36">
        <f>SQRT(($H11-$H$10)^2+($I11-$I$10)^2+($J11-$J$10)^2+($K11-$K$10)^2)</f>
        <v>1.0701601514619665</v>
      </c>
      <c r="T9" s="35">
        <v>0</v>
      </c>
      <c r="U9" s="36">
        <v>0.86899999999999999</v>
      </c>
      <c r="V9" s="36">
        <v>1.216</v>
      </c>
      <c r="W9" s="36">
        <v>1.329</v>
      </c>
      <c r="X9" s="36">
        <v>1.113</v>
      </c>
      <c r="Y9" s="36">
        <v>0.182</v>
      </c>
      <c r="Z9" s="36">
        <v>1.093</v>
      </c>
      <c r="AA9" s="36">
        <v>1.2010000000000001</v>
      </c>
      <c r="AB9" s="36">
        <v>0.878</v>
      </c>
      <c r="AC9" s="37">
        <v>0.91600000000000004</v>
      </c>
      <c r="AE9" s="47" t="s">
        <v>15</v>
      </c>
      <c r="AF9" s="36">
        <f>MIN(N17:N18,N10,N4,N11)</f>
        <v>0.68791765018543127</v>
      </c>
      <c r="AG9" s="36">
        <f>MIN(O17:O18,O10,O4,O11)</f>
        <v>0</v>
      </c>
      <c r="AH9" s="36">
        <f>MIN(P17:P18,P10,P4,P11)</f>
        <v>0.60099999999999998</v>
      </c>
      <c r="AI9" s="36">
        <f>MIN(Q17:Q18,Q10,Q4,Q11)</f>
        <v>0.84299999999999997</v>
      </c>
      <c r="AJ9" s="36">
        <f>MIN(R17:R18,R10,R4,R11)</f>
        <v>0.72932379609998665</v>
      </c>
      <c r="AK9" s="36">
        <f>MIN(S17:S18,S10,S4,S11)</f>
        <v>0.24076121525731983</v>
      </c>
      <c r="AL9" s="36">
        <f>MIN(T17:T18,T10,T4,T11)</f>
        <v>0.61399999999999999</v>
      </c>
      <c r="AM9" s="36">
        <f>MIN(U17:U18,U10,U4,U11)</f>
        <v>0</v>
      </c>
      <c r="AN9" s="36">
        <f>MIN(V17:V18,V10,V4,V11)</f>
        <v>0</v>
      </c>
      <c r="AO9" s="36">
        <f>MIN(W17:W18,W10,W4,W11)</f>
        <v>0.33800000000000002</v>
      </c>
      <c r="AP9" s="36">
        <f>MIN(X17:X18,X10,X4,X11)</f>
        <v>0.71699999999999997</v>
      </c>
      <c r="AQ9" s="36">
        <f>MIN(Y17:Y18,Y10,Y4,Y11)</f>
        <v>0.68700000000000006</v>
      </c>
      <c r="AR9" s="36">
        <f>MIN(Z17:Z18,Z10,Z4,Z11)</f>
        <v>0.66924125218069008</v>
      </c>
      <c r="AS9" s="36">
        <f>MIN(AA17:AA18,AA10,AA4,AA11)</f>
        <v>0.248</v>
      </c>
      <c r="AT9" s="36">
        <f>MIN(AB17:AB18,AB10,AB4,AB11)</f>
        <v>0</v>
      </c>
      <c r="AU9" s="36">
        <f>MIN(AC17:AC18,AC10,AC4,AC11)</f>
        <v>0</v>
      </c>
      <c r="AV9" s="37">
        <v>0.24076121525731983</v>
      </c>
    </row>
    <row r="10" spans="1:66" ht="14.4" thickBot="1" x14ac:dyDescent="0.3">
      <c r="A10" s="22">
        <v>9</v>
      </c>
      <c r="B10" s="23">
        <v>293</v>
      </c>
      <c r="C10" s="23">
        <v>391</v>
      </c>
      <c r="D10" s="23">
        <v>16</v>
      </c>
      <c r="E10" s="24">
        <v>66</v>
      </c>
      <c r="G10" s="22">
        <v>6</v>
      </c>
      <c r="H10" s="45">
        <f>(B7-MIN($B$2:$B$17))/(MAX($B$2:$B$17)-MIN($B$2:$B$17))</f>
        <v>0.32075471698113206</v>
      </c>
      <c r="I10" s="45">
        <f>(C7-MIN($C$2:$C$17))/(MAX($C$2:$C$17)-MIN($C$2:$C$17))</f>
        <v>1</v>
      </c>
      <c r="J10" s="45">
        <f>(D7-MIN($D$2:$D$17))/(MAX($D$2:$D$17)-MIN($D$2:$D$17))</f>
        <v>0.38805970149253732</v>
      </c>
      <c r="K10" s="46">
        <f>(E7-MIN($E$2:$E$17))/(MAX($E$2:$E$17)-MIN($E$2:$E$17))</f>
        <v>0.53947368421052633</v>
      </c>
      <c r="M10" s="16">
        <v>8</v>
      </c>
      <c r="N10" s="34">
        <f>SQRT((H12-$H$5)^2+(I12-$I$5)^2+(J12-$J$5)^2+(K12-$K$5)^2)</f>
        <v>0.94817130596429933</v>
      </c>
      <c r="O10" s="36">
        <f>SQRT(($H12-$H$6)^2+($I12-$I$6)^2+($J12-$J$6)^2+($K12-$K$6)^2)</f>
        <v>0.28483335534593185</v>
      </c>
      <c r="P10" s="36">
        <f>SQRT(($H12-$H$7)^2+($I12-$I$7)^2+($J12-$J$7)^2+($K12-$K$7)^2)</f>
        <v>0.87392336985746333</v>
      </c>
      <c r="Q10" s="36">
        <f>SQRT(($H12-$H$8)^2+($I12-$I$8)^2+($J12-$J$8)^2+($K12-$K$8)^2)</f>
        <v>1.0666563929789341</v>
      </c>
      <c r="R10" s="36">
        <f>SQRT(($H12-$H$9)^2+($I12-$I$9)^2+($J12-$J$9)^2+($K12-$K$9)^2)</f>
        <v>0.81829001019781378</v>
      </c>
      <c r="S10" s="36">
        <f>SQRT(($H12-$H$10)^2+($I12-$I$10)^2+($J12-$J$10)^2+($K12-$K$10)^2)</f>
        <v>0.63772966067185854</v>
      </c>
      <c r="T10" s="36">
        <f>SQRT(($H12-$H$11)^2+($I12-$I$11)^2+($J12-$J$11)^2+($K12-$K$11)^2)</f>
        <v>0.86923066843783725</v>
      </c>
      <c r="U10" s="35">
        <v>0</v>
      </c>
      <c r="V10" s="36">
        <v>0.59399999999999997</v>
      </c>
      <c r="W10" s="36">
        <v>0.74399999999999999</v>
      </c>
      <c r="X10" s="36">
        <v>0.8</v>
      </c>
      <c r="Y10" s="36">
        <v>0.91200000000000003</v>
      </c>
      <c r="Z10" s="36">
        <v>0.747</v>
      </c>
      <c r="AA10" s="36">
        <v>0.67600000000000005</v>
      </c>
      <c r="AB10" s="36">
        <v>0.17100000000000001</v>
      </c>
      <c r="AC10" s="37">
        <v>0.15</v>
      </c>
      <c r="AE10" s="47" t="s">
        <v>16</v>
      </c>
      <c r="AF10" s="36">
        <f>MIN(N17:N18,N10,N4,N11,N8)</f>
        <v>0.68791765018543127</v>
      </c>
      <c r="AG10" s="36">
        <f>MIN(O17:O18,O10,O4,O11,O8)</f>
        <v>0</v>
      </c>
      <c r="AH10" s="36">
        <f>MIN(P17:P18,P10,P4,P11,P8)</f>
        <v>0.60099999999999998</v>
      </c>
      <c r="AI10" s="36">
        <f>MIN(Q17:Q18,Q10,Q4,Q11,Q8)</f>
        <v>0.84299999999999997</v>
      </c>
      <c r="AJ10" s="36">
        <f>MIN(R17:R18,R10,R4,R11,R8)</f>
        <v>0.72932379609998665</v>
      </c>
      <c r="AK10" s="36">
        <f>MIN(S17:S18,S10,S4,S11,S8)</f>
        <v>0</v>
      </c>
      <c r="AL10" s="36">
        <f>MIN(T17:T18,T10,T4,T11,T8)</f>
        <v>0.61399999999999999</v>
      </c>
      <c r="AM10" s="36">
        <f>MIN(U17:U18,U10,U4,U11,U8)</f>
        <v>0</v>
      </c>
      <c r="AN10" s="36">
        <f>MIN(V17:V18,V10,V4,V11,V8)</f>
        <v>0</v>
      </c>
      <c r="AO10" s="36">
        <f>MIN(W17:W18,W10,W4,W11,W8)</f>
        <v>0.33800000000000002</v>
      </c>
      <c r="AP10" s="36">
        <f>MIN(X17:X18,X10,X4,X11,X8)</f>
        <v>0.71699999999999997</v>
      </c>
      <c r="AQ10" s="36">
        <f>MIN(Y17:Y18,Y10,Y4,Y11,Y8)</f>
        <v>0.68700000000000006</v>
      </c>
      <c r="AR10" s="36">
        <f>MIN(Z17:Z18,Z10,Z4,Z11,Z8)</f>
        <v>0.66924125218069008</v>
      </c>
      <c r="AS10" s="36">
        <f>MIN(AA17:AA18,AA10,AA4,AA11,AA8)</f>
        <v>0.248</v>
      </c>
      <c r="AT10" s="36">
        <f>MIN(AB17:AB18,AB10,AB4,AB11,AB8)</f>
        <v>0</v>
      </c>
      <c r="AU10" s="36">
        <f>MIN(AC17:AC18,AC10,AC4,AC11,AC8)</f>
        <v>0</v>
      </c>
      <c r="AV10" s="37">
        <v>0.248</v>
      </c>
    </row>
    <row r="11" spans="1:66" ht="14.4" thickBot="1" x14ac:dyDescent="0.3">
      <c r="A11" s="22">
        <v>10</v>
      </c>
      <c r="B11" s="23">
        <v>300</v>
      </c>
      <c r="C11" s="23">
        <v>396</v>
      </c>
      <c r="D11" s="23">
        <v>29</v>
      </c>
      <c r="E11" s="24">
        <v>87</v>
      </c>
      <c r="G11" s="22">
        <v>7</v>
      </c>
      <c r="H11" s="45">
        <f>(B8-MIN($B$2:$B$17))/(MAX($B$2:$B$17)-MIN($B$2:$B$17))</f>
        <v>0.84150943396226419</v>
      </c>
      <c r="I11" s="45">
        <f>(C8-MIN($C$2:$C$17))/(MAX($C$2:$C$17)-MIN($C$2:$C$17))</f>
        <v>0.25429553264604809</v>
      </c>
      <c r="J11" s="45">
        <f>(D8-MIN($D$2:$D$17))/(MAX($D$2:$D$17)-MIN($D$2:$D$17))</f>
        <v>0.73134328358208955</v>
      </c>
      <c r="K11" s="46">
        <f>(E8-MIN($E$2:$E$17))/(MAX($E$2:$E$17)-MIN($E$2:$E$17))</f>
        <v>9.2105263157894732E-2</v>
      </c>
      <c r="M11" s="16">
        <v>9</v>
      </c>
      <c r="N11" s="34">
        <f>SQRT((H13-$H$5)^2+(I13-$I$5)^2+(J13-$J$5)^2+(K13-$K$5)^2)</f>
        <v>1.251634559865114</v>
      </c>
      <c r="O11" s="36">
        <f>SQRT(($H13-$H$6)^2+($I13-$I$6)^2+($J13-$J$6)^2+($K13-$K$6)^2)</f>
        <v>0.7581016020253124</v>
      </c>
      <c r="P11" s="36">
        <f>SQRT(($H13-$H$7)^2+($I13-$I$7)^2+($J13-$J$7)^2+($K13-$K$7)^2)</f>
        <v>1.2429116020748132</v>
      </c>
      <c r="Q11" s="36">
        <f>SQRT(($H13-$H$8)^2+($I13-$I$8)^2+($J13-$J$8)^2+($K13-$K$8)^2)</f>
        <v>1.3090992252565603</v>
      </c>
      <c r="R11" s="36">
        <f>SQRT(($H13-$H$9)^2+($I13-$I$9)^2+($J13-$J$9)^2+($K13-$K$9)^2)</f>
        <v>1.1389328628069386</v>
      </c>
      <c r="S11" s="36">
        <f>SQRT(($H13-$H$10)^2+($I13-$I$10)^2+($J13-$J$10)^2+($K13-$K$10)^2)</f>
        <v>0.24076121525731983</v>
      </c>
      <c r="T11" s="36">
        <f>SQRT(($H13-$H$11)^2+($I13-$I$11)^2+($J13-$J$11)^2+($K13-$K$11)^2)</f>
        <v>1.2156244636258993</v>
      </c>
      <c r="U11" s="36">
        <f>SQRT(($H13-$H$12)^2+($I13-$I$12)^2+($J13-$J$12)^2+($K13-$K$12)^2)</f>
        <v>0.59421422527030443</v>
      </c>
      <c r="V11" s="35">
        <v>0</v>
      </c>
      <c r="W11" s="36">
        <v>0.33800000000000002</v>
      </c>
      <c r="X11" s="36">
        <v>1.048</v>
      </c>
      <c r="Y11" s="36">
        <v>1.2470000000000001</v>
      </c>
      <c r="Z11" s="36">
        <v>1.0549999999999999</v>
      </c>
      <c r="AA11" s="36">
        <v>0.248</v>
      </c>
      <c r="AB11" s="36">
        <v>0.75</v>
      </c>
      <c r="AC11" s="37">
        <v>0.70599999999999996</v>
      </c>
      <c r="AE11" s="47" t="s">
        <v>17</v>
      </c>
      <c r="AF11" s="36">
        <f>MIN(N17:N18,N10,N4,N11,N8,N16)</f>
        <v>0.68791765018543127</v>
      </c>
      <c r="AG11" s="36">
        <f>MIN(O17:O18,O10,O4,O11,O8,O16)</f>
        <v>0</v>
      </c>
      <c r="AH11" s="36">
        <f>MIN(P17:P18,P10,P4,P11,P8,P16)</f>
        <v>0.60099999999999998</v>
      </c>
      <c r="AI11" s="36">
        <f>MIN(Q17:Q18,Q10,Q4,Q11,Q8,Q16)</f>
        <v>0.84299999999999997</v>
      </c>
      <c r="AJ11" s="36">
        <f>MIN(R17:R18,R10,R4,R11,R8,R16)</f>
        <v>0.72932379609998665</v>
      </c>
      <c r="AK11" s="36">
        <f>MIN(S17:S18,S10,S4,S11,S8,S16)</f>
        <v>0</v>
      </c>
      <c r="AL11" s="36">
        <f>MIN(T17:T18,T10,T4,T11,T8,T16)</f>
        <v>0.61399999999999999</v>
      </c>
      <c r="AM11" s="36">
        <f>MIN(U17:U18,U10,U4,U11,U8,U16)</f>
        <v>0</v>
      </c>
      <c r="AN11" s="36">
        <f>MIN(V17:V18,V10,V4,V11,V8,V16)</f>
        <v>0</v>
      </c>
      <c r="AO11" s="36">
        <f>MIN(W17:W18,W10,W4,W11,W8,W16)</f>
        <v>0.17634425284423236</v>
      </c>
      <c r="AP11" s="36">
        <f>MIN(X17:X18,X10,X4,X11,X8,X16)</f>
        <v>0.71699999999999997</v>
      </c>
      <c r="AQ11" s="36">
        <f>MIN(Y17:Y18,Y10,Y4,Y11,Y8,Y16)</f>
        <v>0.68700000000000006</v>
      </c>
      <c r="AR11" s="36">
        <f>MIN(Z17:Z18,Z10,Z4,Z11,Z8,Z16)</f>
        <v>0.66924125218069008</v>
      </c>
      <c r="AS11" s="36">
        <f>MIN(AA17:AA18,AA10,AA4,AA11,AA8,AA16)</f>
        <v>0</v>
      </c>
      <c r="AT11" s="36">
        <f>MIN(AB17:AB18,AB10,AB4,AB11,AB8,AB16)</f>
        <v>0</v>
      </c>
      <c r="AU11" s="36">
        <f>MIN(AC17:AC18,AC10,AC4,AC11,AC8,AC16)</f>
        <v>0</v>
      </c>
      <c r="AV11" s="37">
        <v>0.17634425284423236</v>
      </c>
    </row>
    <row r="12" spans="1:66" ht="14.4" thickBot="1" x14ac:dyDescent="0.3">
      <c r="A12" s="22">
        <v>11</v>
      </c>
      <c r="B12" s="23">
        <v>73</v>
      </c>
      <c r="C12" s="23">
        <v>160</v>
      </c>
      <c r="D12" s="23">
        <v>0</v>
      </c>
      <c r="E12" s="24">
        <v>22</v>
      </c>
      <c r="G12" s="22">
        <v>8</v>
      </c>
      <c r="H12" s="45">
        <f>(B9-MIN($B$2:$B$17))/(MAX($B$2:$B$17)-MIN($B$2:$B$17))</f>
        <v>0.54591194968553458</v>
      </c>
      <c r="I12" s="45">
        <f>(C9-MIN($C$2:$C$17))/(MAX($C$2:$C$17)-MIN($C$2:$C$17))</f>
        <v>0.45704467353951889</v>
      </c>
      <c r="J12" s="45">
        <f>(D9-MIN($D$2:$D$17))/(MAX($D$2:$D$17)-MIN($D$2:$D$17))</f>
        <v>0.16417910447761194</v>
      </c>
      <c r="K12" s="46">
        <f>(E9-MIN($E$2:$E$17))/(MAX($E$2:$E$17)-MIN($E$2:$E$17))</f>
        <v>0.64473684210526316</v>
      </c>
      <c r="M12" s="16">
        <v>10</v>
      </c>
      <c r="N12" s="34">
        <f>SQRT((H14-$H$5)^2+(I14-$I$5)^2+(J14-$J$5)^2+(K14-$K$5)^2)</f>
        <v>1.3716164806084714</v>
      </c>
      <c r="O12" s="36">
        <f>SQRT(($H14-$H$6)^2+($I14-$I$6)^2+($J14-$J$6)^2+($K14-$K$6)^2)</f>
        <v>0.92854206649277171</v>
      </c>
      <c r="P12" s="36">
        <f>SQRT(($H14-$H$7)^2+($I14-$I$7)^2+($J14-$J$7)^2+($K14-$K$7)^2)</f>
        <v>1.3725428681343956</v>
      </c>
      <c r="Q12" s="36">
        <f>SQRT(($H14-$H$8)^2+($I14-$I$8)^2+($J14-$J$8)^2+($K14-$K$8)^2)</f>
        <v>1.378103335173023</v>
      </c>
      <c r="R12" s="36">
        <f>SQRT(($H14-$H$9)^2+($I14-$I$9)^2+($J14-$J$9)^2+($K14-$K$9)^2)</f>
        <v>1.3379467701821044</v>
      </c>
      <c r="S12" s="36">
        <f>SQRT(($H14-$H$10)^2+($I14-$I$10)^2+($J14-$J$10)^2+($K14-$K$10)^2)</f>
        <v>0.4635374741272365</v>
      </c>
      <c r="T12" s="36">
        <f>SQRT(($H14-$H$11)^2+($I14-$I$11)^2+($J14-$J$11)^2+($K14-$K$11)^2)</f>
        <v>1.3285760482452837</v>
      </c>
      <c r="U12" s="36">
        <f>SQRT(($H14-$H$12)^2+($I14-$I$12)^2+($J14-$J$12)^2+($K14-$K$12)^2)</f>
        <v>0.7439032805206538</v>
      </c>
      <c r="V12" s="36">
        <f>SQRT(($H14-$H$13)^2+($I14-$I$13)^2+($J14-$J$13)^2+($K14-$K$13)^2)</f>
        <v>0.33818745198967903</v>
      </c>
      <c r="W12" s="35">
        <v>0</v>
      </c>
      <c r="X12" s="36">
        <v>1.288</v>
      </c>
      <c r="Y12" s="36">
        <v>1.341</v>
      </c>
      <c r="Z12" s="36">
        <v>1.274</v>
      </c>
      <c r="AA12" s="36">
        <v>0.17599999999999999</v>
      </c>
      <c r="AB12" s="36">
        <v>0.90100000000000002</v>
      </c>
      <c r="AC12" s="37">
        <v>0.82399999999999995</v>
      </c>
      <c r="AE12" s="47" t="s">
        <v>18</v>
      </c>
      <c r="AF12" s="36">
        <f>MIN(N17:N18,N10,N4,N11,N8,N16,N12)</f>
        <v>0.68791765018543127</v>
      </c>
      <c r="AG12" s="36">
        <f>MIN(O17:O18,O10,O4,O11,O8,O16,O12)</f>
        <v>0</v>
      </c>
      <c r="AH12" s="36">
        <f>MIN(P17:P18,P10,P4,P11,P8,P16,P12)</f>
        <v>0.60099999999999998</v>
      </c>
      <c r="AI12" s="36">
        <f>MIN(Q17:Q18,Q10,Q4,Q11,Q8,Q16,Q12)</f>
        <v>0.84299999999999997</v>
      </c>
      <c r="AJ12" s="36">
        <f>MIN(R17:R18,R10,R4,R11,R8,R16,R12)</f>
        <v>0.72932379609998665</v>
      </c>
      <c r="AK12" s="36">
        <f>MIN(S17:S18,S10,S4,S11,S8,S16,S12)</f>
        <v>0</v>
      </c>
      <c r="AL12" s="36">
        <f>MIN(T17:T18,T10,T4,T11,T8,T16,T12)</f>
        <v>0.61399999999999999</v>
      </c>
      <c r="AM12" s="36">
        <f>MIN(U17:U18,U10,U4,U11,U8,U16,U12)</f>
        <v>0</v>
      </c>
      <c r="AN12" s="36">
        <f>MIN(V17:V18,V10,V4,V11,V8,V16,V12)</f>
        <v>0</v>
      </c>
      <c r="AO12" s="36">
        <f>MIN(W17:W18,W10,W4,W11,W8,W16,W12)</f>
        <v>0</v>
      </c>
      <c r="AP12" s="36">
        <f>MIN(X17:X18,X10,X4,X11,X8,X16,X12)</f>
        <v>0.71699999999999997</v>
      </c>
      <c r="AQ12" s="36">
        <f>MIN(Y17:Y18,Y10,Y4,Y11,Y8,Y16,Y12)</f>
        <v>0.68700000000000006</v>
      </c>
      <c r="AR12" s="36">
        <f>MIN(Z17:Z18,Z10,Z4,Z11,Z8,Z16,Z12)</f>
        <v>0.66924125218069008</v>
      </c>
      <c r="AS12" s="36">
        <f>MIN(AA17:AA18,AA10,AA4,AA11,AA8,AA16,AA12)</f>
        <v>0</v>
      </c>
      <c r="AT12" s="36">
        <f>MIN(AB17:AB18,AB10,AB4,AB11,AB8,AB16,AB12)</f>
        <v>0</v>
      </c>
      <c r="AU12" s="36">
        <f>MIN(AC17:AC18,AC10,AC4,AC11,AC8,AC16,AC12)</f>
        <v>0</v>
      </c>
      <c r="AV12" s="37">
        <v>0.60099999999999998</v>
      </c>
    </row>
    <row r="13" spans="1:66" ht="14.4" thickBot="1" x14ac:dyDescent="0.3">
      <c r="A13" s="22">
        <v>12</v>
      </c>
      <c r="B13" s="23">
        <v>862</v>
      </c>
      <c r="C13" s="23">
        <v>199</v>
      </c>
      <c r="D13" s="23">
        <v>51</v>
      </c>
      <c r="E13" s="24">
        <v>22</v>
      </c>
      <c r="G13" s="22">
        <v>9</v>
      </c>
      <c r="H13" s="45">
        <f>(B10-MIN($B$2:$B$17))/(MAX($B$2:$B$17)-MIN($B$2:$B$17))</f>
        <v>0.28427672955974842</v>
      </c>
      <c r="I13" s="45">
        <f>(C10-MIN($C$2:$C$17))/(MAX($C$2:$C$17)-MIN($C$2:$C$17))</f>
        <v>0.97938144329896903</v>
      </c>
      <c r="J13" s="45">
        <f>(D10-MIN($D$2:$D$17))/(MAX($D$2:$D$17)-MIN($D$2:$D$17))</f>
        <v>0.23880597014925373</v>
      </c>
      <c r="K13" s="46">
        <f>(E10-MIN($E$2:$E$17))/(MAX($E$2:$E$17)-MIN($E$2:$E$17))</f>
        <v>0.72368421052631582</v>
      </c>
      <c r="M13" s="16">
        <v>11</v>
      </c>
      <c r="N13" s="34">
        <f>SQRT((H15-$H$5)^2+(I15-$I$5)^2+(J15-$J$5)^2+(K15-$K$5)^2)</f>
        <v>1.1302040296889118</v>
      </c>
      <c r="O13" s="36">
        <f>SQRT(($H15-$H$6)^2+($I15-$I$6)^2+($J15-$J$6)^2+($K15-$K$6)^2)</f>
        <v>0.71674889488381066</v>
      </c>
      <c r="P13" s="36">
        <f>SQRT(($H15-$H$7)^2+($I15-$I$7)^2+($J15-$J$7)^2+($K15-$K$7)^2)</f>
        <v>1.0049756892901074</v>
      </c>
      <c r="Q13" s="36">
        <f>SQRT(($H15-$H$8)^2+($I15-$I$8)^2+($J15-$J$8)^2+($K15-$K$8)^2)</f>
        <v>1.3437303254123421</v>
      </c>
      <c r="R13" s="36">
        <f>SQRT(($H15-$H$9)^2+($I15-$I$9)^2+($J15-$J$9)^2+($K15-$K$9)^2)</f>
        <v>0.22760732518499147</v>
      </c>
      <c r="S13" s="36">
        <f>SQRT(($H15-$H$10)^2+($I15-$I$10)^2+($J15-$J$10)^2+($K15-$K$10)^2)</f>
        <v>1.0333477482137412</v>
      </c>
      <c r="T13" s="36">
        <f>SQRT(($H15-$H$11)^2+($I15-$I$11)^2+($J15-$J$11)^2+($K15-$K$11)^2)</f>
        <v>1.1125869626026945</v>
      </c>
      <c r="U13" s="36">
        <f>SQRT(($H15-$H$12)^2+($I15-$I$12)^2+($J15-$J$12)^2+($K15-$K$12)^2)</f>
        <v>0.80030715115450091</v>
      </c>
      <c r="V13" s="36">
        <f>SQRT(($H15-$H$13)^2+($I15-$I$13)^2+($J15-$J$13)^2+($K15-$K$13)^2)</f>
        <v>1.0482981207852522</v>
      </c>
      <c r="W13" s="36">
        <f>SQRT(($H15-$H$14)^2+($I15-$I$14)^2+($J15-$J$14)^2+($K15-$K$14)^2)</f>
        <v>1.287659639035061</v>
      </c>
      <c r="X13" s="35">
        <v>0</v>
      </c>
      <c r="Y13" s="36">
        <v>1.258</v>
      </c>
      <c r="Z13" s="36">
        <v>0.13300000000000001</v>
      </c>
      <c r="AA13" s="36">
        <v>1.17</v>
      </c>
      <c r="AB13" s="36">
        <v>0.74299999999999999</v>
      </c>
      <c r="AC13" s="37">
        <v>0.79600000000000004</v>
      </c>
      <c r="AE13" s="47" t="s">
        <v>19</v>
      </c>
      <c r="AF13" s="36">
        <f>MIN(N17:N18,N10,N4,N11,N8,N16,N12,N5)</f>
        <v>0.1825510197644076</v>
      </c>
      <c r="AG13" s="36">
        <f>MIN(O17:O18,O10,O4,O11,O8,O16,O12,O5)</f>
        <v>0</v>
      </c>
      <c r="AH13" s="36">
        <f>MIN(P17:P18,P10,P4,P11,P8,P16,P12,P5)</f>
        <v>0</v>
      </c>
      <c r="AI13" s="36">
        <f>MIN(Q17:Q18,Q10,Q4,Q11,Q8,Q16,Q12,Q5)</f>
        <v>0.41299999999999998</v>
      </c>
      <c r="AJ13" s="36">
        <f>MIN(R17:R18,R10,R4,R11,R8,R16,R12,R5)</f>
        <v>0.72932379609998665</v>
      </c>
      <c r="AK13" s="36">
        <f>MIN(S17:S18,S10,S4,S11,S8,S16,S12,S5)</f>
        <v>0</v>
      </c>
      <c r="AL13" s="36">
        <f>MIN(T17:T18,T10,T4,T11,T8,T16,T12,T5)</f>
        <v>0.16</v>
      </c>
      <c r="AM13" s="36">
        <f>MIN(U17:U18,U10,U4,U11,U8,U16,U12,U5)</f>
        <v>0</v>
      </c>
      <c r="AN13" s="36">
        <f>MIN(V17:V18,V10,V4,V11,V8,V16,V12,V5)</f>
        <v>0</v>
      </c>
      <c r="AO13" s="36">
        <f>MIN(W17:W18,W10,W4,W11,W8,W16,W12,W5)</f>
        <v>0</v>
      </c>
      <c r="AP13" s="36">
        <f>MIN(X17:X18,X10,X4,X11,X8,X16,X12,X5)</f>
        <v>0.71699999999999997</v>
      </c>
      <c r="AQ13" s="36">
        <f>MIN(Y17:Y18,Y10,Y4,Y11,Y8,Y16,Y12,Y5)</f>
        <v>0.33700000000000002</v>
      </c>
      <c r="AR13" s="36">
        <f>MIN(Z17:Z18,Z10,Z4,Z11,Z8,Z16,Z12,Z5)</f>
        <v>0.66924125218069008</v>
      </c>
      <c r="AS13" s="36">
        <f>MIN(AA17:AA18,AA10,AA4,AA11,AA8,AA16,AA12,AA5)</f>
        <v>0</v>
      </c>
      <c r="AT13" s="36">
        <f>MIN(AB17:AB18,AB10,AB4,AB11,AB8,AB16,AB12,AB5)</f>
        <v>0</v>
      </c>
      <c r="AU13" s="36">
        <f>MIN(AC17:AC18,AC10,AC4,AC11,AC8,AC16,AC12,AC5)</f>
        <v>0</v>
      </c>
      <c r="AV13" s="37">
        <v>0.16</v>
      </c>
    </row>
    <row r="14" spans="1:66" ht="14.4" thickBot="1" x14ac:dyDescent="0.3">
      <c r="A14" s="22">
        <v>13</v>
      </c>
      <c r="B14" s="23">
        <v>112</v>
      </c>
      <c r="C14" s="23">
        <v>136</v>
      </c>
      <c r="D14" s="23">
        <v>0</v>
      </c>
      <c r="E14" s="24">
        <v>29</v>
      </c>
      <c r="G14" s="22">
        <v>10</v>
      </c>
      <c r="H14" s="45">
        <f>(B11-MIN($B$2:$B$17))/(MAX($B$2:$B$17)-MIN($B$2:$B$17))</f>
        <v>0.2930817610062893</v>
      </c>
      <c r="I14" s="45">
        <f>(C11-MIN($C$2:$C$17))/(MAX($C$2:$C$17)-MIN($C$2:$C$17))</f>
        <v>0.99656357388316152</v>
      </c>
      <c r="J14" s="45">
        <f>(D11-MIN($D$2:$D$17))/(MAX($D$2:$D$17)-MIN($D$2:$D$17))</f>
        <v>0.43283582089552236</v>
      </c>
      <c r="K14" s="46">
        <f>(E11-MIN($E$2:$E$17))/(MAX($E$2:$E$17)-MIN($E$2:$E$17))</f>
        <v>1</v>
      </c>
      <c r="M14" s="16">
        <v>12</v>
      </c>
      <c r="N14" s="34">
        <f>SQRT((H16-$H$5)^2+(I16-$I$5)^2+(J16-$J$5)^2+(K16-$K$5)^2)</f>
        <v>0.25462569698877835</v>
      </c>
      <c r="O14" s="36">
        <f>SQRT(($H16-$H$6)^2+($I16-$I$6)^2+($J16-$J$6)^2+($K16-$K$6)^2)</f>
        <v>0.68656321878361881</v>
      </c>
      <c r="P14" s="36">
        <f>SQRT(($H16-$H$7)^2+($I16-$I$7)^2+($J16-$J$7)^2+($K16-$K$7)^2)</f>
        <v>0.3374118368188086</v>
      </c>
      <c r="Q14" s="36">
        <f>SQRT(($H16-$H$8)^2+($I16-$I$8)^2+($J16-$J$8)^2+($K16-$K$8)^2)</f>
        <v>0.28062397247600612</v>
      </c>
      <c r="R14" s="36">
        <f>SQRT(($H16-$H$9)^2+($I16-$I$9)^2+($J16-$J$9)^2+($K16-$K$9)^2)</f>
        <v>1.3034053947238287</v>
      </c>
      <c r="S14" s="36">
        <f>SQRT(($H16-$H$10)^2+($I16-$I$10)^2+($J16-$J$10)^2+($K16-$K$10)^2)</f>
        <v>1.1042561074362096</v>
      </c>
      <c r="T14" s="36">
        <f>SQRT(($H16-$H$11)^2+($I16-$I$11)^2+($J16-$J$11)^2+($K16-$K$11)^2)</f>
        <v>0.18177862224982194</v>
      </c>
      <c r="U14" s="36">
        <f>SQRT(($H16-$H$12)^2+($I16-$I$12)^2+($J16-$J$12)^2+($K16-$K$12)^2)</f>
        <v>0.91187565911535606</v>
      </c>
      <c r="V14" s="36">
        <f>SQRT(($H16-$H$13)^2+($I16-$I$13)^2+($J16-$J$13)^2+($K16-$K$13)^2)</f>
        <v>1.247259803623157</v>
      </c>
      <c r="W14" s="36">
        <f>SQRT(($H16-$H$14)^2+($I16-$I$14)^2+($J16-$J$14)^2+($K16-$K$14)^2)</f>
        <v>1.340643132751679</v>
      </c>
      <c r="X14" s="36">
        <f>SQRT(($H16-$H$15)^2+($I16-$I$15)^2+($J16-$J$15)^2+($K16-$K$15)^2)</f>
        <v>1.2579111643626744</v>
      </c>
      <c r="Y14" s="35">
        <v>0</v>
      </c>
      <c r="Z14" s="36">
        <v>1.2350000000000001</v>
      </c>
      <c r="AA14" s="36">
        <v>1.224</v>
      </c>
      <c r="AB14" s="36">
        <v>0.93200000000000005</v>
      </c>
      <c r="AC14" s="37">
        <v>0.96499999999999997</v>
      </c>
      <c r="AE14" s="47" t="s">
        <v>20</v>
      </c>
      <c r="AF14" s="36">
        <f>MIN(N17:N18,N10,N4,N11,N8,N16,N12,N5,N9)</f>
        <v>0.12407499230797832</v>
      </c>
      <c r="AG14" s="36">
        <f>MIN(O17:O18,O10,O4,O11,O8,O16,O12,O5,O9)</f>
        <v>0</v>
      </c>
      <c r="AH14" s="36">
        <f>MIN(P17:P18,P10,P4,P11,P8,P16,P12,P5,P9)</f>
        <v>0</v>
      </c>
      <c r="AI14" s="36">
        <f>MIN(Q17:Q18,Q10,Q4,Q11,Q8,Q16,Q12,Q5,Q9)</f>
        <v>0.29878796200779106</v>
      </c>
      <c r="AJ14" s="36">
        <f>MIN(R17:R18,R10,R4,R11,R8,R16,R12,R5,R9)</f>
        <v>0.72932379609998665</v>
      </c>
      <c r="AK14" s="36">
        <f>MIN(S17:S18,S10,S4,S11,S8,S16,S12,S5,S9)</f>
        <v>0</v>
      </c>
      <c r="AL14" s="36">
        <f>MIN(T17:T18,T10,T4,T11,T8,T16,T12,T5,T9)</f>
        <v>0</v>
      </c>
      <c r="AM14" s="36">
        <f>MIN(U17:U18,U10,U4,U11,U8,U16,U12,U5,U9)</f>
        <v>0</v>
      </c>
      <c r="AN14" s="36">
        <f>MIN(V17:V18,V10,V4,V11,V8,V16,V12,V5,V9)</f>
        <v>0</v>
      </c>
      <c r="AO14" s="36">
        <f>MIN(W17:W18,W10,W4,W11,W8,W16,W12,W5,W9)</f>
        <v>0</v>
      </c>
      <c r="AP14" s="36">
        <f>MIN(X17:X18,X10,X4,X11,X8,X16,X12,X5,X9)</f>
        <v>0.71699999999999997</v>
      </c>
      <c r="AQ14" s="36">
        <f>MIN(Y17:Y18,Y10,Y4,Y11,Y8,Y16,Y12,Y5,Y9)</f>
        <v>0.182</v>
      </c>
      <c r="AR14" s="36">
        <f>MIN(Z17:Z18,Z10,Z4,Z11,Z8,Z16,Z12,Z5,Z9)</f>
        <v>0.66924125218069008</v>
      </c>
      <c r="AS14" s="36">
        <f>MIN(AA17:AA18,AA10,AA4,AA11,AA8,AA16,AA12,AA5,AA9)</f>
        <v>0</v>
      </c>
      <c r="AT14" s="36">
        <f>MIN(AB17:AB18,AB10,AB4,AB11,AB8,AB16,AB12,AB5,AB9)</f>
        <v>0</v>
      </c>
      <c r="AU14" s="36">
        <f>MIN(AC17:AC18,AC10,AC4,AC11,AC8,AC16,AC12,AC5,AC9)</f>
        <v>0</v>
      </c>
      <c r="AV14" s="37">
        <v>0.12407499230797832</v>
      </c>
    </row>
    <row r="15" spans="1:66" ht="14.4" thickBot="1" x14ac:dyDescent="0.3">
      <c r="A15" s="22">
        <v>14</v>
      </c>
      <c r="B15" s="23">
        <v>289</v>
      </c>
      <c r="C15" s="23">
        <v>388</v>
      </c>
      <c r="D15" s="23">
        <v>31</v>
      </c>
      <c r="E15" s="24">
        <v>74</v>
      </c>
      <c r="G15" s="22">
        <v>11</v>
      </c>
      <c r="H15" s="45">
        <f>(B12-MIN($B$2:$B$17))/(MAX($B$2:$B$17)-MIN($B$2:$B$17))</f>
        <v>7.5471698113207548E-3</v>
      </c>
      <c r="I15" s="45">
        <f>(C12-MIN($C$2:$C$17))/(MAX($C$2:$C$17)-MIN($C$2:$C$17))</f>
        <v>0.18556701030927836</v>
      </c>
      <c r="J15" s="45">
        <f>(D12-MIN($D$2:$D$17))/(MAX($D$2:$D$17)-MIN($D$2:$D$17))</f>
        <v>0</v>
      </c>
      <c r="K15" s="46">
        <f>(E12-MIN($E$2:$E$17))/(MAX($E$2:$E$17)-MIN($E$2:$E$17))</f>
        <v>0.14473684210526316</v>
      </c>
      <c r="M15" s="16">
        <v>13</v>
      </c>
      <c r="N15" s="34">
        <f>SQRT((H17-$H$5)^2+(I17-$I$5)^2+(J17-$J$5)^2+(K17-$K$5)^2)</f>
        <v>1.123149003527627</v>
      </c>
      <c r="O15" s="36">
        <f>SQRT(($H17-$H$6)^2+($I17-$I$6)^2+($J17-$J$6)^2+($K17-$K$6)^2)</f>
        <v>0.67468989205494767</v>
      </c>
      <c r="P15" s="36">
        <f>SQRT(($H17-$H$7)^2+($I17-$I$7)^2+($J17-$J$7)^2+($K17-$K$7)^2)</f>
        <v>0.98555302843424319</v>
      </c>
      <c r="Q15" s="36">
        <f>SQRT(($H17-$H$8)^2+($I17-$I$8)^2+($J17-$J$8)^2+($K17-$K$8)^2)</f>
        <v>1.3346883393243378</v>
      </c>
      <c r="R15" s="36">
        <f>SQRT(($H17-$H$9)^2+($I17-$I$9)^2+($J17-$J$9)^2+($K17-$K$9)^2)</f>
        <v>0.1240575710710326</v>
      </c>
      <c r="S15" s="36">
        <f>SQRT(($H17-$H$10)^2+($I17-$I$10)^2+($J17-$J$10)^2+($K17-$K$10)^2)</f>
        <v>1.0565957033777407</v>
      </c>
      <c r="T15" s="36">
        <f>SQRT(($H17-$H$11)^2+($I17-$I$11)^2+($J17-$J$11)^2+($K17-$K$11)^2)</f>
        <v>1.0930466224930289</v>
      </c>
      <c r="U15" s="36">
        <f>SQRT(($H17-$H$12)^2+($I17-$I$12)^2+($J17-$J$12)^2+($K17-$K$12)^2)</f>
        <v>0.74701895983193334</v>
      </c>
      <c r="V15" s="36">
        <f>SQRT(($H17-$H$13)^2+($I17-$I$13)^2+($J17-$J$13)^2+($K17-$K$13)^2)</f>
        <v>1.0553484339314443</v>
      </c>
      <c r="W15" s="36">
        <f>SQRT(($H17-$H$14)^2+($I17-$I$14)^2+($J17-$J$14)^2+($K17-$K$14)^2)</f>
        <v>1.2743503097433759</v>
      </c>
      <c r="X15" s="36">
        <f>SQRT(($H17-$H$15)^2+($I17-$I$15)^2+($J17-$J$15)^2+($K17-$K$15)^2)</f>
        <v>0.13301100692093712</v>
      </c>
      <c r="Y15" s="36">
        <f>SQRT(($H17-$H$16)^2+($I17-$I$16)^2+($J17-$J$16)^2+($K17-$K$16)^2)</f>
        <v>1.2348142324511211</v>
      </c>
      <c r="Z15" s="35">
        <v>0</v>
      </c>
      <c r="AA15" s="36">
        <v>1.1679999999999999</v>
      </c>
      <c r="AB15" s="36">
        <v>0.66900000000000004</v>
      </c>
      <c r="AC15" s="37">
        <v>0.72</v>
      </c>
      <c r="AE15" s="47" t="s">
        <v>21</v>
      </c>
      <c r="AF15" s="36">
        <f>MIN(N17:N18,N10,N4,N11,N8,N16,N12,N5,N9,N3)</f>
        <v>0</v>
      </c>
      <c r="AG15" s="36">
        <f>MIN(O17:O18,O10,O4,O11,O8,O16,O12,O5,O9,O3)</f>
        <v>0</v>
      </c>
      <c r="AH15" s="36">
        <f>MIN(P17:P18,P10,P4,P11,P8,P16,P12,P5,P9,P3)</f>
        <v>0</v>
      </c>
      <c r="AI15" s="36">
        <f>MIN(Q17:Q18,Q10,Q4,Q11,Q8,Q16,Q12,Q5,Q9,Q3)</f>
        <v>0.25600000000000001</v>
      </c>
      <c r="AJ15" s="36">
        <f>MIN(R17:R18,R10,R4,R11,R8,R16,R12,R5,R9,R3)</f>
        <v>0.72932379609998665</v>
      </c>
      <c r="AK15" s="36">
        <f>MIN(S17:S18,S10,S4,S11,S8,S16,S12,S5,S9,S3)</f>
        <v>0</v>
      </c>
      <c r="AL15" s="36">
        <f>MIN(T17:T18,T10,T4,T11,T8,T16,T12,T5,T9,T3)</f>
        <v>0</v>
      </c>
      <c r="AM15" s="36">
        <f>MIN(U17:U18,U10,U4,U11,U8,U16,U12,U5,U9,U3)</f>
        <v>0</v>
      </c>
      <c r="AN15" s="36">
        <f>MIN(V17:V18,V10,V4,V11,V8,V16,V12,V5,V9,V3)</f>
        <v>0</v>
      </c>
      <c r="AO15" s="36">
        <f>MIN(W17:W18,W10,W4,W11,W8,W16,W12,W5,W9,W3)</f>
        <v>0</v>
      </c>
      <c r="AP15" s="36">
        <f>MIN(X17:X18,X10,X4,X11,X8,X16,X12,X5,X9,X3)</f>
        <v>0.71699999999999997</v>
      </c>
      <c r="AQ15" s="36">
        <f>MIN(Y17:Y18,Y10,Y4,Y11,Y8,Y16,Y12,Y5,Y9,Y3)</f>
        <v>0.182</v>
      </c>
      <c r="AR15" s="36">
        <f>MIN(Z17:Z18,Z10,Z4,Z11,Z8,Z16,Z12,Z5,Z9,Z3)</f>
        <v>0.66924125218069008</v>
      </c>
      <c r="AS15" s="36">
        <f>MIN(AA17:AA18,AA10,AA4,AA11,AA8,AA16,AA12,AA5,AA9,AA3)</f>
        <v>0</v>
      </c>
      <c r="AT15" s="36">
        <f>MIN(AB17:AB18,AB10,AB4,AB11,AB8,AB16,AB12,AB5,AB9,AB3)</f>
        <v>0</v>
      </c>
      <c r="AU15" s="36">
        <f>MIN(AC17:AC18,AC10,AC4,AC11,AC8,AC16,AC12,AC5,AC9,AC3)</f>
        <v>0</v>
      </c>
      <c r="AV15" s="37">
        <v>0.182</v>
      </c>
    </row>
    <row r="16" spans="1:66" ht="14.4" thickBot="1" x14ac:dyDescent="0.3">
      <c r="A16" s="22">
        <v>15</v>
      </c>
      <c r="B16" s="23">
        <v>512</v>
      </c>
      <c r="C16" s="23">
        <v>195</v>
      </c>
      <c r="D16" s="23">
        <v>6</v>
      </c>
      <c r="E16" s="24">
        <v>58</v>
      </c>
      <c r="G16" s="22">
        <v>12</v>
      </c>
      <c r="H16" s="45">
        <f>(B13-MIN($B$2:$B$17))/(MAX($B$2:$B$17)-MIN($B$2:$B$17))</f>
        <v>1</v>
      </c>
      <c r="I16" s="45">
        <f>(C13-MIN($C$2:$C$17))/(MAX($C$2:$C$17)-MIN($C$2:$C$17))</f>
        <v>0.31958762886597936</v>
      </c>
      <c r="J16" s="45">
        <f>(D13-MIN($D$2:$D$17))/(MAX($D$2:$D$17)-MIN($D$2:$D$17))</f>
        <v>0.76119402985074625</v>
      </c>
      <c r="K16" s="46">
        <f>(E13-MIN($E$2:$E$17))/(MAX($E$2:$E$17)-MIN($E$2:$E$17))</f>
        <v>0.14473684210526316</v>
      </c>
      <c r="M16" s="16">
        <v>14</v>
      </c>
      <c r="N16" s="34">
        <f>SQRT((H18-$H$5)^2+(I18-$I$5)^2+(J18-$J$5)^2+(K18-$K$5)^2)</f>
        <v>1.2344652038296908</v>
      </c>
      <c r="O16" s="36">
        <f>SQRT(($H18-$H$6)^2+($I18-$I$6)^2+($J18-$J$6)^2+($K18-$K$6)^2)</f>
        <v>0.8202176088968719</v>
      </c>
      <c r="P16" s="36">
        <f>SQRT(($H18-$H$7)^2+($I18-$I$7)^2+($J18-$J$7)^2+($K18-$K$7)^2)</f>
        <v>1.2398800761959767</v>
      </c>
      <c r="Q16" s="36">
        <f>SQRT(($H18-$H$8)^2+($I18-$I$8)^2+($J18-$J$8)^2+($K18-$K$8)^2)</f>
        <v>1.2504355646792464</v>
      </c>
      <c r="R16" s="36">
        <f>SQRT(($H18-$H$9)^2+($I18-$I$9)^2+($J18-$J$9)^2+($K18-$K$9)^2)</f>
        <v>1.2395802960882383</v>
      </c>
      <c r="S16" s="36">
        <f>SQRT(($H18-$H$10)^2+($I18-$I$10)^2+($J18-$J$10)^2+($K18-$K$10)^2)</f>
        <v>0.30338712401687717</v>
      </c>
      <c r="T16" s="36">
        <f>SQRT(($H18-$H$11)^2+($I18-$I$11)^2+($J18-$J$11)^2+($K18-$K$11)^2)</f>
        <v>1.2008993833318273</v>
      </c>
      <c r="U16" s="36">
        <f>SQRT(($H18-$H$12)^2+($I18-$I$12)^2+($J18-$J$12)^2+($K18-$K$12)^2)</f>
        <v>0.67551719915539543</v>
      </c>
      <c r="V16" s="36">
        <f>SQRT(($H18-$H$13)^2+($I18-$I$13)^2+($J18-$J$13)^2+($K18-$K$13)^2)</f>
        <v>0.24765793103418646</v>
      </c>
      <c r="W16" s="36">
        <f>SQRT(($H18-$H$14)^2+($I18-$I$14)^2+($J18-$J$14)^2+($K18-$K$14)^2)</f>
        <v>0.17634425284423236</v>
      </c>
      <c r="X16" s="36">
        <f>SQRT(($H18-$H$15)^2+($I18-$I$15)^2+($J18-$J$15)^2+($K18-$K$15)^2)</f>
        <v>1.1704371387743133</v>
      </c>
      <c r="Y16" s="36">
        <f>SQRT(($H18-$H$16)^2+($I18-$I$16)^2+($J18-$J$16)^2+($K18-$K$16)^2)</f>
        <v>1.224160232266071</v>
      </c>
      <c r="Z16" s="36">
        <f>SQRT(($H18-$H$17)^2+($I18-$I$17)^2+($J18-$J$17)^2+($K18-$K$17)^2)</f>
        <v>1.1679713322258403</v>
      </c>
      <c r="AA16" s="35">
        <v>0</v>
      </c>
      <c r="AB16" s="36">
        <v>0.83799999999999997</v>
      </c>
      <c r="AC16" s="37">
        <v>0.77400000000000002</v>
      </c>
      <c r="AE16" s="47" t="s">
        <v>22</v>
      </c>
      <c r="AF16" s="36">
        <f>MIN(N17:N18,N10,N4,N11,N8,N16,N12,N5,N9,N3,N14)</f>
        <v>0</v>
      </c>
      <c r="AG16" s="36">
        <f>MIN(O17:O18,O10,O4,O11,O8,O16,O12,O5,O9,O3,O14)</f>
        <v>0</v>
      </c>
      <c r="AH16" s="36">
        <f>MIN(P17:P18,P10,P4,P11,P8,P16,P12,P5,P9,P3,P14)</f>
        <v>0</v>
      </c>
      <c r="AI16" s="36">
        <f>MIN(Q17:Q18,Q10,Q4,Q11,Q8,Q16,Q12,Q5,Q9,Q3,Q14)</f>
        <v>0.25600000000000001</v>
      </c>
      <c r="AJ16" s="36">
        <f>MIN(R17:R18,R10,R4,R11,R8,R16,R12,R5,R9,R3,R14)</f>
        <v>0.72932379609998665</v>
      </c>
      <c r="AK16" s="36">
        <f>MIN(S17:S18,S10,S4,S11,S8,S16,S12,S5,S9,S3,S14)</f>
        <v>0</v>
      </c>
      <c r="AL16" s="36">
        <f>MIN(T17:T18,T10,T4,T11,T8,T16,T12,T5,T9,T3,T14)</f>
        <v>0</v>
      </c>
      <c r="AM16" s="36">
        <f>MIN(U17:U18,U10,U4,U11,U8,U16,U12,U5,U9,U3,U14)</f>
        <v>0</v>
      </c>
      <c r="AN16" s="36">
        <f>MIN(V17:V18,V10,V4,V11,V8,V16,V12,V5,V9,V3,V14)</f>
        <v>0</v>
      </c>
      <c r="AO16" s="36">
        <f>MIN(W17:W18,W10,W4,W11,W8,W16,W12,W5,W9,W3,W14)</f>
        <v>0</v>
      </c>
      <c r="AP16" s="36">
        <f>MIN(X17:X18,X10,X4,X11,X8,X16,X12,X5,X9,X3,X14)</f>
        <v>0.71699999999999997</v>
      </c>
      <c r="AQ16" s="36">
        <f>MIN(Y17:Y18,Y10,Y4,Y11,Y8,Y16,Y12,Y5,Y9,Y3,Y14)</f>
        <v>0</v>
      </c>
      <c r="AR16" s="36">
        <f>MIN(Z17:Z18,Z10,Z4,Z11,Z8,Z16,Z12,Z5,Z9,Z3,Z14)</f>
        <v>0.66924125218069008</v>
      </c>
      <c r="AS16" s="36">
        <f>MIN(AA17:AA18,AA10,AA4,AA11,AA8,AA16,AA12,AA5,AA9,AA3,AA14)</f>
        <v>0</v>
      </c>
      <c r="AT16" s="36">
        <f>MIN(AB17:AB18,AB10,AB4,AB11,AB8,AB16,AB12,AB5,AB9,AB3,AB14)</f>
        <v>0</v>
      </c>
      <c r="AU16" s="36">
        <f>MIN(AC17:AC18,AC10,AC4,AC11,AC8,AC16,AC12,AC5,AC9,AC3,AC14)</f>
        <v>0</v>
      </c>
      <c r="AV16" s="37">
        <v>0.25600000000000001</v>
      </c>
    </row>
    <row r="17" spans="1:48" ht="14.4" thickBot="1" x14ac:dyDescent="0.3">
      <c r="A17" s="54">
        <v>16</v>
      </c>
      <c r="B17" s="55">
        <v>490</v>
      </c>
      <c r="C17" s="55">
        <v>201</v>
      </c>
      <c r="D17" s="55">
        <v>9</v>
      </c>
      <c r="E17" s="56">
        <v>65</v>
      </c>
      <c r="G17" s="22">
        <v>13</v>
      </c>
      <c r="H17" s="45">
        <f>(B14-MIN($B$2:$B$17))/(MAX($B$2:$B$17)-MIN($B$2:$B$17))</f>
        <v>5.6603773584905662E-2</v>
      </c>
      <c r="I17" s="45">
        <f>(C14-MIN($C$2:$C$17))/(MAX($C$2:$C$17)-MIN($C$2:$C$17))</f>
        <v>0.10309278350515463</v>
      </c>
      <c r="J17" s="45">
        <f>(D14-MIN($D$2:$D$17))/(MAX($D$2:$D$17)-MIN($D$2:$D$17))</f>
        <v>0</v>
      </c>
      <c r="K17" s="46">
        <f>(E14-MIN($E$2:$E$17))/(MAX($E$2:$E$17)-MIN($E$2:$E$17))</f>
        <v>0.23684210526315788</v>
      </c>
      <c r="M17" s="16">
        <v>15</v>
      </c>
      <c r="N17" s="34">
        <f>SQRT((H19-$H$5)^2+(I19-$I$5)^2+(J19-$J$5)^2+(K19-$K$5)^2)</f>
        <v>0.96444808643630942</v>
      </c>
      <c r="O17" s="36">
        <f>SQRT(($H19-$H$6)^2+($I19-$I$6)^2+($J19-$J$6)^2+($K19-$K$6)^2)</f>
        <v>0.29261734268274892</v>
      </c>
      <c r="P17" s="36">
        <f>SQRT(($H19-$H$7)^2+($I19-$I$7)^2+($J19-$J$7)^2+($K19-$K$7)^2)</f>
        <v>0.86230706955998138</v>
      </c>
      <c r="Q17" s="36">
        <f>SQRT(($H19-$H$8)^2+($I19-$I$8)^2+($J19-$J$8)^2+($K19-$K$8)^2)</f>
        <v>1.1085336541537041</v>
      </c>
      <c r="R17" s="36">
        <f>SQRT(($H19-$H$9)^2+($I19-$I$9)^2+($J19-$J$9)^2+($K19-$K$9)^2)</f>
        <v>0.72932379609998665</v>
      </c>
      <c r="S17" s="36">
        <f>SQRT(($H19-$H$10)^2+($I19-$I$10)^2+($J19-$J$10)^2+($K19-$K$10)^2)</f>
        <v>0.79643758068855119</v>
      </c>
      <c r="T17" s="36">
        <f>SQRT(($H19-$H$11)^2+($I19-$I$11)^2+($J19-$J$11)^2+($K19-$K$11)^2)</f>
        <v>0.87803778425077139</v>
      </c>
      <c r="U17" s="36">
        <f>SQRT(($H19-$H$12)^2+($I19-$I$12)^2+($J19-$J$12)^2+($K19-$K$12)^2)</f>
        <v>0.17121743289296473</v>
      </c>
      <c r="V17" s="36">
        <f>SQRT(($H19-$H$13)^2+($I19-$I$13)^2+($J19-$J$13)^2+($K19-$K$13)^2)</f>
        <v>0.75026471909036596</v>
      </c>
      <c r="W17" s="36">
        <f>SQRT(($H19-$H$14)^2+($I19-$I$14)^2+($J19-$J$14)^2+($K19-$K$14)^2)</f>
        <v>0.90091820882074303</v>
      </c>
      <c r="X17" s="36">
        <f>SQRT(($H19-$H$15)^2+($I19-$I$15)^2+($J19-$J$15)^2+($K19-$K$15)^2)</f>
        <v>0.74282475653432045</v>
      </c>
      <c r="Y17" s="36">
        <f>SQRT(($H19-$H$16)^2+($I19-$I$16)^2+($J19-$J$16)^2+($K19-$K$16)^2)</f>
        <v>0.93246437900196066</v>
      </c>
      <c r="Z17" s="36">
        <f>SQRT(($H19-$H$17)^2+($I19-$I$17)^2+($J19-$J$17)^2+($K19-$K$17)^2)</f>
        <v>0.66924125218069008</v>
      </c>
      <c r="AA17" s="36">
        <f>SQRT(($H19-$H$18)^2+($I19-$I$18)^2+($J19-$J$18)^2+($K19-$K$18)^2)</f>
        <v>0.8379182076908438</v>
      </c>
      <c r="AB17" s="35">
        <v>0</v>
      </c>
      <c r="AC17" s="37">
        <v>0.108</v>
      </c>
      <c r="AE17" s="47" t="s">
        <v>23</v>
      </c>
      <c r="AF17" s="36">
        <f>MIN(N17:N18,N10,N4,N11,N8,N16,N12,N5,N9,N3,N14,N6)</f>
        <v>0</v>
      </c>
      <c r="AG17" s="36">
        <f>MIN(O17:O18,O10,O4,O11,O8,O16,O12,O5,O9,O3,O14,O6)</f>
        <v>0</v>
      </c>
      <c r="AH17" s="36">
        <f>MIN(P17:P18,P10,P4,P11,P8,P16,P12,P5,P9,P3,P14,P6)</f>
        <v>0</v>
      </c>
      <c r="AI17" s="36">
        <f>MIN(Q17:Q18,Q10,Q4,Q11,Q8,Q16,Q12,Q5,Q9,Q3,Q14,Q6)</f>
        <v>0</v>
      </c>
      <c r="AJ17" s="36">
        <f>MIN(R17:R18,R10,R4,R11,R8,R16,R12,R5,R9,R3,R14,R6)</f>
        <v>0.72932379609998665</v>
      </c>
      <c r="AK17" s="36">
        <f>MIN(S17:S18,S10,S4,S11,S8,S16,S12,S5,S9,S3,S14,S6)</f>
        <v>0</v>
      </c>
      <c r="AL17" s="36">
        <f>MIN(T17:T18,T10,T4,T11,T8,T16,T12,T5,T9,T3,T14,T6)</f>
        <v>0</v>
      </c>
      <c r="AM17" s="36">
        <f>MIN(U17:U18,U10,U4,U11,U8,U16,U12,U5,U9,U3,U14,U6)</f>
        <v>0</v>
      </c>
      <c r="AN17" s="36">
        <f>MIN(V17:V18,V10,V4,V11,V8,V16,V12,V5,V9,V3,V14,V6)</f>
        <v>0</v>
      </c>
      <c r="AO17" s="36">
        <f>MIN(W17:W18,W10,W4,W11,W8,W16,W12,W5,W9,W3,W14,W6)</f>
        <v>0</v>
      </c>
      <c r="AP17" s="36">
        <f>MIN(X17:X18,X10,X4,X11,X8,X16,X12,X5,X9,X3,X14,X6)</f>
        <v>0.71699999999999997</v>
      </c>
      <c r="AQ17" s="36">
        <f>MIN(Y17:Y18,Y10,Y4,Y11,Y8,Y16,Y12,Y5,Y9,Y3,Y14,Y6)</f>
        <v>0</v>
      </c>
      <c r="AR17" s="36">
        <f>MIN(Z17:Z18,Z10,Z4,Z11,Z8,Z16,Z12,Z5,Z9,Z3,Z14,Z6)</f>
        <v>0.66924125218069008</v>
      </c>
      <c r="AS17" s="36">
        <f>MIN(AA17:AA18,AA10,AA4,AA11,AA8,AA16,AA12,AA5,AA9,AA3,AA14,AA6)</f>
        <v>0</v>
      </c>
      <c r="AT17" s="36">
        <f>MIN(AB17:AB18,AB10,AB4,AB11,AB8,AB16,AB12,AB5,AB9,AB3,AB14,AB6)</f>
        <v>0</v>
      </c>
      <c r="AU17" s="36">
        <f>MIN(AC17:AC18,AC10,AC4,AC11,AC8,AC16,AC12,AC5,AC9,AC3,AC14,AC6)</f>
        <v>0</v>
      </c>
      <c r="AV17" s="37">
        <v>0.66924125218069008</v>
      </c>
    </row>
    <row r="18" spans="1:48" ht="15" customHeight="1" thickBot="1" x14ac:dyDescent="0.3">
      <c r="G18" s="22">
        <v>14</v>
      </c>
      <c r="H18" s="45">
        <f>(B15-MIN($B$2:$B$17))/(MAX($B$2:$B$17)-MIN($B$2:$B$17))</f>
        <v>0.27924528301886792</v>
      </c>
      <c r="I18" s="45">
        <f>(C15-MIN($C$2:$C$17))/(MAX($C$2:$C$17)-MIN($C$2:$C$17))</f>
        <v>0.96907216494845361</v>
      </c>
      <c r="J18" s="45">
        <f>(D15-MIN($D$2:$D$17))/(MAX($D$2:$D$17)-MIN($D$2:$D$17))</f>
        <v>0.46268656716417911</v>
      </c>
      <c r="K18" s="46">
        <f>(E15-MIN($E$2:$E$17))/(MAX($E$2:$E$17)-MIN($E$2:$E$17))</f>
        <v>0.82894736842105265</v>
      </c>
      <c r="M18" s="16">
        <v>16</v>
      </c>
      <c r="N18" s="57">
        <f>SQRT((H20-$H$5)^2+(I20-$I$5)^2+(J20-$J$5)^2+(K20-$K$5)^2)</f>
        <v>1.0033273460738161</v>
      </c>
      <c r="O18" s="58">
        <f>SQRT(($H20-$H$6)^2+($I20-$I$6)^2+($J20-$J$6)^2+($K20-$K$6)^2)</f>
        <v>0.34327027278458583</v>
      </c>
      <c r="P18" s="58">
        <f>SQRT(($H20-$H$7)^2+($I20-$I$7)^2+($J20-$J$7)^2+($K20-$K$7)^2)</f>
        <v>0.90782020673610242</v>
      </c>
      <c r="Q18" s="58">
        <f>SQRT(($H20-$H$8)^2+($I20-$I$8)^2+($J20-$J$8)^2+($K20-$K$8)^2)</f>
        <v>1.1283688943626751</v>
      </c>
      <c r="R18" s="58">
        <f>SQRT(($H20-$H$9)^2+($I20-$I$9)^2+($J20-$J$9)^2+($K20-$K$9)^2)</f>
        <v>0.77218109422928571</v>
      </c>
      <c r="S18" s="58">
        <f>SQRT(($H20-$H$10)^2+($I20-$I$10)^2+($J20-$J$10)^2+($K20-$K$10)^2)</f>
        <v>0.76938322195719544</v>
      </c>
      <c r="T18" s="58">
        <f>SQRT(($H20-$H$11)^2+($I20-$I$11)^2+($J20-$J$11)^2+($K20-$K$11)^2)</f>
        <v>0.91642161489351792</v>
      </c>
      <c r="U18" s="58">
        <f>SQRT(($H20-$H$12)^2+($I20-$I$12)^2+($J20-$J$12)^2+($K20-$K$12)^2)</f>
        <v>0.14987662038726585</v>
      </c>
      <c r="V18" s="58">
        <f>SQRT(($H20-$H$13)^2+($I20-$I$13)^2+($J20-$J$13)^2+($K20-$K$13)^2)</f>
        <v>0.70625682373714838</v>
      </c>
      <c r="W18" s="58">
        <f>SQRT(($H20-$H$14)^2+($I20-$I$14)^2+($J20-$J$14)^2+($K20-$K$14)^2)</f>
        <v>0.82404967558895015</v>
      </c>
      <c r="X18" s="58">
        <f>SQRT(($H20-$H$15)^2+($I20-$I$15)^2+($J20-$J$15)^2+($K20-$K$15)^2)</f>
        <v>0.79570267433418274</v>
      </c>
      <c r="Y18" s="58">
        <f>SQRT(($H20-$H$16)^2+($I20-$I$16)^2+($J20-$J$16)^2+($K20-$K$16)^2)</f>
        <v>0.96544233338876284</v>
      </c>
      <c r="Z18" s="58">
        <f>SQRT(($H20-$H$17)^2+($I20-$I$17)^2+($J20-$J$17)^2+($K20-$K$17)^2)</f>
        <v>0.71999118269349549</v>
      </c>
      <c r="AA18" s="58">
        <f>SQRT(($H20-$H$18)^2+($I20-$I$18)^2+($J20-$J$18)^2+($K20-$K$18)^2)</f>
        <v>0.77376710942067251</v>
      </c>
      <c r="AB18" s="58">
        <f>SQRT(($H20-$H$19)^2+($I20-$I$19)^2+($J20-$J$19)^2+($K20-$K$19)^2)</f>
        <v>0.10807033701712336</v>
      </c>
      <c r="AC18" s="59">
        <v>0</v>
      </c>
      <c r="AE18" s="47" t="s">
        <v>24</v>
      </c>
      <c r="AF18" s="36">
        <f>MIN(N17:N18,N10,N4,N11,N8,N16,N12,N5,N9,N3,N14,N6,N15)</f>
        <v>0</v>
      </c>
      <c r="AG18" s="36">
        <f>MIN(O17:O18,O10,O4,O11,O8,O16,O12,O5,O9,O3,O14,O6,O15)</f>
        <v>0</v>
      </c>
      <c r="AH18" s="36">
        <f>MIN(P17:P18,P10,P4,P11,P8,P16,P12,P5,P9,P3,P14,P6,P15)</f>
        <v>0</v>
      </c>
      <c r="AI18" s="36">
        <f>MIN(Q17:Q18,Q10,Q4,Q11,Q8,Q16,Q12,Q5,Q9,Q3,Q14,Q6,Q15)</f>
        <v>0</v>
      </c>
      <c r="AJ18" s="36">
        <f>MIN(R17:R18,R10,R4,R11,R8,R16,R12,R5,R9,R3,R14,R6,R15)</f>
        <v>0.1240575710710326</v>
      </c>
      <c r="AK18" s="36">
        <f>MIN(S17:S18,S10,S4,S11,S8,S16,S12,S5,S9,S3,S14,S6,S15)</f>
        <v>0</v>
      </c>
      <c r="AL18" s="36">
        <f>MIN(T17:T18,T10,T4,T11,T8,T16,T12,T5,T9,T3,T14,T6,T15)</f>
        <v>0</v>
      </c>
      <c r="AM18" s="36">
        <f>MIN(U17:U18,U10,U4,U11,U8,U16,U12,U5,U9,U3,U14,U6,U15)</f>
        <v>0</v>
      </c>
      <c r="AN18" s="36">
        <f>MIN(V17:V18,V10,V4,V11,V8,V16,V12,V5,V9,V3,V14,V6,V15)</f>
        <v>0</v>
      </c>
      <c r="AO18" s="36">
        <f>MIN(W17:W18,W10,W4,W11,W8,W16,W12,W5,W9,W3,W14,W6,W15)</f>
        <v>0</v>
      </c>
      <c r="AP18" s="36">
        <f>MIN(X17:X18,X10,X4,X11,X8,X16,X12,X5,X9,X3,X14,X6,X15)</f>
        <v>0.13301100692093712</v>
      </c>
      <c r="AQ18" s="36">
        <f>MIN(Y17:Y18,Y10,Y4,Y11,Y8,Y16,Y12,Y5,Y9,Y3,Y14,Y6,Y15)</f>
        <v>0</v>
      </c>
      <c r="AR18" s="36">
        <f>MIN(Z17:Z18,Z10,Z4,Z11,Z8,Z16,Z12,Z5,Z9,Z3,Z14,Z6,Z15)</f>
        <v>0</v>
      </c>
      <c r="AS18" s="36">
        <f>MIN(AA17:AA18,AA10,AA4,AA11,AA8,AA16,AA12,AA5,AA9,AA3,AA14,AA6,AA15)</f>
        <v>0</v>
      </c>
      <c r="AT18" s="36">
        <f>MIN(AB17:AB18,AB10,AB4,AB11,AB8,AB16,AB12,AB5,AB9,AB3,AB14,AB6,AB15)</f>
        <v>0</v>
      </c>
      <c r="AU18" s="36">
        <f>MIN(AC17:AC18,AC10,AC4,AC11,AC8,AC16,AC12,AC5,AC9,AC3,AC14,AC6,AC15)</f>
        <v>0</v>
      </c>
      <c r="AV18" s="37">
        <v>0.1240575710710326</v>
      </c>
    </row>
    <row r="19" spans="1:48" ht="21" thickBot="1" x14ac:dyDescent="0.3">
      <c r="G19" s="22">
        <v>15</v>
      </c>
      <c r="H19" s="45">
        <f>(B16-MIN($B$2:$B$17))/(MAX($B$2:$B$17)-MIN($B$2:$B$17))</f>
        <v>0.55974842767295596</v>
      </c>
      <c r="I19" s="45">
        <f>(C16-MIN($C$2:$C$17))/(MAX($C$2:$C$17)-MIN($C$2:$C$17))</f>
        <v>0.30584192439862545</v>
      </c>
      <c r="J19" s="45">
        <f>(D16-MIN($D$2:$D$17))/(MAX($D$2:$D$17)-MIN($D$2:$D$17))</f>
        <v>8.9552238805970144E-2</v>
      </c>
      <c r="K19" s="46">
        <f>(E16-MIN($E$2:$E$17))/(MAX($E$2:$E$17)-MIN($E$2:$E$17))</f>
        <v>0.61842105263157898</v>
      </c>
      <c r="AE19" s="60" t="s">
        <v>25</v>
      </c>
      <c r="AF19" s="58">
        <f>MIN(N17:N18,N10,N4,N11,N8,N16,N12,N5,N9,N3,N14,N6,N15,N7)</f>
        <v>0</v>
      </c>
      <c r="AG19" s="58">
        <f>MIN(O17:O18,O10,O4,O11,O8,O16,O12,O5,O9,O3,O14,O6,O15,O7)</f>
        <v>0</v>
      </c>
      <c r="AH19" s="58">
        <f>MIN(P17:P18,P10,P4,P11,P8,P16,P12,P5,P9,P3,P14,P6,P15,P7)</f>
        <v>0</v>
      </c>
      <c r="AI19" s="58">
        <f>MIN(Q17:Q18,Q10,Q4,Q11,Q8,Q16,Q12,Q5,Q9,Q3,Q14,Q6,Q15,Q7)</f>
        <v>0</v>
      </c>
      <c r="AJ19" s="58">
        <f>MIN(R17:R18,R10,R4,R11,R8,R16,R12,R5,R9,R3,R14,R6,R15,R7)</f>
        <v>0</v>
      </c>
      <c r="AK19" s="58">
        <f>MIN(S17:S18,S10,S4,S11,S8,S16,S12,S5,S9,S3,S14,S6,S15,S7)</f>
        <v>0</v>
      </c>
      <c r="AL19" s="58">
        <f>MIN(T17:T18,T10,T4,T11,T8,T16,T12,T5,T9,T3,T14,T6,T15,T7)</f>
        <v>0</v>
      </c>
      <c r="AM19" s="58">
        <f>MIN(U17:U18,U10,U4,U11,U8,U16,U12,U5,U9,U3,U14,U6,U15,U7)</f>
        <v>0</v>
      </c>
      <c r="AN19" s="58">
        <f>MIN(V17:V18,V10,V4,V11,V8,V16,V12,V5,V9,V3,V14,V6,V15,V7)</f>
        <v>0</v>
      </c>
      <c r="AO19" s="58">
        <f>MIN(W17:W18,W10,W4,W11,W8,W16,W12,W5,W9,W3,W14,W6,W15,W7)</f>
        <v>0</v>
      </c>
      <c r="AP19" s="58">
        <f>MIN(X17:X18,X10,X4,X11,X8,X16,X12,X5,X9,X3,X14,X6,X15,X7)</f>
        <v>0.13301100692093712</v>
      </c>
      <c r="AQ19" s="58">
        <f>MIN(Y17:Y18,Y10,Y4,Y11,Y8,Y16,Y12,Y5,Y9,Y3,Y14,Y6,Y15,Y7)</f>
        <v>0</v>
      </c>
      <c r="AR19" s="58">
        <f>MIN(Z17:Z18,Z10,Z4,Z11,Z8,Z16,Z12,Z5,Z9,Z3,Z14,Z6,Z15,Z7)</f>
        <v>0</v>
      </c>
      <c r="AS19" s="58">
        <f>MIN(AA17:AA18,AA10,AA4,AA11,AA8,AA16,AA12,AA5,AA9,AA3,AA14,AA6,AA15,AA7)</f>
        <v>0</v>
      </c>
      <c r="AT19" s="58">
        <f>MIN(AB17:AB18,AB10,AB4,AB11,AB8,AB16,AB12,AB5,AB9,AB3,AB14,AB6,AB15,AB7)</f>
        <v>0</v>
      </c>
      <c r="AU19" s="58">
        <f>MIN(AC17:AC18,AC10,AC4,AC11,AC8,AC16,AC12,AC5,AC9,AC3,AC14,AC6,AC15,AC7)</f>
        <v>0</v>
      </c>
      <c r="AV19" s="61">
        <v>0.13301100692093712</v>
      </c>
    </row>
    <row r="20" spans="1:48" ht="14.4" thickBot="1" x14ac:dyDescent="0.3">
      <c r="G20" s="54">
        <v>16</v>
      </c>
      <c r="H20" s="62">
        <f>(B17-MIN($B$2:$B$17))/(MAX($B$2:$B$17)-MIN($B$2:$B$17))</f>
        <v>0.5320754716981132</v>
      </c>
      <c r="I20" s="62">
        <f>(C17-MIN($C$2:$C$17))/(MAX($C$2:$C$17)-MIN($C$2:$C$17))</f>
        <v>0.32646048109965636</v>
      </c>
      <c r="J20" s="62">
        <f>(D17-MIN($D$2:$D$17))/(MAX($D$2:$D$17)-MIN($D$2:$D$17))</f>
        <v>0.13432835820895522</v>
      </c>
      <c r="K20" s="63">
        <f>(E17-MIN($E$2:$E$17))/(MAX($E$2:$E$17)-MIN($E$2:$E$17))</f>
        <v>0.71052631578947367</v>
      </c>
      <c r="AV20" s="64" t="s">
        <v>26</v>
      </c>
    </row>
  </sheetData>
  <mergeCells count="9">
    <mergeCell ref="AX1:BN1"/>
    <mergeCell ref="AX5:BN8"/>
    <mergeCell ref="G2:G3"/>
    <mergeCell ref="AE2:AE3"/>
    <mergeCell ref="AF2:AU2"/>
    <mergeCell ref="AV2:AV3"/>
    <mergeCell ref="G1:K1"/>
    <mergeCell ref="M1:AC1"/>
    <mergeCell ref="AE1:AV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Кластерный анализ</vt:lpstr>
    </vt:vector>
  </TitlesOfParts>
  <Company>Freedom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Гранд Дмитрий</dc:creator>
  <cp:lastModifiedBy>Гранд Дмитрий</cp:lastModifiedBy>
  <dcterms:created xsi:type="dcterms:W3CDTF">2024-12-06T12:37:48Z</dcterms:created>
  <dcterms:modified xsi:type="dcterms:W3CDTF">2024-12-06T18:59:48Z</dcterms:modified>
</cp:coreProperties>
</file>