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tam/Documents/university/sem_5/mat-stat/"/>
    </mc:Choice>
  </mc:AlternateContent>
  <xr:revisionPtr revIDLastSave="0" documentId="13_ncr:1_{90E84E60-E400-7545-9788-BAD7253920DC}" xr6:coauthVersionLast="47" xr6:coauthVersionMax="47" xr10:uidLastSave="{00000000-0000-0000-0000-000000000000}"/>
  <bookViews>
    <workbookView xWindow="0" yWindow="740" windowWidth="34560" windowHeight="21600" activeTab="1" xr2:uid="{6B218516-60D2-F54C-B228-B477F23724D9}"/>
  </bookViews>
  <sheets>
    <sheet name="ДАНО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7" l="1"/>
  <c r="B21" i="17"/>
  <c r="B19" i="17"/>
  <c r="B17" i="17"/>
  <c r="B18" i="17"/>
  <c r="B16" i="17"/>
  <c r="B14" i="17"/>
  <c r="B13" i="17"/>
  <c r="B12" i="17"/>
  <c r="B11" i="17"/>
  <c r="B10" i="17"/>
  <c r="C7" i="17"/>
  <c r="B7" i="17"/>
  <c r="B2" i="17" a="1"/>
  <c r="B2" i="17" s="1"/>
  <c r="B3" i="16"/>
  <c r="B2" i="16"/>
  <c r="B1" i="16"/>
  <c r="B3" i="15" l="1"/>
  <c r="B4" i="15"/>
  <c r="B2" i="15"/>
  <c r="A4" i="15"/>
  <c r="A3" i="15"/>
  <c r="A2" i="15"/>
  <c r="B15" i="14"/>
  <c r="B16" i="14" s="1"/>
  <c r="B13" i="14"/>
  <c r="B3" i="14"/>
  <c r="B4" i="14"/>
  <c r="B5" i="14"/>
  <c r="B6" i="14"/>
  <c r="B7" i="14"/>
  <c r="B8" i="14"/>
  <c r="B9" i="14"/>
  <c r="B10" i="14"/>
  <c r="B11" i="14"/>
  <c r="B2" i="14"/>
  <c r="B12" i="14" s="1"/>
  <c r="B4" i="13"/>
  <c r="B2" i="13"/>
  <c r="B3" i="13"/>
  <c r="M18" i="12"/>
  <c r="M17" i="12"/>
  <c r="M16" i="12"/>
  <c r="Q13" i="12"/>
  <c r="P12" i="12"/>
  <c r="Q5" i="12"/>
  <c r="O9" i="12"/>
  <c r="P9" i="12" s="1"/>
  <c r="M14" i="12"/>
  <c r="C17" i="12" s="1"/>
  <c r="L16" i="12"/>
  <c r="S13" i="12"/>
  <c r="M19" i="12"/>
  <c r="N13" i="12"/>
  <c r="H17" i="12"/>
  <c r="I17" i="12"/>
  <c r="J17" i="12"/>
  <c r="K17" i="12"/>
  <c r="L17" i="12"/>
  <c r="L14" i="12"/>
  <c r="L13" i="12"/>
  <c r="D16" i="12"/>
  <c r="E16" i="12"/>
  <c r="F16" i="12"/>
  <c r="G16" i="12"/>
  <c r="H16" i="12"/>
  <c r="I16" i="12"/>
  <c r="J16" i="12"/>
  <c r="K16" i="12"/>
  <c r="C16" i="12"/>
  <c r="O12" i="12"/>
  <c r="P4" i="12"/>
  <c r="P5" i="12"/>
  <c r="P6" i="12"/>
  <c r="P7" i="12"/>
  <c r="P8" i="12"/>
  <c r="P10" i="12"/>
  <c r="P3" i="12"/>
  <c r="D15" i="12"/>
  <c r="E15" i="12"/>
  <c r="F15" i="12"/>
  <c r="G15" i="12"/>
  <c r="H15" i="12"/>
  <c r="I15" i="12"/>
  <c r="J15" i="12"/>
  <c r="K15" i="12"/>
  <c r="L15" i="12"/>
  <c r="C15" i="12"/>
  <c r="O4" i="12"/>
  <c r="O5" i="12"/>
  <c r="O6" i="12"/>
  <c r="O7" i="12"/>
  <c r="O8" i="12"/>
  <c r="O10" i="12"/>
  <c r="O3" i="12"/>
  <c r="N4" i="12"/>
  <c r="N5" i="12"/>
  <c r="N6" i="12"/>
  <c r="N7" i="12"/>
  <c r="N8" i="12"/>
  <c r="N9" i="12"/>
  <c r="N10" i="12"/>
  <c r="N12" i="12"/>
  <c r="N3" i="12"/>
  <c r="D14" i="12"/>
  <c r="E14" i="12"/>
  <c r="F14" i="12"/>
  <c r="G14" i="12"/>
  <c r="H14" i="12"/>
  <c r="I14" i="12"/>
  <c r="J14" i="12"/>
  <c r="K14" i="12"/>
  <c r="C14" i="12"/>
  <c r="E16" i="11"/>
  <c r="D3" i="12"/>
  <c r="E3" i="12"/>
  <c r="F3" i="12"/>
  <c r="G3" i="12"/>
  <c r="H3" i="12"/>
  <c r="I3" i="12"/>
  <c r="J3" i="12"/>
  <c r="K3" i="12"/>
  <c r="L3" i="12"/>
  <c r="D4" i="12"/>
  <c r="E4" i="12"/>
  <c r="F4" i="12"/>
  <c r="G4" i="12"/>
  <c r="H4" i="12"/>
  <c r="I4" i="12"/>
  <c r="J4" i="12"/>
  <c r="K4" i="12"/>
  <c r="L4" i="12"/>
  <c r="D5" i="12"/>
  <c r="E5" i="12"/>
  <c r="F5" i="12"/>
  <c r="G5" i="12"/>
  <c r="H5" i="12"/>
  <c r="I5" i="12"/>
  <c r="J5" i="12"/>
  <c r="K5" i="12"/>
  <c r="L5" i="12"/>
  <c r="D6" i="12"/>
  <c r="E6" i="12"/>
  <c r="F6" i="12"/>
  <c r="G6" i="12"/>
  <c r="H6" i="12"/>
  <c r="I6" i="12"/>
  <c r="J6" i="12"/>
  <c r="K6" i="12"/>
  <c r="L6" i="12"/>
  <c r="D7" i="12"/>
  <c r="E7" i="12"/>
  <c r="F7" i="12"/>
  <c r="G7" i="12"/>
  <c r="H7" i="12"/>
  <c r="I7" i="12"/>
  <c r="J7" i="12"/>
  <c r="K7" i="12"/>
  <c r="L7" i="12"/>
  <c r="D8" i="12"/>
  <c r="E8" i="12"/>
  <c r="F8" i="12"/>
  <c r="G8" i="12"/>
  <c r="H8" i="12"/>
  <c r="I8" i="12"/>
  <c r="J8" i="12"/>
  <c r="K8" i="12"/>
  <c r="L8" i="12"/>
  <c r="D9" i="12"/>
  <c r="E9" i="12"/>
  <c r="F9" i="12"/>
  <c r="G9" i="12"/>
  <c r="H9" i="12"/>
  <c r="I9" i="12"/>
  <c r="J9" i="12"/>
  <c r="K9" i="12"/>
  <c r="L9" i="12"/>
  <c r="D10" i="12"/>
  <c r="E10" i="12"/>
  <c r="F10" i="12"/>
  <c r="G10" i="12"/>
  <c r="H10" i="12"/>
  <c r="I10" i="12"/>
  <c r="J10" i="12"/>
  <c r="K10" i="12"/>
  <c r="L10" i="12"/>
  <c r="D11" i="12"/>
  <c r="E11" i="12"/>
  <c r="F11" i="12"/>
  <c r="G11" i="12"/>
  <c r="H11" i="12"/>
  <c r="I11" i="12"/>
  <c r="J11" i="12"/>
  <c r="K11" i="12"/>
  <c r="L11" i="12"/>
  <c r="D12" i="12"/>
  <c r="E12" i="12"/>
  <c r="F12" i="12"/>
  <c r="G12" i="12"/>
  <c r="H12" i="12"/>
  <c r="I12" i="12"/>
  <c r="J12" i="12"/>
  <c r="K12" i="12"/>
  <c r="L12" i="12"/>
  <c r="C4" i="12"/>
  <c r="C5" i="12"/>
  <c r="C6" i="12"/>
  <c r="C7" i="12"/>
  <c r="C8" i="12"/>
  <c r="C9" i="12"/>
  <c r="C10" i="12"/>
  <c r="C11" i="12"/>
  <c r="C12" i="12"/>
  <c r="C3" i="12"/>
  <c r="A4" i="12"/>
  <c r="A5" i="12"/>
  <c r="A6" i="12"/>
  <c r="A7" i="12"/>
  <c r="A8" i="12"/>
  <c r="A9" i="12"/>
  <c r="A10" i="12"/>
  <c r="A11" i="12"/>
  <c r="A12" i="12"/>
  <c r="A3" i="12"/>
  <c r="D1" i="12"/>
  <c r="E1" i="12"/>
  <c r="F1" i="12"/>
  <c r="G1" i="12"/>
  <c r="H1" i="12"/>
  <c r="I1" i="12"/>
  <c r="J1" i="12"/>
  <c r="K1" i="12"/>
  <c r="L1" i="12"/>
  <c r="C1" i="12"/>
  <c r="P13" i="12" l="1"/>
  <c r="Q8" i="12"/>
  <c r="Q9" i="12"/>
  <c r="Q12" i="12"/>
  <c r="Q3" i="12"/>
  <c r="G17" i="12"/>
  <c r="F17" i="12"/>
  <c r="D17" i="12"/>
  <c r="E17" i="12"/>
  <c r="Q10" i="12"/>
  <c r="Q4" i="12"/>
  <c r="Q6" i="12"/>
  <c r="Q7" i="12"/>
  <c r="I13" i="12"/>
  <c r="M5" i="12"/>
  <c r="M7" i="12"/>
  <c r="M11" i="12"/>
  <c r="J13" i="12"/>
  <c r="H13" i="12"/>
  <c r="G13" i="12"/>
  <c r="M9" i="12"/>
  <c r="E13" i="12"/>
  <c r="D13" i="12"/>
  <c r="M6" i="12"/>
  <c r="M10" i="12"/>
  <c r="F13" i="12"/>
  <c r="M4" i="12"/>
  <c r="M8" i="12"/>
  <c r="M12" i="12"/>
  <c r="K13" i="12"/>
  <c r="R13" i="12" l="1"/>
  <c r="M3" i="12"/>
  <c r="C13" i="12"/>
  <c r="M13" i="12" l="1"/>
  <c r="N2" i="11" l="1"/>
  <c r="M2" i="11"/>
  <c r="B14" i="11"/>
  <c r="C3" i="3"/>
  <c r="B3" i="3"/>
  <c r="E1" i="11"/>
  <c r="A5" i="11"/>
  <c r="B4" i="11"/>
  <c r="A4" i="11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B14" i="8"/>
  <c r="B6" i="8"/>
  <c r="C6" i="8" s="1"/>
  <c r="B1" i="8"/>
  <c r="C29" i="7"/>
  <c r="C28" i="7"/>
  <c r="C21" i="7"/>
  <c r="C20" i="7"/>
  <c r="C13" i="7"/>
  <c r="C6" i="7"/>
  <c r="I4" i="2"/>
  <c r="H4" i="2"/>
  <c r="B7" i="8" l="1"/>
  <c r="C7" i="8" l="1"/>
  <c r="B8" i="8" s="1"/>
  <c r="C8" i="8" s="1"/>
  <c r="B9" i="8" s="1"/>
  <c r="C9" i="8" s="1"/>
  <c r="D6" i="8" l="1" a="1"/>
  <c r="D6" i="8" s="1"/>
  <c r="D11" i="8" s="1"/>
  <c r="C6" i="6" l="1"/>
  <c r="B6" i="6"/>
  <c r="C5" i="6"/>
  <c r="B5" i="6"/>
  <c r="C4" i="6"/>
  <c r="B4" i="6"/>
  <c r="C3" i="6"/>
  <c r="B3" i="6"/>
  <c r="C2" i="6"/>
  <c r="B2" i="6"/>
  <c r="F11" i="3" l="1"/>
  <c r="C11" i="3"/>
  <c r="E11" i="3"/>
  <c r="B11" i="3"/>
  <c r="I3" i="2"/>
  <c r="H3" i="2"/>
  <c r="I2" i="2"/>
  <c r="H2" i="2"/>
  <c r="E2" i="11" l="1"/>
  <c r="E3" i="11" s="1"/>
  <c r="F3" i="4"/>
  <c r="B5" i="11"/>
  <c r="C3" i="4"/>
  <c r="E12" i="3"/>
  <c r="B12" i="3"/>
  <c r="A6" i="11" s="1"/>
  <c r="F1" i="11" l="1"/>
  <c r="F12" i="3"/>
  <c r="F2" i="11" s="1"/>
  <c r="C5" i="11"/>
  <c r="G28" i="7"/>
  <c r="H28" i="7" s="1"/>
  <c r="C12" i="3"/>
  <c r="C4" i="4"/>
  <c r="E13" i="3" l="1"/>
  <c r="F3" i="11"/>
  <c r="F4" i="4"/>
  <c r="C6" i="11"/>
  <c r="G29" i="7"/>
  <c r="H29" i="7" s="1"/>
  <c r="B6" i="11"/>
  <c r="F13" i="3"/>
  <c r="G2" i="11" s="1"/>
  <c r="B13" i="3"/>
  <c r="A7" i="11" s="1"/>
  <c r="G1" i="11" l="1"/>
  <c r="G3" i="11" s="1"/>
  <c r="F5" i="4"/>
  <c r="E14" i="3"/>
  <c r="H1" i="11" s="1"/>
  <c r="C13" i="3"/>
  <c r="C5" i="4"/>
  <c r="B7" i="11" l="1"/>
  <c r="G30" i="7"/>
  <c r="H30" i="7" s="1"/>
  <c r="C7" i="11"/>
  <c r="F14" i="3"/>
  <c r="B14" i="3"/>
  <c r="A8" i="11" s="1"/>
  <c r="F6" i="4" l="1"/>
  <c r="H2" i="11"/>
  <c r="H3" i="11" s="1"/>
  <c r="E15" i="3"/>
  <c r="C14" i="3"/>
  <c r="I1" i="11" l="1"/>
  <c r="B8" i="11"/>
  <c r="C6" i="4"/>
  <c r="F15" i="3"/>
  <c r="I2" i="11" s="1"/>
  <c r="B15" i="3"/>
  <c r="A9" i="11" s="1"/>
  <c r="I3" i="11" l="1"/>
  <c r="F7" i="4"/>
  <c r="D19" i="5" s="1"/>
  <c r="G31" i="7"/>
  <c r="H31" i="7" s="1"/>
  <c r="C8" i="11"/>
  <c r="E16" i="3"/>
  <c r="J1" i="11" s="1"/>
  <c r="C15" i="3"/>
  <c r="B16" i="3" l="1"/>
  <c r="A10" i="11" s="1"/>
  <c r="B9" i="11"/>
  <c r="C7" i="4"/>
  <c r="F16" i="3"/>
  <c r="J2" i="11" s="1"/>
  <c r="J3" i="11" s="1"/>
  <c r="F8" i="4"/>
  <c r="C16" i="3"/>
  <c r="B17" i="3" l="1"/>
  <c r="A11" i="11" s="1"/>
  <c r="B10" i="11"/>
  <c r="G32" i="7"/>
  <c r="H32" i="7" s="1"/>
  <c r="C9" i="11"/>
  <c r="B19" i="5"/>
  <c r="C8" i="4"/>
  <c r="E17" i="3"/>
  <c r="K1" i="11" s="1"/>
  <c r="C17" i="3"/>
  <c r="G33" i="7" l="1"/>
  <c r="H33" i="7" s="1"/>
  <c r="C10" i="11"/>
  <c r="B18" i="3"/>
  <c r="A12" i="11" s="1"/>
  <c r="B11" i="11"/>
  <c r="C9" i="4"/>
  <c r="F17" i="3"/>
  <c r="F9" i="4" s="1"/>
  <c r="C18" i="3" l="1"/>
  <c r="E18" i="3"/>
  <c r="L1" i="11" s="1"/>
  <c r="K2" i="11"/>
  <c r="K3" i="11" s="1"/>
  <c r="C11" i="11"/>
  <c r="G34" i="7"/>
  <c r="H34" i="7" s="1"/>
  <c r="B19" i="3"/>
  <c r="A13" i="11" s="1"/>
  <c r="B12" i="11"/>
  <c r="C10" i="4"/>
  <c r="F18" i="3"/>
  <c r="E19" i="3" l="1"/>
  <c r="M1" i="11" s="1"/>
  <c r="L2" i="11"/>
  <c r="L3" i="11"/>
  <c r="C19" i="3"/>
  <c r="C12" i="11"/>
  <c r="G35" i="7"/>
  <c r="H35" i="7" s="1"/>
  <c r="F10" i="4"/>
  <c r="F19" i="3"/>
  <c r="B20" i="3"/>
  <c r="A14" i="11" s="1"/>
  <c r="F11" i="4" l="1"/>
  <c r="M3" i="11"/>
  <c r="C11" i="4"/>
  <c r="B13" i="11"/>
  <c r="D11" i="3" a="1"/>
  <c r="E20" i="3"/>
  <c r="N1" i="11" s="1"/>
  <c r="G11" i="3" a="1"/>
  <c r="C20" i="3"/>
  <c r="E4" i="5" l="1"/>
  <c r="D8" i="5"/>
  <c r="D9" i="5"/>
  <c r="D10" i="5"/>
  <c r="D11" i="5"/>
  <c r="E8" i="5"/>
  <c r="E9" i="5"/>
  <c r="E11" i="5"/>
  <c r="D6" i="5"/>
  <c r="E5" i="5"/>
  <c r="D12" i="5"/>
  <c r="D5" i="5"/>
  <c r="D7" i="5"/>
  <c r="E6" i="5"/>
  <c r="E7" i="5"/>
  <c r="E10" i="5"/>
  <c r="D4" i="5"/>
  <c r="C12" i="4"/>
  <c r="B12" i="5" s="1"/>
  <c r="G36" i="7"/>
  <c r="H36" i="7" s="1"/>
  <c r="I36" i="7" s="1"/>
  <c r="C13" i="11"/>
  <c r="D11" i="3"/>
  <c r="C12" i="5"/>
  <c r="B5" i="5"/>
  <c r="B6" i="5"/>
  <c r="B7" i="5"/>
  <c r="C4" i="5"/>
  <c r="B8" i="5"/>
  <c r="C5" i="5"/>
  <c r="B10" i="5"/>
  <c r="C7" i="5"/>
  <c r="C11" i="5"/>
  <c r="B4" i="5"/>
  <c r="C6" i="5"/>
  <c r="B11" i="5"/>
  <c r="C8" i="5"/>
  <c r="C9" i="5"/>
  <c r="C10" i="5"/>
  <c r="B9" i="5"/>
  <c r="I29" i="7"/>
  <c r="I30" i="7"/>
  <c r="I31" i="7"/>
  <c r="I32" i="7"/>
  <c r="I33" i="7"/>
  <c r="I34" i="7"/>
  <c r="I35" i="7"/>
  <c r="G11" i="3"/>
  <c r="F20" i="3"/>
  <c r="F12" i="4"/>
  <c r="E12" i="5" s="1"/>
  <c r="D21" i="3"/>
  <c r="N3" i="11" l="1"/>
  <c r="E5" i="11" a="1"/>
  <c r="O12" i="11" s="1"/>
  <c r="P12" i="11" s="1"/>
  <c r="E3" i="5"/>
  <c r="E13" i="5" s="1"/>
  <c r="D3" i="5"/>
  <c r="D13" i="5" s="1"/>
  <c r="B3" i="5"/>
  <c r="B13" i="5" s="1"/>
  <c r="C3" i="5"/>
  <c r="C13" i="5" s="1"/>
  <c r="I28" i="7"/>
  <c r="G37" i="7"/>
  <c r="H37" i="7" s="1"/>
  <c r="I37" i="7" s="1"/>
  <c r="C14" i="11"/>
  <c r="B14" i="5"/>
  <c r="B15" i="5" s="1"/>
  <c r="C14" i="5"/>
  <c r="G21" i="3"/>
  <c r="B8" i="4"/>
  <c r="B7" i="4"/>
  <c r="B10" i="4"/>
  <c r="B4" i="4"/>
  <c r="B11" i="4"/>
  <c r="B5" i="4"/>
  <c r="B6" i="4"/>
  <c r="B9" i="4"/>
  <c r="B12" i="4"/>
  <c r="B3" i="4"/>
  <c r="O11" i="11" l="1"/>
  <c r="P11" i="11" s="1"/>
  <c r="F15" i="11"/>
  <c r="O13" i="11"/>
  <c r="N15" i="11"/>
  <c r="G15" i="11"/>
  <c r="G16" i="11" s="1"/>
  <c r="O8" i="11"/>
  <c r="P8" i="11" s="1"/>
  <c r="O14" i="11"/>
  <c r="P14" i="11" s="1"/>
  <c r="M15" i="11"/>
  <c r="J15" i="11"/>
  <c r="J16" i="11" s="1"/>
  <c r="O7" i="11"/>
  <c r="P7" i="11" s="1"/>
  <c r="O6" i="11"/>
  <c r="P6" i="11" s="1"/>
  <c r="H15" i="11"/>
  <c r="O10" i="11"/>
  <c r="P10" i="11" s="1"/>
  <c r="E5" i="11"/>
  <c r="E15" i="11" s="1"/>
  <c r="L15" i="11"/>
  <c r="K15" i="11"/>
  <c r="I15" i="11"/>
  <c r="O9" i="11"/>
  <c r="P9" i="11" s="1"/>
  <c r="N16" i="11"/>
  <c r="D14" i="5"/>
  <c r="D15" i="5" s="1"/>
  <c r="E14" i="5"/>
  <c r="M16" i="11"/>
  <c r="F16" i="11"/>
  <c r="I16" i="11"/>
  <c r="K16" i="11"/>
  <c r="H16" i="11"/>
  <c r="L16" i="11"/>
  <c r="I39" i="7"/>
  <c r="I38" i="7"/>
  <c r="B16" i="5"/>
  <c r="B17" i="5" s="1"/>
  <c r="B18" i="5" s="1"/>
  <c r="C23" i="7"/>
  <c r="C22" i="7"/>
  <c r="C7" i="7"/>
  <c r="C15" i="7"/>
  <c r="C14" i="7"/>
  <c r="C8" i="7"/>
  <c r="E7" i="4"/>
  <c r="E10" i="4"/>
  <c r="E6" i="4"/>
  <c r="E4" i="4"/>
  <c r="E8" i="4"/>
  <c r="E11" i="4"/>
  <c r="E9" i="4"/>
  <c r="E5" i="4"/>
  <c r="E12" i="4"/>
  <c r="E3" i="4"/>
  <c r="B13" i="4"/>
  <c r="D3" i="4"/>
  <c r="D4" i="4" s="1"/>
  <c r="D5" i="4" s="1"/>
  <c r="D6" i="4" s="1"/>
  <c r="D7" i="4" s="1"/>
  <c r="D8" i="4" s="1"/>
  <c r="D9" i="4" s="1"/>
  <c r="D10" i="4" s="1"/>
  <c r="D11" i="4" s="1"/>
  <c r="D12" i="4" s="1"/>
  <c r="O5" i="11" l="1"/>
  <c r="O15" i="11" s="1"/>
  <c r="D16" i="5"/>
  <c r="D17" i="5" s="1"/>
  <c r="D18" i="5" s="1"/>
  <c r="C30" i="7"/>
  <c r="C31" i="7"/>
  <c r="P5" i="11"/>
  <c r="E8" i="8"/>
  <c r="E7" i="8"/>
  <c r="F6" i="8" s="1"/>
  <c r="E9" i="8"/>
  <c r="F9" i="8" s="1"/>
  <c r="G9" i="8" s="1"/>
  <c r="H9" i="8" s="1"/>
  <c r="I9" i="8" s="1"/>
  <c r="E13" i="4"/>
  <c r="G3" i="4"/>
  <c r="G4" i="4" s="1"/>
  <c r="G5" i="4" s="1"/>
  <c r="G6" i="4" s="1"/>
  <c r="G7" i="4" s="1"/>
  <c r="G8" i="4" s="1"/>
  <c r="G9" i="4" s="1"/>
  <c r="G10" i="4" s="1"/>
  <c r="G11" i="4" s="1"/>
  <c r="G12" i="4" s="1"/>
  <c r="F7" i="8" l="1"/>
  <c r="G7" i="8" s="1"/>
  <c r="H7" i="8" s="1"/>
  <c r="I7" i="8" s="1"/>
  <c r="G6" i="8"/>
  <c r="H6" i="8" s="1"/>
  <c r="F8" i="8"/>
  <c r="G8" i="8" s="1"/>
  <c r="H8" i="8" s="1"/>
  <c r="I8" i="8" s="1"/>
  <c r="I6" i="8"/>
  <c r="H11" i="8" l="1"/>
  <c r="I11" i="8"/>
  <c r="B15" i="8" s="1"/>
  <c r="B16" i="8" s="1"/>
  <c r="F1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<sst xmlns="http://schemas.openxmlformats.org/spreadsheetml/2006/main" count="229" uniqueCount="123">
  <si>
    <t>№</t>
  </si>
  <si>
    <t>Рост</t>
  </si>
  <si>
    <t>Вес</t>
  </si>
  <si>
    <t>Рост по возрастанию</t>
  </si>
  <si>
    <t>Вес по возрастанию</t>
  </si>
  <si>
    <t>Макс</t>
  </si>
  <si>
    <t>Мин</t>
  </si>
  <si>
    <t>k</t>
  </si>
  <si>
    <t>h</t>
  </si>
  <si>
    <t>i</t>
  </si>
  <si>
    <t>a_i</t>
  </si>
  <si>
    <t>a_i+1</t>
  </si>
  <si>
    <t>v_i</t>
  </si>
  <si>
    <t>v_i/n</t>
  </si>
  <si>
    <t>c_i</t>
  </si>
  <si>
    <t>F</t>
  </si>
  <si>
    <t>Сумма</t>
  </si>
  <si>
    <t>v*c^2</t>
  </si>
  <si>
    <t>v_i*c_i</t>
  </si>
  <si>
    <t>Сумма (S)</t>
  </si>
  <si>
    <t>Сумма (V)</t>
  </si>
  <si>
    <t>S/V</t>
  </si>
  <si>
    <t>выборочное среднее</t>
  </si>
  <si>
    <t>выборочная дисперсия</t>
  </si>
  <si>
    <t>Исправленная дисперсия</t>
  </si>
  <si>
    <t>Мода</t>
  </si>
  <si>
    <t>Исправленное выборочное средне квадратичное отлонение</t>
  </si>
  <si>
    <t>Медиана</t>
  </si>
  <si>
    <t>n</t>
  </si>
  <si>
    <t>Надежность</t>
  </si>
  <si>
    <t>õ</t>
  </si>
  <si>
    <t>(a)</t>
  </si>
  <si>
    <t>õ^2</t>
  </si>
  <si>
    <t>t_y</t>
  </si>
  <si>
    <t>(б)</t>
  </si>
  <si>
    <t>?</t>
  </si>
  <si>
    <t>(в)</t>
  </si>
  <si>
    <t>a</t>
  </si>
  <si>
    <t>X1^2</t>
  </si>
  <si>
    <t>X2^2</t>
  </si>
  <si>
    <t>a &gt;</t>
  </si>
  <si>
    <t>a &lt;</t>
  </si>
  <si>
    <t>õ^2 &gt;</t>
  </si>
  <si>
    <t>õ^2 &lt;</t>
  </si>
  <si>
    <t>(г)</t>
  </si>
  <si>
    <t>(c-a)^2</t>
  </si>
  <si>
    <t>(c-a)^2 * v_i</t>
  </si>
  <si>
    <t>c_i - a</t>
  </si>
  <si>
    <t>Сумма/n</t>
  </si>
  <si>
    <t>F0(ai-x)/ş</t>
  </si>
  <si>
    <t>p_i</t>
  </si>
  <si>
    <t>v'_i</t>
  </si>
  <si>
    <t>v-v'</t>
  </si>
  <si>
    <t>(v-v')^2/v</t>
  </si>
  <si>
    <t>x^2 набл</t>
  </si>
  <si>
    <t>x^2 теор</t>
  </si>
  <si>
    <t>x^2 н &lt; x^2 т</t>
  </si>
  <si>
    <t>=&gt;</t>
  </si>
  <si>
    <t>Гипотеза выполняется</t>
  </si>
  <si>
    <t>Рост 1</t>
  </si>
  <si>
    <t>Рост 2</t>
  </si>
  <si>
    <t>Рост1</t>
  </si>
  <si>
    <t>Рост2</t>
  </si>
  <si>
    <t>t факт</t>
  </si>
  <si>
    <t>t крит</t>
  </si>
  <si>
    <t>t ф &lt; t к</t>
  </si>
  <si>
    <t>||</t>
  </si>
  <si>
    <t>\  /</t>
  </si>
  <si>
    <t>вес</t>
  </si>
  <si>
    <t>рост</t>
  </si>
  <si>
    <t>b_i</t>
  </si>
  <si>
    <t>b_i+1</t>
  </si>
  <si>
    <t>усл сред</t>
  </si>
  <si>
    <t>-</t>
  </si>
  <si>
    <t>y^2(i)</t>
  </si>
  <si>
    <t>D_i</t>
  </si>
  <si>
    <t>(y(i)-y)^2</t>
  </si>
  <si>
    <t>c_i (рост)</t>
  </si>
  <si>
    <t>c_i (вес)</t>
  </si>
  <si>
    <t>y</t>
  </si>
  <si>
    <t>сумма</t>
  </si>
  <si>
    <t>D выб</t>
  </si>
  <si>
    <t>D вн</t>
  </si>
  <si>
    <t>D меж</t>
  </si>
  <si>
    <t>Совпали! Теорема работает</t>
  </si>
  <si>
    <t>Уровень значимости</t>
  </si>
  <si>
    <t>K</t>
  </si>
  <si>
    <t>t кр</t>
  </si>
  <si>
    <t>K &gt; t</t>
  </si>
  <si>
    <t>y_i*v_i</t>
  </si>
  <si>
    <t>x_y_</t>
  </si>
  <si>
    <t>коэф кор</t>
  </si>
  <si>
    <t>По шкале Чеддока средняя корреляция между весом и ростом</t>
  </si>
  <si>
    <t>b</t>
  </si>
  <si>
    <t>Уравнения регрессии</t>
  </si>
  <si>
    <t>0,6377237x - 42,416846</t>
  </si>
  <si>
    <t>x</t>
  </si>
  <si>
    <t>Выборочное корелляционное отношение</t>
  </si>
  <si>
    <t>Коэффициент корреляции</t>
  </si>
  <si>
    <t xml:space="preserve">В основном мы видим рост условных средних, корреляция иммется. </t>
  </si>
  <si>
    <t>Отвергаем гипотезу независимости, имеется корреляция между ростом и весом</t>
  </si>
  <si>
    <t>Разница</t>
  </si>
  <si>
    <t>Выбранная модель линейной регресси правильная</t>
  </si>
  <si>
    <t>Sb</t>
  </si>
  <si>
    <t>R^2</t>
  </si>
  <si>
    <t>Sa</t>
  </si>
  <si>
    <t>S</t>
  </si>
  <si>
    <t>Степени свободы</t>
  </si>
  <si>
    <t>D зн</t>
  </si>
  <si>
    <t>D ош</t>
  </si>
  <si>
    <t>Уравнение регресии</t>
  </si>
  <si>
    <t>0,614x-38,665</t>
  </si>
  <si>
    <t>Ст ошибка</t>
  </si>
  <si>
    <t>Sp</t>
  </si>
  <si>
    <t>Sp &gt;</t>
  </si>
  <si>
    <t>Sp &lt;</t>
  </si>
  <si>
    <t>Sa &lt;</t>
  </si>
  <si>
    <t>Sb &gt;</t>
  </si>
  <si>
    <t>Sa &gt;</t>
  </si>
  <si>
    <t>Sb &lt;</t>
  </si>
  <si>
    <t>t</t>
  </si>
  <si>
    <t>F &gt; t</t>
  </si>
  <si>
    <t>Уравнение регрессии статистически значимо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</si>
</sst>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4"/>
      <color theme="1"/>
      <name val="Aptos Narrow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3DD6D"/>
        <bgColor indexed="64"/>
      </patternFill>
    </fill>
    <fill>
      <patternFill patternType="solid">
        <fgColor rgb="FFF9FFC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quotePrefix="1"/>
    <xf numFmtId="0" fontId="0" fillId="4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3" fillId="8" borderId="8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1" borderId="3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8" borderId="3" xfId="0" quotePrefix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9FFC0"/>
      <color rgb="FFD3DD6D"/>
      <color rgb="FFFF0000"/>
      <color rgb="FF49B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выборочной функции распределения </a:t>
            </a:r>
            <a:r>
              <a:rPr lang="en-US"/>
              <a:t>(</a:t>
            </a:r>
            <a:r>
              <a:rPr lang="ru-RU"/>
              <a:t>РОСТ)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'3'!$C$3:$C$12</c:f>
              <c:numCache>
                <c:formatCode>General</c:formatCode>
                <c:ptCount val="10"/>
                <c:pt idx="0">
                  <c:v>158.005</c:v>
                </c:pt>
                <c:pt idx="1">
                  <c:v>162.01499999999999</c:v>
                </c:pt>
                <c:pt idx="2">
                  <c:v>166.02499999999998</c:v>
                </c:pt>
                <c:pt idx="3">
                  <c:v>170.03499999999997</c:v>
                </c:pt>
                <c:pt idx="4">
                  <c:v>174.04499999999996</c:v>
                </c:pt>
                <c:pt idx="5">
                  <c:v>178.05499999999995</c:v>
                </c:pt>
                <c:pt idx="6">
                  <c:v>182.06499999999994</c:v>
                </c:pt>
                <c:pt idx="7">
                  <c:v>186.07499999999993</c:v>
                </c:pt>
                <c:pt idx="8">
                  <c:v>190.08499999999992</c:v>
                </c:pt>
                <c:pt idx="9">
                  <c:v>194.09499999999991</c:v>
                </c:pt>
              </c:numCache>
            </c:numRef>
          </c:cat>
          <c:val>
            <c:numRef>
              <c:f>'3'!$D$3:$D$12</c:f>
              <c:numCache>
                <c:formatCode>General</c:formatCode>
                <c:ptCount val="10"/>
                <c:pt idx="0">
                  <c:v>6.5000000000000002E-2</c:v>
                </c:pt>
                <c:pt idx="1">
                  <c:v>0.27</c:v>
                </c:pt>
                <c:pt idx="2">
                  <c:v>0.54500000000000004</c:v>
                </c:pt>
                <c:pt idx="3">
                  <c:v>0.79</c:v>
                </c:pt>
                <c:pt idx="4">
                  <c:v>0.9</c:v>
                </c:pt>
                <c:pt idx="5">
                  <c:v>0.96500000000000008</c:v>
                </c:pt>
                <c:pt idx="6">
                  <c:v>0.9850000000000001</c:v>
                </c:pt>
                <c:pt idx="7">
                  <c:v>0.99500000000000011</c:v>
                </c:pt>
                <c:pt idx="8">
                  <c:v>0.99500000000000011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9-7A4E-82FD-C2FA40F7C5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0404783"/>
        <c:axId val="1263564304"/>
      </c:lineChart>
      <c:catAx>
        <c:axId val="14040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3564304"/>
        <c:crosses val="autoZero"/>
        <c:auto val="1"/>
        <c:lblAlgn val="ctr"/>
        <c:lblOffset val="100"/>
        <c:noMultiLvlLbl val="0"/>
      </c:catAx>
      <c:valAx>
        <c:axId val="1263564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040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относительной частоты</a:t>
            </a:r>
            <a:br>
              <a:rPr lang="ru-RU"/>
            </a:br>
            <a:r>
              <a:rPr lang="ru-RU"/>
              <a:t>(Рост)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'3'!$C$3:$C$12</c:f>
              <c:numCache>
                <c:formatCode>General</c:formatCode>
                <c:ptCount val="10"/>
                <c:pt idx="0">
                  <c:v>158.005</c:v>
                </c:pt>
                <c:pt idx="1">
                  <c:v>162.01499999999999</c:v>
                </c:pt>
                <c:pt idx="2">
                  <c:v>166.02499999999998</c:v>
                </c:pt>
                <c:pt idx="3">
                  <c:v>170.03499999999997</c:v>
                </c:pt>
                <c:pt idx="4">
                  <c:v>174.04499999999996</c:v>
                </c:pt>
                <c:pt idx="5">
                  <c:v>178.05499999999995</c:v>
                </c:pt>
                <c:pt idx="6">
                  <c:v>182.06499999999994</c:v>
                </c:pt>
                <c:pt idx="7">
                  <c:v>186.07499999999993</c:v>
                </c:pt>
                <c:pt idx="8">
                  <c:v>190.08499999999992</c:v>
                </c:pt>
                <c:pt idx="9">
                  <c:v>194.09499999999991</c:v>
                </c:pt>
              </c:numCache>
            </c:numRef>
          </c:cat>
          <c:val>
            <c:numRef>
              <c:f>'3'!$B$3:$B$12</c:f>
              <c:numCache>
                <c:formatCode>General</c:formatCode>
                <c:ptCount val="10"/>
                <c:pt idx="0">
                  <c:v>6.5000000000000002E-2</c:v>
                </c:pt>
                <c:pt idx="1">
                  <c:v>0.20499999999999999</c:v>
                </c:pt>
                <c:pt idx="2">
                  <c:v>0.27500000000000002</c:v>
                </c:pt>
                <c:pt idx="3">
                  <c:v>0.245</c:v>
                </c:pt>
                <c:pt idx="4">
                  <c:v>0.11</c:v>
                </c:pt>
                <c:pt idx="5">
                  <c:v>6.5000000000000002E-2</c:v>
                </c:pt>
                <c:pt idx="6">
                  <c:v>0.02</c:v>
                </c:pt>
                <c:pt idx="7">
                  <c:v>0.01</c:v>
                </c:pt>
                <c:pt idx="8">
                  <c:v>0</c:v>
                </c:pt>
                <c:pt idx="9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0-BD43-9D2F-69B4F3E5E0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0404783"/>
        <c:axId val="1263564304"/>
      </c:lineChart>
      <c:catAx>
        <c:axId val="14040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3564304"/>
        <c:crosses val="autoZero"/>
        <c:auto val="1"/>
        <c:lblAlgn val="ctr"/>
        <c:lblOffset val="100"/>
        <c:noMultiLvlLbl val="0"/>
      </c:catAx>
      <c:valAx>
        <c:axId val="1263564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040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относительной частоты (РОСТ)</a:t>
            </a:r>
          </a:p>
          <a:p>
            <a:pPr>
              <a:defRPr/>
            </a:pPr>
            <a:endParaRPr lang="ru-RU"/>
          </a:p>
          <a:p>
            <a:pPr>
              <a:defRPr/>
            </a:pPr>
            <a:endParaRPr lang="ru-RU"/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9.9290530991318404E-2"/>
          <c:y val="2.1660649819494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'3'!$C$3:$C$12</c:f>
              <c:numCache>
                <c:formatCode>General</c:formatCode>
                <c:ptCount val="10"/>
                <c:pt idx="0">
                  <c:v>158.005</c:v>
                </c:pt>
                <c:pt idx="1">
                  <c:v>162.01499999999999</c:v>
                </c:pt>
                <c:pt idx="2">
                  <c:v>166.02499999999998</c:v>
                </c:pt>
                <c:pt idx="3">
                  <c:v>170.03499999999997</c:v>
                </c:pt>
                <c:pt idx="4">
                  <c:v>174.04499999999996</c:v>
                </c:pt>
                <c:pt idx="5">
                  <c:v>178.05499999999995</c:v>
                </c:pt>
                <c:pt idx="6">
                  <c:v>182.06499999999994</c:v>
                </c:pt>
                <c:pt idx="7">
                  <c:v>186.07499999999993</c:v>
                </c:pt>
                <c:pt idx="8">
                  <c:v>190.08499999999992</c:v>
                </c:pt>
                <c:pt idx="9">
                  <c:v>194.09499999999991</c:v>
                </c:pt>
              </c:numCache>
            </c:numRef>
          </c:cat>
          <c:val>
            <c:numRef>
              <c:f>'3'!$B$3:$B$12</c:f>
              <c:numCache>
                <c:formatCode>General</c:formatCode>
                <c:ptCount val="10"/>
                <c:pt idx="0">
                  <c:v>6.5000000000000002E-2</c:v>
                </c:pt>
                <c:pt idx="1">
                  <c:v>0.20499999999999999</c:v>
                </c:pt>
                <c:pt idx="2">
                  <c:v>0.27500000000000002</c:v>
                </c:pt>
                <c:pt idx="3">
                  <c:v>0.245</c:v>
                </c:pt>
                <c:pt idx="4">
                  <c:v>0.11</c:v>
                </c:pt>
                <c:pt idx="5">
                  <c:v>6.5000000000000002E-2</c:v>
                </c:pt>
                <c:pt idx="6">
                  <c:v>0.02</c:v>
                </c:pt>
                <c:pt idx="7">
                  <c:v>0.01</c:v>
                </c:pt>
                <c:pt idx="8">
                  <c:v>0</c:v>
                </c:pt>
                <c:pt idx="9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3-104C-9B46-395CF8536C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622086288"/>
        <c:axId val="343589391"/>
      </c:barChart>
      <c:catAx>
        <c:axId val="62208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589391"/>
        <c:crosses val="autoZero"/>
        <c:auto val="1"/>
        <c:lblAlgn val="ctr"/>
        <c:lblOffset val="100"/>
        <c:noMultiLvlLbl val="0"/>
      </c:catAx>
      <c:valAx>
        <c:axId val="343589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08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облако 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5609153982052395E-2"/>
          <c:y val="7.5993933135407254E-2"/>
          <c:w val="0.94531209416059248"/>
          <c:h val="0.8744363947334452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'1'!$B$2:$B$201</c:f>
              <c:numCache>
                <c:formatCode>General</c:formatCode>
                <c:ptCount val="200"/>
                <c:pt idx="0">
                  <c:v>160</c:v>
                </c:pt>
                <c:pt idx="1">
                  <c:v>178</c:v>
                </c:pt>
                <c:pt idx="2">
                  <c:v>170</c:v>
                </c:pt>
                <c:pt idx="3">
                  <c:v>168</c:v>
                </c:pt>
                <c:pt idx="4">
                  <c:v>173</c:v>
                </c:pt>
                <c:pt idx="5">
                  <c:v>176</c:v>
                </c:pt>
                <c:pt idx="6">
                  <c:v>170</c:v>
                </c:pt>
                <c:pt idx="7">
                  <c:v>163</c:v>
                </c:pt>
                <c:pt idx="8">
                  <c:v>165</c:v>
                </c:pt>
                <c:pt idx="9">
                  <c:v>165</c:v>
                </c:pt>
                <c:pt idx="10">
                  <c:v>170</c:v>
                </c:pt>
                <c:pt idx="11">
                  <c:v>166</c:v>
                </c:pt>
                <c:pt idx="12">
                  <c:v>165</c:v>
                </c:pt>
                <c:pt idx="13">
                  <c:v>181</c:v>
                </c:pt>
                <c:pt idx="14">
                  <c:v>172</c:v>
                </c:pt>
                <c:pt idx="15">
                  <c:v>165</c:v>
                </c:pt>
                <c:pt idx="16">
                  <c:v>172</c:v>
                </c:pt>
                <c:pt idx="17">
                  <c:v>178</c:v>
                </c:pt>
                <c:pt idx="18">
                  <c:v>169</c:v>
                </c:pt>
                <c:pt idx="19">
                  <c:v>165</c:v>
                </c:pt>
                <c:pt idx="20">
                  <c:v>174</c:v>
                </c:pt>
                <c:pt idx="21">
                  <c:v>159</c:v>
                </c:pt>
                <c:pt idx="22">
                  <c:v>171</c:v>
                </c:pt>
                <c:pt idx="23">
                  <c:v>169</c:v>
                </c:pt>
                <c:pt idx="24">
                  <c:v>176</c:v>
                </c:pt>
                <c:pt idx="25">
                  <c:v>170</c:v>
                </c:pt>
                <c:pt idx="26">
                  <c:v>170</c:v>
                </c:pt>
                <c:pt idx="27">
                  <c:v>165</c:v>
                </c:pt>
                <c:pt idx="28">
                  <c:v>162</c:v>
                </c:pt>
                <c:pt idx="29">
                  <c:v>175</c:v>
                </c:pt>
                <c:pt idx="30">
                  <c:v>157</c:v>
                </c:pt>
                <c:pt idx="31">
                  <c:v>161</c:v>
                </c:pt>
                <c:pt idx="32">
                  <c:v>172</c:v>
                </c:pt>
                <c:pt idx="33">
                  <c:v>159</c:v>
                </c:pt>
                <c:pt idx="34">
                  <c:v>162</c:v>
                </c:pt>
                <c:pt idx="35">
                  <c:v>167</c:v>
                </c:pt>
                <c:pt idx="36">
                  <c:v>159</c:v>
                </c:pt>
                <c:pt idx="37">
                  <c:v>160</c:v>
                </c:pt>
                <c:pt idx="38">
                  <c:v>175</c:v>
                </c:pt>
                <c:pt idx="39">
                  <c:v>163</c:v>
                </c:pt>
                <c:pt idx="40">
                  <c:v>169</c:v>
                </c:pt>
                <c:pt idx="41">
                  <c:v>180</c:v>
                </c:pt>
                <c:pt idx="42">
                  <c:v>165</c:v>
                </c:pt>
                <c:pt idx="43">
                  <c:v>168</c:v>
                </c:pt>
                <c:pt idx="44">
                  <c:v>169</c:v>
                </c:pt>
                <c:pt idx="45">
                  <c:v>170</c:v>
                </c:pt>
                <c:pt idx="46">
                  <c:v>163</c:v>
                </c:pt>
                <c:pt idx="47">
                  <c:v>178</c:v>
                </c:pt>
                <c:pt idx="48">
                  <c:v>162</c:v>
                </c:pt>
                <c:pt idx="49">
                  <c:v>178</c:v>
                </c:pt>
                <c:pt idx="50">
                  <c:v>165</c:v>
                </c:pt>
                <c:pt idx="51">
                  <c:v>162</c:v>
                </c:pt>
                <c:pt idx="52">
                  <c:v>171</c:v>
                </c:pt>
                <c:pt idx="53">
                  <c:v>172</c:v>
                </c:pt>
                <c:pt idx="54">
                  <c:v>171</c:v>
                </c:pt>
                <c:pt idx="55">
                  <c:v>166</c:v>
                </c:pt>
                <c:pt idx="56">
                  <c:v>164</c:v>
                </c:pt>
                <c:pt idx="57">
                  <c:v>164</c:v>
                </c:pt>
                <c:pt idx="58">
                  <c:v>169</c:v>
                </c:pt>
                <c:pt idx="59">
                  <c:v>169</c:v>
                </c:pt>
                <c:pt idx="60">
                  <c:v>163</c:v>
                </c:pt>
                <c:pt idx="61">
                  <c:v>173</c:v>
                </c:pt>
                <c:pt idx="62">
                  <c:v>176</c:v>
                </c:pt>
                <c:pt idx="63">
                  <c:v>168</c:v>
                </c:pt>
                <c:pt idx="64">
                  <c:v>169</c:v>
                </c:pt>
                <c:pt idx="65">
                  <c:v>168</c:v>
                </c:pt>
                <c:pt idx="66">
                  <c:v>166</c:v>
                </c:pt>
                <c:pt idx="67">
                  <c:v>178</c:v>
                </c:pt>
                <c:pt idx="68">
                  <c:v>165</c:v>
                </c:pt>
                <c:pt idx="69">
                  <c:v>164</c:v>
                </c:pt>
                <c:pt idx="70">
                  <c:v>161</c:v>
                </c:pt>
                <c:pt idx="71">
                  <c:v>170</c:v>
                </c:pt>
                <c:pt idx="72">
                  <c:v>164</c:v>
                </c:pt>
                <c:pt idx="73">
                  <c:v>171</c:v>
                </c:pt>
                <c:pt idx="74">
                  <c:v>171</c:v>
                </c:pt>
                <c:pt idx="75">
                  <c:v>163</c:v>
                </c:pt>
                <c:pt idx="76">
                  <c:v>167</c:v>
                </c:pt>
                <c:pt idx="77">
                  <c:v>165</c:v>
                </c:pt>
                <c:pt idx="78">
                  <c:v>175</c:v>
                </c:pt>
                <c:pt idx="79">
                  <c:v>171</c:v>
                </c:pt>
                <c:pt idx="80">
                  <c:v>174</c:v>
                </c:pt>
                <c:pt idx="81">
                  <c:v>164</c:v>
                </c:pt>
                <c:pt idx="82">
                  <c:v>166</c:v>
                </c:pt>
                <c:pt idx="83">
                  <c:v>161</c:v>
                </c:pt>
                <c:pt idx="84">
                  <c:v>169</c:v>
                </c:pt>
                <c:pt idx="85">
                  <c:v>163</c:v>
                </c:pt>
                <c:pt idx="86">
                  <c:v>168</c:v>
                </c:pt>
                <c:pt idx="87">
                  <c:v>166</c:v>
                </c:pt>
                <c:pt idx="88">
                  <c:v>172</c:v>
                </c:pt>
                <c:pt idx="89">
                  <c:v>165</c:v>
                </c:pt>
                <c:pt idx="90">
                  <c:v>166</c:v>
                </c:pt>
                <c:pt idx="91">
                  <c:v>171</c:v>
                </c:pt>
                <c:pt idx="92">
                  <c:v>161</c:v>
                </c:pt>
                <c:pt idx="93">
                  <c:v>163</c:v>
                </c:pt>
                <c:pt idx="94">
                  <c:v>165</c:v>
                </c:pt>
                <c:pt idx="95">
                  <c:v>172</c:v>
                </c:pt>
                <c:pt idx="96">
                  <c:v>167</c:v>
                </c:pt>
                <c:pt idx="97">
                  <c:v>168</c:v>
                </c:pt>
                <c:pt idx="98">
                  <c:v>157</c:v>
                </c:pt>
                <c:pt idx="99">
                  <c:v>169</c:v>
                </c:pt>
                <c:pt idx="100">
                  <c:v>162</c:v>
                </c:pt>
                <c:pt idx="101">
                  <c:v>166</c:v>
                </c:pt>
                <c:pt idx="102">
                  <c:v>172</c:v>
                </c:pt>
                <c:pt idx="103">
                  <c:v>169</c:v>
                </c:pt>
                <c:pt idx="104">
                  <c:v>176</c:v>
                </c:pt>
                <c:pt idx="105">
                  <c:v>167</c:v>
                </c:pt>
                <c:pt idx="106">
                  <c:v>167</c:v>
                </c:pt>
                <c:pt idx="107">
                  <c:v>168</c:v>
                </c:pt>
                <c:pt idx="108">
                  <c:v>167</c:v>
                </c:pt>
                <c:pt idx="109">
                  <c:v>169</c:v>
                </c:pt>
                <c:pt idx="110">
                  <c:v>167</c:v>
                </c:pt>
                <c:pt idx="111">
                  <c:v>196</c:v>
                </c:pt>
                <c:pt idx="112">
                  <c:v>169</c:v>
                </c:pt>
                <c:pt idx="113">
                  <c:v>163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178</c:v>
                </c:pt>
                <c:pt idx="118">
                  <c:v>176</c:v>
                </c:pt>
                <c:pt idx="119">
                  <c:v>167</c:v>
                </c:pt>
                <c:pt idx="120">
                  <c:v>165</c:v>
                </c:pt>
                <c:pt idx="121">
                  <c:v>172</c:v>
                </c:pt>
                <c:pt idx="122">
                  <c:v>168</c:v>
                </c:pt>
                <c:pt idx="123">
                  <c:v>170</c:v>
                </c:pt>
                <c:pt idx="124">
                  <c:v>187</c:v>
                </c:pt>
                <c:pt idx="125">
                  <c:v>165</c:v>
                </c:pt>
                <c:pt idx="126">
                  <c:v>171</c:v>
                </c:pt>
                <c:pt idx="127">
                  <c:v>171</c:v>
                </c:pt>
                <c:pt idx="128">
                  <c:v>169</c:v>
                </c:pt>
                <c:pt idx="129">
                  <c:v>163</c:v>
                </c:pt>
                <c:pt idx="130">
                  <c:v>161</c:v>
                </c:pt>
                <c:pt idx="131">
                  <c:v>175</c:v>
                </c:pt>
                <c:pt idx="132">
                  <c:v>172</c:v>
                </c:pt>
                <c:pt idx="133">
                  <c:v>176</c:v>
                </c:pt>
                <c:pt idx="134">
                  <c:v>180</c:v>
                </c:pt>
                <c:pt idx="135">
                  <c:v>172</c:v>
                </c:pt>
                <c:pt idx="136">
                  <c:v>174</c:v>
                </c:pt>
                <c:pt idx="137">
                  <c:v>164</c:v>
                </c:pt>
                <c:pt idx="138">
                  <c:v>169</c:v>
                </c:pt>
                <c:pt idx="139">
                  <c:v>157</c:v>
                </c:pt>
                <c:pt idx="140">
                  <c:v>178</c:v>
                </c:pt>
                <c:pt idx="141">
                  <c:v>176</c:v>
                </c:pt>
                <c:pt idx="142">
                  <c:v>161</c:v>
                </c:pt>
                <c:pt idx="143">
                  <c:v>176</c:v>
                </c:pt>
                <c:pt idx="144">
                  <c:v>165</c:v>
                </c:pt>
                <c:pt idx="145">
                  <c:v>161</c:v>
                </c:pt>
                <c:pt idx="146">
                  <c:v>182</c:v>
                </c:pt>
                <c:pt idx="147">
                  <c:v>176</c:v>
                </c:pt>
                <c:pt idx="148">
                  <c:v>168</c:v>
                </c:pt>
                <c:pt idx="149">
                  <c:v>164</c:v>
                </c:pt>
                <c:pt idx="150">
                  <c:v>166</c:v>
                </c:pt>
                <c:pt idx="151">
                  <c:v>165</c:v>
                </c:pt>
                <c:pt idx="152">
                  <c:v>169</c:v>
                </c:pt>
                <c:pt idx="153">
                  <c:v>165</c:v>
                </c:pt>
                <c:pt idx="154">
                  <c:v>163</c:v>
                </c:pt>
                <c:pt idx="155">
                  <c:v>167</c:v>
                </c:pt>
                <c:pt idx="156">
                  <c:v>158</c:v>
                </c:pt>
                <c:pt idx="157">
                  <c:v>168</c:v>
                </c:pt>
                <c:pt idx="158">
                  <c:v>164</c:v>
                </c:pt>
                <c:pt idx="159">
                  <c:v>165</c:v>
                </c:pt>
                <c:pt idx="160">
                  <c:v>172</c:v>
                </c:pt>
                <c:pt idx="161">
                  <c:v>178</c:v>
                </c:pt>
                <c:pt idx="162">
                  <c:v>164</c:v>
                </c:pt>
                <c:pt idx="163">
                  <c:v>168</c:v>
                </c:pt>
                <c:pt idx="164">
                  <c:v>164</c:v>
                </c:pt>
                <c:pt idx="165">
                  <c:v>170</c:v>
                </c:pt>
                <c:pt idx="166">
                  <c:v>171</c:v>
                </c:pt>
                <c:pt idx="167">
                  <c:v>165</c:v>
                </c:pt>
                <c:pt idx="168">
                  <c:v>161</c:v>
                </c:pt>
                <c:pt idx="169">
                  <c:v>181</c:v>
                </c:pt>
                <c:pt idx="170">
                  <c:v>162</c:v>
                </c:pt>
                <c:pt idx="171">
                  <c:v>167</c:v>
                </c:pt>
                <c:pt idx="172">
                  <c:v>176</c:v>
                </c:pt>
                <c:pt idx="173">
                  <c:v>171</c:v>
                </c:pt>
                <c:pt idx="174">
                  <c:v>167</c:v>
                </c:pt>
                <c:pt idx="175">
                  <c:v>170</c:v>
                </c:pt>
                <c:pt idx="176">
                  <c:v>187</c:v>
                </c:pt>
                <c:pt idx="177">
                  <c:v>176</c:v>
                </c:pt>
                <c:pt idx="178">
                  <c:v>166</c:v>
                </c:pt>
                <c:pt idx="179">
                  <c:v>167</c:v>
                </c:pt>
                <c:pt idx="180">
                  <c:v>163</c:v>
                </c:pt>
                <c:pt idx="181">
                  <c:v>184</c:v>
                </c:pt>
                <c:pt idx="182">
                  <c:v>171</c:v>
                </c:pt>
                <c:pt idx="183">
                  <c:v>159</c:v>
                </c:pt>
                <c:pt idx="184">
                  <c:v>168</c:v>
                </c:pt>
                <c:pt idx="185">
                  <c:v>161</c:v>
                </c:pt>
                <c:pt idx="186">
                  <c:v>166</c:v>
                </c:pt>
                <c:pt idx="187">
                  <c:v>180</c:v>
                </c:pt>
                <c:pt idx="188">
                  <c:v>180</c:v>
                </c:pt>
                <c:pt idx="189">
                  <c:v>177</c:v>
                </c:pt>
                <c:pt idx="190">
                  <c:v>160</c:v>
                </c:pt>
                <c:pt idx="191">
                  <c:v>156</c:v>
                </c:pt>
                <c:pt idx="192">
                  <c:v>173</c:v>
                </c:pt>
                <c:pt idx="193">
                  <c:v>169</c:v>
                </c:pt>
                <c:pt idx="194">
                  <c:v>173</c:v>
                </c:pt>
                <c:pt idx="195">
                  <c:v>168</c:v>
                </c:pt>
                <c:pt idx="196">
                  <c:v>165</c:v>
                </c:pt>
                <c:pt idx="197">
                  <c:v>162</c:v>
                </c:pt>
                <c:pt idx="198">
                  <c:v>159</c:v>
                </c:pt>
                <c:pt idx="199">
                  <c:v>162</c:v>
                </c:pt>
              </c:numCache>
            </c:numRef>
          </c:xVal>
          <c:yVal>
            <c:numRef>
              <c:f>'1'!$C$2:$C$201</c:f>
              <c:numCache>
                <c:formatCode>General</c:formatCode>
                <c:ptCount val="200"/>
                <c:pt idx="0">
                  <c:v>61</c:v>
                </c:pt>
                <c:pt idx="1">
                  <c:v>69</c:v>
                </c:pt>
                <c:pt idx="2">
                  <c:v>70</c:v>
                </c:pt>
                <c:pt idx="3">
                  <c:v>60</c:v>
                </c:pt>
                <c:pt idx="4">
                  <c:v>69</c:v>
                </c:pt>
                <c:pt idx="5">
                  <c:v>70</c:v>
                </c:pt>
                <c:pt idx="6">
                  <c:v>58</c:v>
                </c:pt>
                <c:pt idx="7">
                  <c:v>64</c:v>
                </c:pt>
                <c:pt idx="8">
                  <c:v>57</c:v>
                </c:pt>
                <c:pt idx="9">
                  <c:v>60</c:v>
                </c:pt>
                <c:pt idx="10">
                  <c:v>61</c:v>
                </c:pt>
                <c:pt idx="11">
                  <c:v>55</c:v>
                </c:pt>
                <c:pt idx="12">
                  <c:v>63</c:v>
                </c:pt>
                <c:pt idx="13">
                  <c:v>77</c:v>
                </c:pt>
                <c:pt idx="14">
                  <c:v>64</c:v>
                </c:pt>
                <c:pt idx="15">
                  <c:v>63</c:v>
                </c:pt>
                <c:pt idx="16">
                  <c:v>78</c:v>
                </c:pt>
                <c:pt idx="17">
                  <c:v>75</c:v>
                </c:pt>
                <c:pt idx="18">
                  <c:v>74</c:v>
                </c:pt>
                <c:pt idx="19">
                  <c:v>63</c:v>
                </c:pt>
                <c:pt idx="20">
                  <c:v>75</c:v>
                </c:pt>
                <c:pt idx="21">
                  <c:v>54</c:v>
                </c:pt>
                <c:pt idx="22">
                  <c:v>66</c:v>
                </c:pt>
                <c:pt idx="23">
                  <c:v>67</c:v>
                </c:pt>
                <c:pt idx="24">
                  <c:v>62</c:v>
                </c:pt>
                <c:pt idx="25">
                  <c:v>65</c:v>
                </c:pt>
                <c:pt idx="26">
                  <c:v>66</c:v>
                </c:pt>
                <c:pt idx="27">
                  <c:v>61</c:v>
                </c:pt>
                <c:pt idx="28">
                  <c:v>66</c:v>
                </c:pt>
                <c:pt idx="29">
                  <c:v>75</c:v>
                </c:pt>
                <c:pt idx="30">
                  <c:v>53</c:v>
                </c:pt>
                <c:pt idx="31">
                  <c:v>55</c:v>
                </c:pt>
                <c:pt idx="32">
                  <c:v>66</c:v>
                </c:pt>
                <c:pt idx="33">
                  <c:v>55</c:v>
                </c:pt>
                <c:pt idx="34">
                  <c:v>65</c:v>
                </c:pt>
                <c:pt idx="35">
                  <c:v>63</c:v>
                </c:pt>
                <c:pt idx="36">
                  <c:v>68</c:v>
                </c:pt>
                <c:pt idx="37">
                  <c:v>62</c:v>
                </c:pt>
                <c:pt idx="38">
                  <c:v>75</c:v>
                </c:pt>
                <c:pt idx="39">
                  <c:v>67</c:v>
                </c:pt>
                <c:pt idx="40">
                  <c:v>56</c:v>
                </c:pt>
                <c:pt idx="41">
                  <c:v>65</c:v>
                </c:pt>
                <c:pt idx="42">
                  <c:v>63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57</c:v>
                </c:pt>
                <c:pt idx="47">
                  <c:v>75</c:v>
                </c:pt>
                <c:pt idx="48">
                  <c:v>53</c:v>
                </c:pt>
                <c:pt idx="49">
                  <c:v>69</c:v>
                </c:pt>
                <c:pt idx="50">
                  <c:v>67</c:v>
                </c:pt>
                <c:pt idx="51">
                  <c:v>60</c:v>
                </c:pt>
                <c:pt idx="52">
                  <c:v>60</c:v>
                </c:pt>
                <c:pt idx="53">
                  <c:v>72</c:v>
                </c:pt>
                <c:pt idx="54">
                  <c:v>65</c:v>
                </c:pt>
                <c:pt idx="55">
                  <c:v>62</c:v>
                </c:pt>
                <c:pt idx="56">
                  <c:v>56</c:v>
                </c:pt>
                <c:pt idx="57">
                  <c:v>63</c:v>
                </c:pt>
                <c:pt idx="58">
                  <c:v>65</c:v>
                </c:pt>
                <c:pt idx="59">
                  <c:v>75</c:v>
                </c:pt>
                <c:pt idx="60">
                  <c:v>54</c:v>
                </c:pt>
                <c:pt idx="61">
                  <c:v>75</c:v>
                </c:pt>
                <c:pt idx="62">
                  <c:v>67</c:v>
                </c:pt>
                <c:pt idx="63">
                  <c:v>55</c:v>
                </c:pt>
                <c:pt idx="64">
                  <c:v>66</c:v>
                </c:pt>
                <c:pt idx="65">
                  <c:v>67</c:v>
                </c:pt>
                <c:pt idx="66">
                  <c:v>64</c:v>
                </c:pt>
                <c:pt idx="67">
                  <c:v>80</c:v>
                </c:pt>
                <c:pt idx="68">
                  <c:v>62</c:v>
                </c:pt>
                <c:pt idx="69">
                  <c:v>62</c:v>
                </c:pt>
                <c:pt idx="70">
                  <c:v>51</c:v>
                </c:pt>
                <c:pt idx="71">
                  <c:v>66</c:v>
                </c:pt>
                <c:pt idx="72">
                  <c:v>53</c:v>
                </c:pt>
                <c:pt idx="73">
                  <c:v>62</c:v>
                </c:pt>
                <c:pt idx="74">
                  <c:v>67</c:v>
                </c:pt>
                <c:pt idx="75">
                  <c:v>63</c:v>
                </c:pt>
                <c:pt idx="76">
                  <c:v>64</c:v>
                </c:pt>
                <c:pt idx="77">
                  <c:v>63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59</c:v>
                </c:pt>
                <c:pt idx="82">
                  <c:v>78</c:v>
                </c:pt>
                <c:pt idx="83">
                  <c:v>55</c:v>
                </c:pt>
                <c:pt idx="84">
                  <c:v>64</c:v>
                </c:pt>
                <c:pt idx="85">
                  <c:v>64</c:v>
                </c:pt>
                <c:pt idx="86">
                  <c:v>58</c:v>
                </c:pt>
                <c:pt idx="87">
                  <c:v>63</c:v>
                </c:pt>
                <c:pt idx="88">
                  <c:v>69</c:v>
                </c:pt>
                <c:pt idx="89">
                  <c:v>76</c:v>
                </c:pt>
                <c:pt idx="90">
                  <c:v>71</c:v>
                </c:pt>
                <c:pt idx="91">
                  <c:v>75</c:v>
                </c:pt>
                <c:pt idx="92">
                  <c:v>56</c:v>
                </c:pt>
                <c:pt idx="93">
                  <c:v>58</c:v>
                </c:pt>
                <c:pt idx="94">
                  <c:v>72</c:v>
                </c:pt>
                <c:pt idx="95">
                  <c:v>66</c:v>
                </c:pt>
                <c:pt idx="96">
                  <c:v>57</c:v>
                </c:pt>
                <c:pt idx="97">
                  <c:v>66</c:v>
                </c:pt>
                <c:pt idx="98">
                  <c:v>60</c:v>
                </c:pt>
                <c:pt idx="99">
                  <c:v>71</c:v>
                </c:pt>
                <c:pt idx="100">
                  <c:v>66</c:v>
                </c:pt>
                <c:pt idx="101">
                  <c:v>64</c:v>
                </c:pt>
                <c:pt idx="102">
                  <c:v>59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62</c:v>
                </c:pt>
                <c:pt idx="107">
                  <c:v>67</c:v>
                </c:pt>
                <c:pt idx="108">
                  <c:v>63</c:v>
                </c:pt>
                <c:pt idx="109">
                  <c:v>62</c:v>
                </c:pt>
                <c:pt idx="110">
                  <c:v>64</c:v>
                </c:pt>
                <c:pt idx="111">
                  <c:v>60</c:v>
                </c:pt>
                <c:pt idx="112">
                  <c:v>63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57</c:v>
                </c:pt>
                <c:pt idx="117">
                  <c:v>71</c:v>
                </c:pt>
                <c:pt idx="118">
                  <c:v>65</c:v>
                </c:pt>
                <c:pt idx="119">
                  <c:v>57</c:v>
                </c:pt>
                <c:pt idx="120">
                  <c:v>66</c:v>
                </c:pt>
                <c:pt idx="121">
                  <c:v>64</c:v>
                </c:pt>
                <c:pt idx="122">
                  <c:v>68</c:v>
                </c:pt>
                <c:pt idx="123">
                  <c:v>68</c:v>
                </c:pt>
                <c:pt idx="124">
                  <c:v>63</c:v>
                </c:pt>
                <c:pt idx="125">
                  <c:v>61</c:v>
                </c:pt>
                <c:pt idx="126">
                  <c:v>73</c:v>
                </c:pt>
                <c:pt idx="127">
                  <c:v>66</c:v>
                </c:pt>
                <c:pt idx="128">
                  <c:v>56</c:v>
                </c:pt>
                <c:pt idx="129">
                  <c:v>58</c:v>
                </c:pt>
                <c:pt idx="130">
                  <c:v>60</c:v>
                </c:pt>
                <c:pt idx="131">
                  <c:v>77</c:v>
                </c:pt>
                <c:pt idx="132">
                  <c:v>67</c:v>
                </c:pt>
                <c:pt idx="133">
                  <c:v>65</c:v>
                </c:pt>
                <c:pt idx="134">
                  <c:v>76</c:v>
                </c:pt>
                <c:pt idx="135">
                  <c:v>70</c:v>
                </c:pt>
                <c:pt idx="136">
                  <c:v>73</c:v>
                </c:pt>
                <c:pt idx="137">
                  <c:v>60</c:v>
                </c:pt>
                <c:pt idx="138">
                  <c:v>75</c:v>
                </c:pt>
                <c:pt idx="139">
                  <c:v>60</c:v>
                </c:pt>
                <c:pt idx="140">
                  <c:v>60</c:v>
                </c:pt>
                <c:pt idx="141">
                  <c:v>77</c:v>
                </c:pt>
                <c:pt idx="142">
                  <c:v>66</c:v>
                </c:pt>
                <c:pt idx="143">
                  <c:v>70</c:v>
                </c:pt>
                <c:pt idx="144">
                  <c:v>61</c:v>
                </c:pt>
                <c:pt idx="145">
                  <c:v>55</c:v>
                </c:pt>
                <c:pt idx="146">
                  <c:v>76</c:v>
                </c:pt>
                <c:pt idx="147">
                  <c:v>72</c:v>
                </c:pt>
                <c:pt idx="148">
                  <c:v>63</c:v>
                </c:pt>
                <c:pt idx="149">
                  <c:v>59</c:v>
                </c:pt>
                <c:pt idx="150">
                  <c:v>71</c:v>
                </c:pt>
                <c:pt idx="151">
                  <c:v>60</c:v>
                </c:pt>
                <c:pt idx="152">
                  <c:v>56</c:v>
                </c:pt>
                <c:pt idx="153">
                  <c:v>66</c:v>
                </c:pt>
                <c:pt idx="154">
                  <c:v>54</c:v>
                </c:pt>
                <c:pt idx="155">
                  <c:v>75</c:v>
                </c:pt>
                <c:pt idx="156">
                  <c:v>61</c:v>
                </c:pt>
                <c:pt idx="157">
                  <c:v>67</c:v>
                </c:pt>
                <c:pt idx="158">
                  <c:v>62</c:v>
                </c:pt>
                <c:pt idx="159">
                  <c:v>61</c:v>
                </c:pt>
                <c:pt idx="160">
                  <c:v>64</c:v>
                </c:pt>
                <c:pt idx="161">
                  <c:v>62</c:v>
                </c:pt>
                <c:pt idx="162">
                  <c:v>63</c:v>
                </c:pt>
                <c:pt idx="163">
                  <c:v>58</c:v>
                </c:pt>
                <c:pt idx="164">
                  <c:v>61</c:v>
                </c:pt>
                <c:pt idx="165">
                  <c:v>67</c:v>
                </c:pt>
                <c:pt idx="166">
                  <c:v>64</c:v>
                </c:pt>
                <c:pt idx="167">
                  <c:v>68</c:v>
                </c:pt>
                <c:pt idx="168">
                  <c:v>58</c:v>
                </c:pt>
                <c:pt idx="169">
                  <c:v>68</c:v>
                </c:pt>
                <c:pt idx="170">
                  <c:v>56</c:v>
                </c:pt>
                <c:pt idx="171">
                  <c:v>63</c:v>
                </c:pt>
                <c:pt idx="172">
                  <c:v>65</c:v>
                </c:pt>
                <c:pt idx="173">
                  <c:v>65</c:v>
                </c:pt>
                <c:pt idx="174">
                  <c:v>63</c:v>
                </c:pt>
                <c:pt idx="175">
                  <c:v>74</c:v>
                </c:pt>
                <c:pt idx="176">
                  <c:v>84</c:v>
                </c:pt>
                <c:pt idx="177">
                  <c:v>67</c:v>
                </c:pt>
                <c:pt idx="178">
                  <c:v>62</c:v>
                </c:pt>
                <c:pt idx="179">
                  <c:v>59</c:v>
                </c:pt>
                <c:pt idx="180">
                  <c:v>58</c:v>
                </c:pt>
                <c:pt idx="181">
                  <c:v>84</c:v>
                </c:pt>
                <c:pt idx="182">
                  <c:v>75</c:v>
                </c:pt>
                <c:pt idx="183">
                  <c:v>55</c:v>
                </c:pt>
                <c:pt idx="184">
                  <c:v>64</c:v>
                </c:pt>
                <c:pt idx="185">
                  <c:v>63</c:v>
                </c:pt>
                <c:pt idx="186">
                  <c:v>67</c:v>
                </c:pt>
                <c:pt idx="187">
                  <c:v>73</c:v>
                </c:pt>
                <c:pt idx="188">
                  <c:v>75</c:v>
                </c:pt>
                <c:pt idx="189">
                  <c:v>72</c:v>
                </c:pt>
                <c:pt idx="190">
                  <c:v>61</c:v>
                </c:pt>
                <c:pt idx="191">
                  <c:v>52</c:v>
                </c:pt>
                <c:pt idx="192">
                  <c:v>69</c:v>
                </c:pt>
                <c:pt idx="193">
                  <c:v>67</c:v>
                </c:pt>
                <c:pt idx="194">
                  <c:v>78</c:v>
                </c:pt>
                <c:pt idx="195">
                  <c:v>55</c:v>
                </c:pt>
                <c:pt idx="196">
                  <c:v>64</c:v>
                </c:pt>
                <c:pt idx="197">
                  <c:v>65</c:v>
                </c:pt>
                <c:pt idx="198">
                  <c:v>48</c:v>
                </c:pt>
                <c:pt idx="19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5-974F-A2D5-E9EC0DAFE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881055"/>
        <c:axId val="594456399"/>
      </c:scatterChart>
      <c:valAx>
        <c:axId val="705881055"/>
        <c:scaling>
          <c:orientation val="minMax"/>
          <c:min val="12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4456399"/>
        <c:crosses val="autoZero"/>
        <c:crossBetween val="midCat"/>
      </c:valAx>
      <c:valAx>
        <c:axId val="59445639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588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линий регрессии с точками условных средних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'14'!$A$2:$A$4</c:f>
              <c:numCache>
                <c:formatCode>General</c:formatCode>
                <c:ptCount val="3"/>
                <c:pt idx="0">
                  <c:v>167.98989999999998</c:v>
                </c:pt>
                <c:pt idx="1">
                  <c:v>156</c:v>
                </c:pt>
                <c:pt idx="2">
                  <c:v>196</c:v>
                </c:pt>
              </c:numCache>
            </c:numRef>
          </c:xVal>
          <c:yVal>
            <c:numRef>
              <c:f>'14'!$B$2:$B$4</c:f>
              <c:numCache>
                <c:formatCode>General</c:formatCode>
                <c:ptCount val="3"/>
                <c:pt idx="0">
                  <c:v>64.714300000000009</c:v>
                </c:pt>
                <c:pt idx="1">
                  <c:v>57.068056192910106</c:v>
                </c:pt>
                <c:pt idx="2">
                  <c:v>82.577005582279213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B-9543-8915-AC2C02507226}"/>
            </c:ext>
          </c:extLst>
        </c:ser>
        <c:ser>
          <c:idx val="1"/>
          <c:order val="1"/>
          <c:spPr>
            <a:ln w="22225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 w="66675">
                <a:solidFill>
                  <a:schemeClr val="accent5"/>
                </a:solidFill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'10'!$C$5:$C$14</c:f>
              <c:numCache>
                <c:formatCode>General</c:formatCode>
                <c:ptCount val="10"/>
                <c:pt idx="0">
                  <c:v>158.005</c:v>
                </c:pt>
                <c:pt idx="1">
                  <c:v>162.01499999999999</c:v>
                </c:pt>
                <c:pt idx="2">
                  <c:v>166.02499999999998</c:v>
                </c:pt>
                <c:pt idx="3">
                  <c:v>170.03499999999997</c:v>
                </c:pt>
                <c:pt idx="4">
                  <c:v>174.04499999999996</c:v>
                </c:pt>
                <c:pt idx="5">
                  <c:v>178.05499999999995</c:v>
                </c:pt>
                <c:pt idx="6">
                  <c:v>182.06499999999994</c:v>
                </c:pt>
                <c:pt idx="7">
                  <c:v>186.07499999999993</c:v>
                </c:pt>
                <c:pt idx="8">
                  <c:v>190.08499999999992</c:v>
                </c:pt>
                <c:pt idx="9">
                  <c:v>194.09499999999991</c:v>
                </c:pt>
              </c:numCache>
            </c:numRef>
          </c:xVal>
          <c:yVal>
            <c:numRef>
              <c:f>'10'!$P$5:$P$14</c:f>
              <c:numCache>
                <c:formatCode>General</c:formatCode>
                <c:ptCount val="10"/>
                <c:pt idx="0">
                  <c:v>57.580384615384624</c:v>
                </c:pt>
                <c:pt idx="1">
                  <c:v>59.754512195121947</c:v>
                </c:pt>
                <c:pt idx="2">
                  <c:v>63.916818181818194</c:v>
                </c:pt>
                <c:pt idx="3">
                  <c:v>66.381530612244887</c:v>
                </c:pt>
                <c:pt idx="4">
                  <c:v>70.480454545454549</c:v>
                </c:pt>
                <c:pt idx="5">
                  <c:v>70.354230769230767</c:v>
                </c:pt>
                <c:pt idx="6">
                  <c:v>75.977499999999992</c:v>
                </c:pt>
                <c:pt idx="7">
                  <c:v>73.27</c:v>
                </c:pt>
                <c:pt idx="8">
                  <c:v>0</c:v>
                </c:pt>
                <c:pt idx="9">
                  <c:v>60.634999999999998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1B-9543-8915-AC2C02507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482080"/>
        <c:axId val="1085484352"/>
      </c:scatterChart>
      <c:valAx>
        <c:axId val="1085482080"/>
        <c:scaling>
          <c:orientation val="minMax"/>
          <c:min val="14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484352"/>
        <c:crosses val="autoZero"/>
        <c:crossBetween val="midCat"/>
      </c:valAx>
      <c:valAx>
        <c:axId val="108548435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548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</xdr:rowOff>
    </xdr:from>
    <xdr:to>
      <xdr:col>6</xdr:col>
      <xdr:colOff>829027</xdr:colOff>
      <xdr:row>33</xdr:row>
      <xdr:rowOff>87065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DFE0EC4-23BA-0749-BA08-409EFBB16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</xdr:rowOff>
    </xdr:from>
    <xdr:to>
      <xdr:col>7</xdr:col>
      <xdr:colOff>17324</xdr:colOff>
      <xdr:row>51</xdr:row>
      <xdr:rowOff>141112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ED0C3ED-BB69-6041-A7F7-A644FDFCC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7</xdr:col>
      <xdr:colOff>20320</xdr:colOff>
      <xdr:row>71</xdr:row>
      <xdr:rowOff>71120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D65A019-EE6C-2149-8F5B-C6F4B7E95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215900</xdr:colOff>
      <xdr:row>35</xdr:row>
      <xdr:rowOff>123371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7C34E7E-3C56-C342-B1ED-FAEDEC75A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6940</xdr:rowOff>
    </xdr:from>
    <xdr:to>
      <xdr:col>14</xdr:col>
      <xdr:colOff>824334</xdr:colOff>
      <xdr:row>21</xdr:row>
      <xdr:rowOff>135467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C6B57C3-E326-BA43-B2D6-9D5AD9408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ustam/Downloads/M3333_&#208;&#154;&#208;&#190;N&#771;&#128;&#208;&#189;&#208;&#184;&#208;&#187;N&#771;&#140;&#208;&#181;&#208;&#178;_&#208;&#144;N&#771;&#128;N&#771;&#130;&#208;&#181;&#208;&#188;&#208;&#184;&#208;&#184;I&#768;&#134;.xlsx" TargetMode="External"/><Relationship Id="rId1" Type="http://schemas.openxmlformats.org/officeDocument/2006/relationships/externalLinkPath" Target="/Users/rustam/Downloads/M3333_&#208;&#154;&#208;&#190;N&#771;&#128;&#208;&#189;&#208;&#184;&#208;&#187;N&#771;&#140;&#208;&#181;&#208;&#178;_&#208;&#144;N&#771;&#128;N&#771;&#130;&#208;&#181;&#208;&#188;&#208;&#184;&#208;&#184;I&#768;&#13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</sheetNames>
    <sheetDataSet>
      <sheetData sheetId="0">
        <row r="2">
          <cell r="B2">
            <v>168</v>
          </cell>
          <cell r="C2">
            <v>67</v>
          </cell>
        </row>
        <row r="3">
          <cell r="B3">
            <v>177</v>
          </cell>
          <cell r="C3">
            <v>68</v>
          </cell>
        </row>
        <row r="4">
          <cell r="B4">
            <v>175</v>
          </cell>
          <cell r="C4">
            <v>67</v>
          </cell>
        </row>
        <row r="5">
          <cell r="B5">
            <v>160</v>
          </cell>
          <cell r="C5">
            <v>59</v>
          </cell>
        </row>
        <row r="6">
          <cell r="B6">
            <v>172</v>
          </cell>
          <cell r="C6">
            <v>70</v>
          </cell>
        </row>
        <row r="7">
          <cell r="B7">
            <v>171</v>
          </cell>
          <cell r="C7">
            <v>66</v>
          </cell>
        </row>
        <row r="8">
          <cell r="B8">
            <v>159</v>
          </cell>
          <cell r="C8">
            <v>57</v>
          </cell>
        </row>
        <row r="9">
          <cell r="B9">
            <v>165</v>
          </cell>
          <cell r="C9">
            <v>63</v>
          </cell>
        </row>
        <row r="10">
          <cell r="B10">
            <v>173</v>
          </cell>
          <cell r="C10">
            <v>64</v>
          </cell>
        </row>
        <row r="11">
          <cell r="B11">
            <v>174</v>
          </cell>
          <cell r="C11">
            <v>74</v>
          </cell>
        </row>
        <row r="12">
          <cell r="B12">
            <v>161</v>
          </cell>
          <cell r="C12">
            <v>60</v>
          </cell>
        </row>
        <row r="13">
          <cell r="B13">
            <v>165</v>
          </cell>
          <cell r="C13">
            <v>60</v>
          </cell>
        </row>
        <row r="14">
          <cell r="B14">
            <v>175</v>
          </cell>
          <cell r="C14">
            <v>59</v>
          </cell>
        </row>
        <row r="15">
          <cell r="B15">
            <v>176</v>
          </cell>
          <cell r="C15">
            <v>65</v>
          </cell>
        </row>
        <row r="16">
          <cell r="B16">
            <v>170</v>
          </cell>
          <cell r="C16">
            <v>73</v>
          </cell>
        </row>
        <row r="17">
          <cell r="B17">
            <v>184</v>
          </cell>
          <cell r="C17">
            <v>68</v>
          </cell>
        </row>
        <row r="18">
          <cell r="B18">
            <v>171</v>
          </cell>
          <cell r="C18">
            <v>72</v>
          </cell>
        </row>
        <row r="19">
          <cell r="B19">
            <v>172</v>
          </cell>
          <cell r="C19">
            <v>63</v>
          </cell>
        </row>
        <row r="20">
          <cell r="B20">
            <v>176</v>
          </cell>
          <cell r="C20">
            <v>70</v>
          </cell>
        </row>
        <row r="21">
          <cell r="B21">
            <v>159</v>
          </cell>
          <cell r="C21">
            <v>48</v>
          </cell>
        </row>
        <row r="22">
          <cell r="B22">
            <v>178</v>
          </cell>
          <cell r="C22">
            <v>62</v>
          </cell>
        </row>
        <row r="23">
          <cell r="B23">
            <v>164</v>
          </cell>
          <cell r="C23">
            <v>61</v>
          </cell>
        </row>
        <row r="24">
          <cell r="B24">
            <v>173</v>
          </cell>
          <cell r="C24">
            <v>71</v>
          </cell>
        </row>
        <row r="25">
          <cell r="B25">
            <v>175</v>
          </cell>
          <cell r="C25">
            <v>66</v>
          </cell>
        </row>
        <row r="26">
          <cell r="B26">
            <v>159</v>
          </cell>
          <cell r="C26">
            <v>55</v>
          </cell>
        </row>
        <row r="27">
          <cell r="B27">
            <v>169</v>
          </cell>
          <cell r="C27">
            <v>55</v>
          </cell>
        </row>
        <row r="28">
          <cell r="B28">
            <v>173</v>
          </cell>
          <cell r="C28">
            <v>75</v>
          </cell>
        </row>
        <row r="29">
          <cell r="B29">
            <v>173</v>
          </cell>
          <cell r="C29">
            <v>66</v>
          </cell>
        </row>
        <row r="30">
          <cell r="B30">
            <v>161</v>
          </cell>
          <cell r="C30">
            <v>60</v>
          </cell>
        </row>
        <row r="31">
          <cell r="B31">
            <v>168</v>
          </cell>
          <cell r="C31">
            <v>63</v>
          </cell>
        </row>
        <row r="32">
          <cell r="B32">
            <v>168</v>
          </cell>
          <cell r="C32">
            <v>67</v>
          </cell>
        </row>
        <row r="33">
          <cell r="B33">
            <v>164</v>
          </cell>
          <cell r="C33">
            <v>59</v>
          </cell>
        </row>
        <row r="34">
          <cell r="B34">
            <v>168</v>
          </cell>
          <cell r="C34">
            <v>64</v>
          </cell>
        </row>
        <row r="35">
          <cell r="B35">
            <v>181</v>
          </cell>
          <cell r="C35">
            <v>69</v>
          </cell>
        </row>
        <row r="36">
          <cell r="B36">
            <v>170</v>
          </cell>
          <cell r="C36">
            <v>73</v>
          </cell>
        </row>
        <row r="37">
          <cell r="B37">
            <v>184</v>
          </cell>
          <cell r="C37">
            <v>68</v>
          </cell>
        </row>
        <row r="38">
          <cell r="B38">
            <v>169</v>
          </cell>
          <cell r="C38">
            <v>66</v>
          </cell>
        </row>
        <row r="39">
          <cell r="B39">
            <v>170</v>
          </cell>
          <cell r="C39">
            <v>76</v>
          </cell>
        </row>
        <row r="40">
          <cell r="B40">
            <v>176</v>
          </cell>
          <cell r="C40">
            <v>67</v>
          </cell>
        </row>
        <row r="41">
          <cell r="B41">
            <v>169</v>
          </cell>
          <cell r="C41">
            <v>64</v>
          </cell>
        </row>
        <row r="42">
          <cell r="B42">
            <v>170</v>
          </cell>
          <cell r="C42">
            <v>61</v>
          </cell>
        </row>
        <row r="43">
          <cell r="B43">
            <v>171</v>
          </cell>
          <cell r="C43">
            <v>72</v>
          </cell>
        </row>
        <row r="44">
          <cell r="B44">
            <v>168</v>
          </cell>
          <cell r="C44">
            <v>59</v>
          </cell>
        </row>
        <row r="45">
          <cell r="B45">
            <v>161</v>
          </cell>
          <cell r="C45">
            <v>51</v>
          </cell>
        </row>
        <row r="46">
          <cell r="B46">
            <v>165</v>
          </cell>
          <cell r="C46">
            <v>60</v>
          </cell>
        </row>
        <row r="47">
          <cell r="B47">
            <v>168</v>
          </cell>
          <cell r="C47">
            <v>50</v>
          </cell>
        </row>
        <row r="48">
          <cell r="B48">
            <v>175</v>
          </cell>
          <cell r="C48">
            <v>64</v>
          </cell>
        </row>
        <row r="49">
          <cell r="B49">
            <v>174</v>
          </cell>
          <cell r="C49">
            <v>66</v>
          </cell>
        </row>
        <row r="50">
          <cell r="B50">
            <v>188</v>
          </cell>
          <cell r="C50">
            <v>75</v>
          </cell>
        </row>
        <row r="51">
          <cell r="B51">
            <v>166</v>
          </cell>
          <cell r="C51">
            <v>67</v>
          </cell>
        </row>
        <row r="52">
          <cell r="B52">
            <v>178</v>
          </cell>
          <cell r="C52">
            <v>73</v>
          </cell>
        </row>
        <row r="53">
          <cell r="B53">
            <v>163</v>
          </cell>
          <cell r="C53">
            <v>63</v>
          </cell>
        </row>
        <row r="54">
          <cell r="B54">
            <v>170</v>
          </cell>
          <cell r="C54">
            <v>75</v>
          </cell>
        </row>
        <row r="55">
          <cell r="B55">
            <v>164</v>
          </cell>
          <cell r="C55">
            <v>60</v>
          </cell>
        </row>
        <row r="56">
          <cell r="B56">
            <v>164</v>
          </cell>
          <cell r="C56">
            <v>56</v>
          </cell>
        </row>
        <row r="57">
          <cell r="B57">
            <v>168</v>
          </cell>
          <cell r="C57">
            <v>59</v>
          </cell>
        </row>
        <row r="58">
          <cell r="B58">
            <v>167</v>
          </cell>
          <cell r="C58">
            <v>61</v>
          </cell>
        </row>
        <row r="59">
          <cell r="B59">
            <v>166</v>
          </cell>
          <cell r="C59">
            <v>62</v>
          </cell>
        </row>
        <row r="60">
          <cell r="B60">
            <v>162</v>
          </cell>
          <cell r="C60">
            <v>65</v>
          </cell>
        </row>
        <row r="61">
          <cell r="B61">
            <v>171</v>
          </cell>
          <cell r="C61">
            <v>60</v>
          </cell>
        </row>
        <row r="62">
          <cell r="B62">
            <v>168</v>
          </cell>
          <cell r="C62">
            <v>62</v>
          </cell>
        </row>
        <row r="63">
          <cell r="B63">
            <v>173</v>
          </cell>
          <cell r="C63">
            <v>70</v>
          </cell>
        </row>
        <row r="64">
          <cell r="B64">
            <v>167</v>
          </cell>
          <cell r="C64">
            <v>61</v>
          </cell>
        </row>
        <row r="65">
          <cell r="B65">
            <v>170</v>
          </cell>
          <cell r="C65">
            <v>74</v>
          </cell>
        </row>
        <row r="66">
          <cell r="B66">
            <v>171</v>
          </cell>
          <cell r="C66">
            <v>60</v>
          </cell>
        </row>
        <row r="67">
          <cell r="B67">
            <v>173</v>
          </cell>
          <cell r="C67">
            <v>66</v>
          </cell>
        </row>
        <row r="68">
          <cell r="B68">
            <v>187</v>
          </cell>
          <cell r="C68">
            <v>84</v>
          </cell>
        </row>
        <row r="69">
          <cell r="B69">
            <v>166</v>
          </cell>
          <cell r="C69">
            <v>58</v>
          </cell>
        </row>
        <row r="70">
          <cell r="B70">
            <v>170</v>
          </cell>
          <cell r="C70">
            <v>75</v>
          </cell>
        </row>
        <row r="71">
          <cell r="B71">
            <v>178</v>
          </cell>
          <cell r="C71">
            <v>69</v>
          </cell>
        </row>
        <row r="72">
          <cell r="B72">
            <v>173</v>
          </cell>
          <cell r="C72">
            <v>64</v>
          </cell>
        </row>
        <row r="73">
          <cell r="B73">
            <v>179</v>
          </cell>
          <cell r="C73">
            <v>71</v>
          </cell>
        </row>
        <row r="74">
          <cell r="B74">
            <v>171</v>
          </cell>
          <cell r="C74">
            <v>64</v>
          </cell>
        </row>
        <row r="75">
          <cell r="B75">
            <v>174</v>
          </cell>
          <cell r="C75">
            <v>74</v>
          </cell>
        </row>
        <row r="76">
          <cell r="B76">
            <v>164</v>
          </cell>
          <cell r="C76">
            <v>70</v>
          </cell>
        </row>
        <row r="77">
          <cell r="B77">
            <v>173</v>
          </cell>
          <cell r="C77">
            <v>69</v>
          </cell>
        </row>
        <row r="78">
          <cell r="B78">
            <v>168</v>
          </cell>
          <cell r="C78">
            <v>64</v>
          </cell>
        </row>
        <row r="79">
          <cell r="B79">
            <v>166</v>
          </cell>
          <cell r="C79">
            <v>55</v>
          </cell>
        </row>
        <row r="80">
          <cell r="B80">
            <v>177</v>
          </cell>
          <cell r="C80">
            <v>67</v>
          </cell>
        </row>
        <row r="81">
          <cell r="B81">
            <v>170</v>
          </cell>
          <cell r="C81">
            <v>61</v>
          </cell>
        </row>
        <row r="82">
          <cell r="B82">
            <v>167</v>
          </cell>
          <cell r="C82">
            <v>63</v>
          </cell>
        </row>
        <row r="83">
          <cell r="B83">
            <v>174</v>
          </cell>
          <cell r="C83">
            <v>75</v>
          </cell>
        </row>
        <row r="84">
          <cell r="B84">
            <v>164</v>
          </cell>
          <cell r="C84">
            <v>59</v>
          </cell>
        </row>
        <row r="85">
          <cell r="B85">
            <v>164</v>
          </cell>
          <cell r="C85">
            <v>62</v>
          </cell>
        </row>
        <row r="86">
          <cell r="B86">
            <v>178</v>
          </cell>
          <cell r="C86">
            <v>60</v>
          </cell>
        </row>
        <row r="87">
          <cell r="B87">
            <v>173</v>
          </cell>
          <cell r="C87">
            <v>66</v>
          </cell>
        </row>
        <row r="88">
          <cell r="B88">
            <v>179</v>
          </cell>
          <cell r="C88">
            <v>63</v>
          </cell>
        </row>
        <row r="89">
          <cell r="B89">
            <v>165</v>
          </cell>
          <cell r="C89">
            <v>62</v>
          </cell>
        </row>
        <row r="90">
          <cell r="B90">
            <v>171</v>
          </cell>
          <cell r="C90">
            <v>66</v>
          </cell>
        </row>
        <row r="91">
          <cell r="B91">
            <v>171</v>
          </cell>
          <cell r="C91">
            <v>63</v>
          </cell>
        </row>
        <row r="92">
          <cell r="B92">
            <v>170</v>
          </cell>
          <cell r="C92">
            <v>70</v>
          </cell>
        </row>
        <row r="93">
          <cell r="B93">
            <v>170</v>
          </cell>
          <cell r="C93">
            <v>67</v>
          </cell>
        </row>
        <row r="94">
          <cell r="B94">
            <v>165</v>
          </cell>
          <cell r="C94">
            <v>59</v>
          </cell>
        </row>
        <row r="95">
          <cell r="B95">
            <v>156</v>
          </cell>
          <cell r="C95">
            <v>53</v>
          </cell>
        </row>
        <row r="96">
          <cell r="B96">
            <v>164</v>
          </cell>
          <cell r="C96">
            <v>60</v>
          </cell>
        </row>
        <row r="97">
          <cell r="B97">
            <v>158</v>
          </cell>
          <cell r="C97">
            <v>57</v>
          </cell>
        </row>
        <row r="98">
          <cell r="B98">
            <v>165</v>
          </cell>
          <cell r="C98">
            <v>68</v>
          </cell>
        </row>
        <row r="99">
          <cell r="B99">
            <v>172</v>
          </cell>
          <cell r="C99">
            <v>67</v>
          </cell>
        </row>
        <row r="100">
          <cell r="B100">
            <v>178</v>
          </cell>
          <cell r="C100">
            <v>75</v>
          </cell>
        </row>
        <row r="101">
          <cell r="B101">
            <v>159</v>
          </cell>
          <cell r="C101">
            <v>61</v>
          </cell>
        </row>
        <row r="102">
          <cell r="B102">
            <v>167</v>
          </cell>
          <cell r="C102">
            <v>61</v>
          </cell>
        </row>
        <row r="103">
          <cell r="B103">
            <v>174</v>
          </cell>
          <cell r="C103">
            <v>66</v>
          </cell>
        </row>
        <row r="104">
          <cell r="B104">
            <v>175</v>
          </cell>
          <cell r="C104">
            <v>80</v>
          </cell>
        </row>
        <row r="105">
          <cell r="B105">
            <v>167</v>
          </cell>
          <cell r="C105">
            <v>64</v>
          </cell>
        </row>
        <row r="106">
          <cell r="B106">
            <v>180</v>
          </cell>
          <cell r="C106">
            <v>75</v>
          </cell>
        </row>
        <row r="107">
          <cell r="B107">
            <v>166</v>
          </cell>
          <cell r="C107">
            <v>63</v>
          </cell>
        </row>
        <row r="108">
          <cell r="B108">
            <v>176</v>
          </cell>
          <cell r="C108">
            <v>71</v>
          </cell>
        </row>
        <row r="109">
          <cell r="B109">
            <v>174</v>
          </cell>
          <cell r="C109">
            <v>69</v>
          </cell>
        </row>
        <row r="110">
          <cell r="B110">
            <v>169</v>
          </cell>
          <cell r="C110">
            <v>71</v>
          </cell>
        </row>
        <row r="111">
          <cell r="B111">
            <v>177</v>
          </cell>
          <cell r="C111">
            <v>78</v>
          </cell>
        </row>
        <row r="112">
          <cell r="B112">
            <v>167</v>
          </cell>
          <cell r="C112">
            <v>65</v>
          </cell>
        </row>
        <row r="113">
          <cell r="B113">
            <v>170</v>
          </cell>
          <cell r="C113">
            <v>69</v>
          </cell>
        </row>
        <row r="114">
          <cell r="B114">
            <v>158</v>
          </cell>
          <cell r="C114">
            <v>61</v>
          </cell>
        </row>
        <row r="115">
          <cell r="B115">
            <v>171</v>
          </cell>
          <cell r="C115">
            <v>62</v>
          </cell>
        </row>
        <row r="116">
          <cell r="B116">
            <v>176</v>
          </cell>
          <cell r="C116">
            <v>60</v>
          </cell>
        </row>
        <row r="117">
          <cell r="B117">
            <v>172</v>
          </cell>
          <cell r="C117">
            <v>64</v>
          </cell>
        </row>
        <row r="118">
          <cell r="B118">
            <v>165</v>
          </cell>
          <cell r="C118">
            <v>60</v>
          </cell>
        </row>
        <row r="119">
          <cell r="B119">
            <v>178</v>
          </cell>
          <cell r="C119">
            <v>71</v>
          </cell>
        </row>
        <row r="120">
          <cell r="B120">
            <v>157</v>
          </cell>
          <cell r="C120">
            <v>60</v>
          </cell>
        </row>
        <row r="121">
          <cell r="B121">
            <v>169</v>
          </cell>
          <cell r="C121">
            <v>65</v>
          </cell>
        </row>
        <row r="122">
          <cell r="B122">
            <v>169</v>
          </cell>
          <cell r="C122">
            <v>62</v>
          </cell>
        </row>
        <row r="123">
          <cell r="B123">
            <v>167</v>
          </cell>
          <cell r="C123">
            <v>63</v>
          </cell>
        </row>
        <row r="124">
          <cell r="B124">
            <v>177</v>
          </cell>
          <cell r="C124">
            <v>67</v>
          </cell>
        </row>
        <row r="125">
          <cell r="B125">
            <v>159</v>
          </cell>
          <cell r="C125">
            <v>61</v>
          </cell>
        </row>
        <row r="126">
          <cell r="B126">
            <v>172</v>
          </cell>
          <cell r="C126">
            <v>69</v>
          </cell>
        </row>
        <row r="127">
          <cell r="B127">
            <v>167</v>
          </cell>
          <cell r="C127">
            <v>65</v>
          </cell>
        </row>
        <row r="128">
          <cell r="B128">
            <v>164</v>
          </cell>
          <cell r="C128">
            <v>70</v>
          </cell>
        </row>
        <row r="129">
          <cell r="B129">
            <v>174</v>
          </cell>
          <cell r="C129">
            <v>74</v>
          </cell>
        </row>
        <row r="130">
          <cell r="B130">
            <v>176</v>
          </cell>
          <cell r="C130">
            <v>75</v>
          </cell>
        </row>
        <row r="131">
          <cell r="B131">
            <v>159</v>
          </cell>
          <cell r="C131">
            <v>48</v>
          </cell>
        </row>
        <row r="132">
          <cell r="B132">
            <v>169</v>
          </cell>
          <cell r="C132">
            <v>67</v>
          </cell>
        </row>
        <row r="133">
          <cell r="B133">
            <v>167</v>
          </cell>
          <cell r="C133">
            <v>57</v>
          </cell>
        </row>
        <row r="134">
          <cell r="B134">
            <v>157</v>
          </cell>
          <cell r="C134">
            <v>53</v>
          </cell>
        </row>
        <row r="135">
          <cell r="B135">
            <v>175</v>
          </cell>
          <cell r="C135">
            <v>66</v>
          </cell>
        </row>
        <row r="136">
          <cell r="B136">
            <v>165</v>
          </cell>
          <cell r="C136">
            <v>60</v>
          </cell>
        </row>
        <row r="137">
          <cell r="B137">
            <v>168</v>
          </cell>
          <cell r="C137">
            <v>62</v>
          </cell>
        </row>
        <row r="138">
          <cell r="B138">
            <v>172</v>
          </cell>
          <cell r="C138">
            <v>67</v>
          </cell>
        </row>
        <row r="139">
          <cell r="B139">
            <v>173</v>
          </cell>
          <cell r="C139">
            <v>66</v>
          </cell>
        </row>
        <row r="140">
          <cell r="B140">
            <v>167</v>
          </cell>
          <cell r="C140">
            <v>68</v>
          </cell>
        </row>
        <row r="141">
          <cell r="B141">
            <v>163</v>
          </cell>
          <cell r="C141">
            <v>54</v>
          </cell>
        </row>
        <row r="142">
          <cell r="B142">
            <v>166</v>
          </cell>
          <cell r="C142">
            <v>63</v>
          </cell>
        </row>
        <row r="143">
          <cell r="B143">
            <v>168</v>
          </cell>
          <cell r="C143">
            <v>67</v>
          </cell>
        </row>
        <row r="144">
          <cell r="B144">
            <v>169</v>
          </cell>
          <cell r="C144">
            <v>64</v>
          </cell>
        </row>
        <row r="145">
          <cell r="B145">
            <v>177</v>
          </cell>
          <cell r="C145">
            <v>67</v>
          </cell>
        </row>
        <row r="146">
          <cell r="B146">
            <v>170</v>
          </cell>
          <cell r="C146">
            <v>61</v>
          </cell>
        </row>
        <row r="147">
          <cell r="B147">
            <v>170</v>
          </cell>
          <cell r="C147">
            <v>69</v>
          </cell>
        </row>
        <row r="148">
          <cell r="B148">
            <v>176</v>
          </cell>
          <cell r="C148">
            <v>62</v>
          </cell>
        </row>
        <row r="149">
          <cell r="B149">
            <v>165</v>
          </cell>
          <cell r="C149">
            <v>72</v>
          </cell>
        </row>
        <row r="150">
          <cell r="B150">
            <v>182</v>
          </cell>
          <cell r="C150">
            <v>66</v>
          </cell>
        </row>
        <row r="151">
          <cell r="B151">
            <v>173</v>
          </cell>
          <cell r="C151">
            <v>65</v>
          </cell>
        </row>
        <row r="152">
          <cell r="B152">
            <v>172</v>
          </cell>
          <cell r="C152">
            <v>69</v>
          </cell>
        </row>
        <row r="153">
          <cell r="B153">
            <v>166</v>
          </cell>
          <cell r="C153">
            <v>61</v>
          </cell>
        </row>
        <row r="154">
          <cell r="B154">
            <v>163</v>
          </cell>
          <cell r="C154">
            <v>65</v>
          </cell>
        </row>
        <row r="155">
          <cell r="B155">
            <v>173</v>
          </cell>
          <cell r="C155">
            <v>66</v>
          </cell>
        </row>
        <row r="156">
          <cell r="B156">
            <v>161</v>
          </cell>
          <cell r="C156">
            <v>66</v>
          </cell>
        </row>
        <row r="157">
          <cell r="B157">
            <v>159</v>
          </cell>
          <cell r="C157">
            <v>55</v>
          </cell>
        </row>
        <row r="158">
          <cell r="B158">
            <v>166</v>
          </cell>
          <cell r="C158">
            <v>55</v>
          </cell>
        </row>
        <row r="159">
          <cell r="B159">
            <v>163</v>
          </cell>
          <cell r="C159">
            <v>64</v>
          </cell>
        </row>
        <row r="160">
          <cell r="B160">
            <v>163</v>
          </cell>
          <cell r="C160">
            <v>58</v>
          </cell>
        </row>
        <row r="161">
          <cell r="B161">
            <v>165</v>
          </cell>
          <cell r="C161">
            <v>59</v>
          </cell>
        </row>
        <row r="162">
          <cell r="B162">
            <v>170</v>
          </cell>
          <cell r="C162">
            <v>73</v>
          </cell>
        </row>
        <row r="163">
          <cell r="B163">
            <v>172</v>
          </cell>
          <cell r="C163">
            <v>67</v>
          </cell>
        </row>
        <row r="164">
          <cell r="B164">
            <v>161</v>
          </cell>
          <cell r="C164">
            <v>59</v>
          </cell>
        </row>
        <row r="165">
          <cell r="B165">
            <v>171</v>
          </cell>
          <cell r="C165">
            <v>67</v>
          </cell>
        </row>
        <row r="166">
          <cell r="B166">
            <v>166</v>
          </cell>
          <cell r="C166">
            <v>62</v>
          </cell>
        </row>
        <row r="167">
          <cell r="B167">
            <v>170</v>
          </cell>
          <cell r="C167">
            <v>66</v>
          </cell>
        </row>
        <row r="168">
          <cell r="B168">
            <v>183</v>
          </cell>
          <cell r="C168">
            <v>73</v>
          </cell>
        </row>
        <row r="169">
          <cell r="B169">
            <v>173</v>
          </cell>
          <cell r="C169">
            <v>66</v>
          </cell>
        </row>
        <row r="170">
          <cell r="B170">
            <v>167</v>
          </cell>
          <cell r="C170">
            <v>60</v>
          </cell>
        </row>
        <row r="171">
          <cell r="B171">
            <v>167</v>
          </cell>
          <cell r="C171">
            <v>63</v>
          </cell>
        </row>
        <row r="172">
          <cell r="B172">
            <v>162</v>
          </cell>
          <cell r="C172">
            <v>65</v>
          </cell>
        </row>
        <row r="173">
          <cell r="B173">
            <v>156</v>
          </cell>
          <cell r="C173">
            <v>53</v>
          </cell>
        </row>
        <row r="174">
          <cell r="B174">
            <v>167</v>
          </cell>
          <cell r="C174">
            <v>68</v>
          </cell>
        </row>
        <row r="175">
          <cell r="B175">
            <v>160</v>
          </cell>
          <cell r="C175">
            <v>61</v>
          </cell>
        </row>
        <row r="176">
          <cell r="B176">
            <v>170</v>
          </cell>
          <cell r="C176">
            <v>68</v>
          </cell>
        </row>
        <row r="177">
          <cell r="B177">
            <v>171</v>
          </cell>
          <cell r="C177">
            <v>64</v>
          </cell>
        </row>
        <row r="178">
          <cell r="B178">
            <v>174</v>
          </cell>
          <cell r="C178">
            <v>70</v>
          </cell>
        </row>
        <row r="179">
          <cell r="B179">
            <v>167</v>
          </cell>
          <cell r="C179">
            <v>65</v>
          </cell>
        </row>
        <row r="180">
          <cell r="B180">
            <v>170</v>
          </cell>
          <cell r="C180">
            <v>58</v>
          </cell>
        </row>
        <row r="181">
          <cell r="B181">
            <v>170</v>
          </cell>
          <cell r="C181">
            <v>65</v>
          </cell>
        </row>
        <row r="182">
          <cell r="B182">
            <v>172</v>
          </cell>
          <cell r="C182">
            <v>67</v>
          </cell>
        </row>
        <row r="183">
          <cell r="B183">
            <v>166</v>
          </cell>
          <cell r="C183">
            <v>62</v>
          </cell>
        </row>
        <row r="184">
          <cell r="B184">
            <v>164</v>
          </cell>
          <cell r="C184">
            <v>60</v>
          </cell>
        </row>
        <row r="185">
          <cell r="B185">
            <v>172</v>
          </cell>
          <cell r="C185">
            <v>73</v>
          </cell>
        </row>
        <row r="186">
          <cell r="B186">
            <v>167</v>
          </cell>
          <cell r="C186">
            <v>57</v>
          </cell>
        </row>
        <row r="187">
          <cell r="B187">
            <v>155</v>
          </cell>
          <cell r="C187">
            <v>61</v>
          </cell>
        </row>
        <row r="188">
          <cell r="B188">
            <v>159</v>
          </cell>
          <cell r="C188">
            <v>55</v>
          </cell>
        </row>
        <row r="189">
          <cell r="B189">
            <v>173</v>
          </cell>
          <cell r="C189">
            <v>71</v>
          </cell>
        </row>
        <row r="190">
          <cell r="B190">
            <v>170</v>
          </cell>
          <cell r="C190">
            <v>76</v>
          </cell>
        </row>
        <row r="191">
          <cell r="B191">
            <v>165</v>
          </cell>
          <cell r="C191">
            <v>63</v>
          </cell>
        </row>
        <row r="192">
          <cell r="B192">
            <v>159</v>
          </cell>
          <cell r="C192">
            <v>55</v>
          </cell>
        </row>
        <row r="193">
          <cell r="B193">
            <v>162</v>
          </cell>
          <cell r="C193">
            <v>66</v>
          </cell>
        </row>
        <row r="194">
          <cell r="B194">
            <v>165</v>
          </cell>
          <cell r="C194">
            <v>61</v>
          </cell>
        </row>
        <row r="195">
          <cell r="B195">
            <v>173</v>
          </cell>
          <cell r="C195">
            <v>64</v>
          </cell>
        </row>
        <row r="196">
          <cell r="B196">
            <v>173</v>
          </cell>
          <cell r="C196">
            <v>63</v>
          </cell>
        </row>
        <row r="197">
          <cell r="B197">
            <v>162</v>
          </cell>
          <cell r="C197">
            <v>66</v>
          </cell>
        </row>
        <row r="198">
          <cell r="B198">
            <v>169</v>
          </cell>
          <cell r="C198">
            <v>58</v>
          </cell>
        </row>
        <row r="199">
          <cell r="B199">
            <v>171</v>
          </cell>
          <cell r="C199">
            <v>64</v>
          </cell>
        </row>
        <row r="200">
          <cell r="B200">
            <v>181</v>
          </cell>
          <cell r="C200">
            <v>68</v>
          </cell>
        </row>
        <row r="201">
          <cell r="B201">
            <v>162</v>
          </cell>
          <cell r="C201">
            <v>53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7">
          <cell r="B7">
            <v>169.17350000000002</v>
          </cell>
          <cell r="C7">
            <v>64.740000000000009</v>
          </cell>
        </row>
        <row r="8">
          <cell r="B8">
            <v>155</v>
          </cell>
          <cell r="C8">
            <v>55.825901488878827</v>
          </cell>
          <cell r="G8">
            <v>156.65</v>
          </cell>
          <cell r="H8">
            <v>57</v>
          </cell>
        </row>
        <row r="9">
          <cell r="B9">
            <v>188</v>
          </cell>
          <cell r="C9">
            <v>76.580496392536958</v>
          </cell>
          <cell r="G9">
            <v>159.95000000000002</v>
          </cell>
          <cell r="H9">
            <v>57</v>
          </cell>
        </row>
        <row r="10">
          <cell r="G10">
            <v>163.25000000000003</v>
          </cell>
          <cell r="H10">
            <v>62.219999999999992</v>
          </cell>
        </row>
        <row r="11">
          <cell r="G11">
            <v>166.55000000000004</v>
          </cell>
          <cell r="H11">
            <v>62.175000000000011</v>
          </cell>
        </row>
        <row r="12">
          <cell r="G12">
            <v>169.85000000000005</v>
          </cell>
          <cell r="H12">
            <v>66.45</v>
          </cell>
        </row>
        <row r="13">
          <cell r="G13">
            <v>173.15000000000006</v>
          </cell>
          <cell r="H13">
            <v>68.752941176470586</v>
          </cell>
        </row>
        <row r="14">
          <cell r="G14">
            <v>176.45000000000007</v>
          </cell>
          <cell r="H14">
            <v>68.099999999999994</v>
          </cell>
        </row>
        <row r="15">
          <cell r="G15">
            <v>179.75000000000009</v>
          </cell>
          <cell r="H15">
            <v>69.239999999999995</v>
          </cell>
        </row>
        <row r="16">
          <cell r="G16">
            <v>183.0500000000001</v>
          </cell>
          <cell r="H16">
            <v>68.699999999999989</v>
          </cell>
        </row>
        <row r="17">
          <cell r="G17">
            <v>186.35000000000011</v>
          </cell>
          <cell r="H17">
            <v>78.59999999999998</v>
          </cell>
        </row>
      </sheetData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6DB3-FC77-7C42-BEC8-FA2EA1AC3C59}">
  <dimension ref="A1:L51"/>
  <sheetViews>
    <sheetView workbookViewId="0">
      <selection activeCell="P19" sqref="P19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162</v>
      </c>
      <c r="I2" s="2">
        <v>66</v>
      </c>
      <c r="J2" s="2">
        <v>151</v>
      </c>
      <c r="K2" s="2">
        <v>166</v>
      </c>
      <c r="L2" s="2">
        <v>71</v>
      </c>
    </row>
    <row r="3" spans="1:1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166</v>
      </c>
      <c r="I3" s="2">
        <v>64</v>
      </c>
      <c r="J3" s="2">
        <v>152</v>
      </c>
      <c r="K3" s="2">
        <v>165</v>
      </c>
      <c r="L3" s="2">
        <v>60</v>
      </c>
    </row>
    <row r="4" spans="1:1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172</v>
      </c>
      <c r="I4" s="2">
        <v>59</v>
      </c>
      <c r="J4" s="2">
        <v>153</v>
      </c>
      <c r="K4" s="2">
        <v>169</v>
      </c>
      <c r="L4" s="2">
        <v>56</v>
      </c>
    </row>
    <row r="5" spans="1:1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169</v>
      </c>
      <c r="I5" s="2">
        <v>68</v>
      </c>
      <c r="J5" s="2">
        <v>154</v>
      </c>
      <c r="K5" s="2">
        <v>165</v>
      </c>
      <c r="L5" s="2">
        <v>66</v>
      </c>
    </row>
    <row r="6" spans="1:1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176</v>
      </c>
      <c r="I6" s="2">
        <v>70</v>
      </c>
      <c r="J6" s="2">
        <v>155</v>
      </c>
      <c r="K6" s="2">
        <v>163</v>
      </c>
      <c r="L6" s="2">
        <v>54</v>
      </c>
    </row>
    <row r="7" spans="1:1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167</v>
      </c>
      <c r="I7" s="2">
        <v>70</v>
      </c>
      <c r="J7" s="2">
        <v>156</v>
      </c>
      <c r="K7" s="2">
        <v>167</v>
      </c>
      <c r="L7" s="2">
        <v>75</v>
      </c>
    </row>
    <row r="8" spans="1:1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167</v>
      </c>
      <c r="I8" s="2">
        <v>62</v>
      </c>
      <c r="J8" s="2">
        <v>157</v>
      </c>
      <c r="K8" s="2">
        <v>158</v>
      </c>
      <c r="L8" s="2">
        <v>61</v>
      </c>
    </row>
    <row r="9" spans="1:1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168</v>
      </c>
      <c r="I9" s="2">
        <v>67</v>
      </c>
      <c r="J9" s="2">
        <v>158</v>
      </c>
      <c r="K9" s="2">
        <v>168</v>
      </c>
      <c r="L9" s="2">
        <v>67</v>
      </c>
    </row>
    <row r="10" spans="1:1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167</v>
      </c>
      <c r="I10" s="2">
        <v>63</v>
      </c>
      <c r="J10" s="2">
        <v>159</v>
      </c>
      <c r="K10" s="2">
        <v>164</v>
      </c>
      <c r="L10" s="2">
        <v>62</v>
      </c>
    </row>
    <row r="11" spans="1:1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169</v>
      </c>
      <c r="I11" s="2">
        <v>62</v>
      </c>
      <c r="J11" s="2">
        <v>160</v>
      </c>
      <c r="K11" s="2">
        <v>165</v>
      </c>
      <c r="L11" s="2">
        <v>61</v>
      </c>
    </row>
    <row r="12" spans="1:1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167</v>
      </c>
      <c r="I12" s="2">
        <v>64</v>
      </c>
      <c r="J12" s="2">
        <v>161</v>
      </c>
      <c r="K12" s="2">
        <v>172</v>
      </c>
      <c r="L12" s="2">
        <v>64</v>
      </c>
    </row>
    <row r="13" spans="1:1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196</v>
      </c>
      <c r="I13" s="2">
        <v>60</v>
      </c>
      <c r="J13" s="2">
        <v>162</v>
      </c>
      <c r="K13" s="2">
        <v>178</v>
      </c>
      <c r="L13" s="2">
        <v>62</v>
      </c>
    </row>
    <row r="14" spans="1:1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169</v>
      </c>
      <c r="I14" s="2">
        <v>63</v>
      </c>
      <c r="J14" s="2">
        <v>163</v>
      </c>
      <c r="K14" s="2">
        <v>164</v>
      </c>
      <c r="L14" s="2">
        <v>63</v>
      </c>
    </row>
    <row r="15" spans="1:1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163</v>
      </c>
      <c r="I15" s="2">
        <v>65</v>
      </c>
      <c r="J15" s="2">
        <v>164</v>
      </c>
      <c r="K15" s="2">
        <v>168</v>
      </c>
      <c r="L15" s="2">
        <v>58</v>
      </c>
    </row>
    <row r="16" spans="1:1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164</v>
      </c>
      <c r="I16" s="2">
        <v>65</v>
      </c>
      <c r="J16" s="2">
        <v>165</v>
      </c>
      <c r="K16" s="2">
        <v>164</v>
      </c>
      <c r="L16" s="2">
        <v>61</v>
      </c>
    </row>
    <row r="17" spans="1:1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164</v>
      </c>
      <c r="I17" s="2">
        <v>62</v>
      </c>
      <c r="J17" s="2">
        <v>166</v>
      </c>
      <c r="K17" s="2">
        <v>170</v>
      </c>
      <c r="L17" s="2">
        <v>67</v>
      </c>
    </row>
    <row r="18" spans="1:1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164</v>
      </c>
      <c r="I18" s="2">
        <v>57</v>
      </c>
      <c r="J18" s="2">
        <v>167</v>
      </c>
      <c r="K18" s="2">
        <v>171</v>
      </c>
      <c r="L18" s="2">
        <v>64</v>
      </c>
    </row>
    <row r="19" spans="1:1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178</v>
      </c>
      <c r="I19" s="2">
        <v>71</v>
      </c>
      <c r="J19" s="2">
        <v>168</v>
      </c>
      <c r="K19" s="2">
        <v>165</v>
      </c>
      <c r="L19" s="2">
        <v>68</v>
      </c>
    </row>
    <row r="20" spans="1:1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176</v>
      </c>
      <c r="I20" s="2">
        <v>65</v>
      </c>
      <c r="J20" s="2">
        <v>169</v>
      </c>
      <c r="K20" s="2">
        <v>161</v>
      </c>
      <c r="L20" s="2">
        <v>58</v>
      </c>
    </row>
    <row r="21" spans="1:1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167</v>
      </c>
      <c r="I21" s="2">
        <v>57</v>
      </c>
      <c r="J21" s="2">
        <v>170</v>
      </c>
      <c r="K21" s="2">
        <v>181</v>
      </c>
      <c r="L21" s="2">
        <v>68</v>
      </c>
    </row>
    <row r="22" spans="1:1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165</v>
      </c>
      <c r="I22" s="2">
        <v>66</v>
      </c>
      <c r="J22" s="2">
        <v>171</v>
      </c>
      <c r="K22" s="2">
        <v>162</v>
      </c>
      <c r="L22" s="2">
        <v>56</v>
      </c>
    </row>
    <row r="23" spans="1:1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172</v>
      </c>
      <c r="I23" s="2">
        <v>64</v>
      </c>
      <c r="J23" s="2">
        <v>172</v>
      </c>
      <c r="K23" s="2">
        <v>167</v>
      </c>
      <c r="L23" s="2">
        <v>63</v>
      </c>
    </row>
    <row r="24" spans="1:1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168</v>
      </c>
      <c r="I24" s="2">
        <v>68</v>
      </c>
      <c r="J24" s="2">
        <v>173</v>
      </c>
      <c r="K24" s="2">
        <v>176</v>
      </c>
      <c r="L24" s="2">
        <v>65</v>
      </c>
    </row>
    <row r="25" spans="1:1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170</v>
      </c>
      <c r="I25" s="2">
        <v>68</v>
      </c>
      <c r="J25" s="2">
        <v>174</v>
      </c>
      <c r="K25" s="2">
        <v>171</v>
      </c>
      <c r="L25" s="2">
        <v>65</v>
      </c>
    </row>
    <row r="26" spans="1:1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187</v>
      </c>
      <c r="I26" s="2">
        <v>63</v>
      </c>
      <c r="J26" s="2">
        <v>175</v>
      </c>
      <c r="K26" s="2">
        <v>167</v>
      </c>
      <c r="L26" s="2">
        <v>63</v>
      </c>
    </row>
    <row r="27" spans="1:1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165</v>
      </c>
      <c r="I27" s="2">
        <v>61</v>
      </c>
      <c r="J27" s="2">
        <v>176</v>
      </c>
      <c r="K27" s="2">
        <v>170</v>
      </c>
      <c r="L27" s="2">
        <v>74</v>
      </c>
    </row>
    <row r="28" spans="1:1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171</v>
      </c>
      <c r="I28" s="2">
        <v>73</v>
      </c>
      <c r="J28" s="2">
        <v>177</v>
      </c>
      <c r="K28" s="2">
        <v>187</v>
      </c>
      <c r="L28" s="2">
        <v>84</v>
      </c>
    </row>
    <row r="29" spans="1:1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171</v>
      </c>
      <c r="I29" s="2">
        <v>66</v>
      </c>
      <c r="J29" s="2">
        <v>178</v>
      </c>
      <c r="K29" s="2">
        <v>176</v>
      </c>
      <c r="L29" s="2">
        <v>67</v>
      </c>
    </row>
    <row r="30" spans="1:1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169</v>
      </c>
      <c r="I30" s="2">
        <v>56</v>
      </c>
      <c r="J30" s="2">
        <v>179</v>
      </c>
      <c r="K30" s="2">
        <v>166</v>
      </c>
      <c r="L30" s="2">
        <v>62</v>
      </c>
    </row>
    <row r="31" spans="1:1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163</v>
      </c>
      <c r="I31" s="2">
        <v>58</v>
      </c>
      <c r="J31" s="2">
        <v>180</v>
      </c>
      <c r="K31" s="2">
        <v>167</v>
      </c>
      <c r="L31" s="2">
        <v>59</v>
      </c>
    </row>
    <row r="32" spans="1:1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161</v>
      </c>
      <c r="I32" s="2">
        <v>60</v>
      </c>
      <c r="J32" s="2">
        <v>181</v>
      </c>
      <c r="K32" s="2">
        <v>163</v>
      </c>
      <c r="L32" s="2">
        <v>58</v>
      </c>
    </row>
    <row r="33" spans="1:1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175</v>
      </c>
      <c r="I33" s="2">
        <v>77</v>
      </c>
      <c r="J33" s="2">
        <v>182</v>
      </c>
      <c r="K33" s="2">
        <v>184</v>
      </c>
      <c r="L33" s="2">
        <v>84</v>
      </c>
    </row>
    <row r="34" spans="1:1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172</v>
      </c>
      <c r="I34" s="2">
        <v>67</v>
      </c>
      <c r="J34" s="2">
        <v>183</v>
      </c>
      <c r="K34" s="2">
        <v>171</v>
      </c>
      <c r="L34" s="2">
        <v>75</v>
      </c>
    </row>
    <row r="35" spans="1:1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176</v>
      </c>
      <c r="I35" s="2">
        <v>65</v>
      </c>
      <c r="J35" s="2">
        <v>184</v>
      </c>
      <c r="K35" s="2">
        <v>159</v>
      </c>
      <c r="L35" s="2">
        <v>55</v>
      </c>
    </row>
    <row r="36" spans="1:1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180</v>
      </c>
      <c r="I36" s="2">
        <v>76</v>
      </c>
      <c r="J36" s="2">
        <v>185</v>
      </c>
      <c r="K36" s="2">
        <v>168</v>
      </c>
      <c r="L36" s="2">
        <v>64</v>
      </c>
    </row>
    <row r="37" spans="1:1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172</v>
      </c>
      <c r="I37" s="2">
        <v>70</v>
      </c>
      <c r="J37" s="2">
        <v>186</v>
      </c>
      <c r="K37" s="2">
        <v>161</v>
      </c>
      <c r="L37" s="2">
        <v>63</v>
      </c>
    </row>
    <row r="38" spans="1:1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174</v>
      </c>
      <c r="I38" s="2">
        <v>73</v>
      </c>
      <c r="J38" s="2">
        <v>187</v>
      </c>
      <c r="K38" s="2">
        <v>166</v>
      </c>
      <c r="L38" s="2">
        <v>67</v>
      </c>
    </row>
    <row r="39" spans="1:1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164</v>
      </c>
      <c r="I39" s="2">
        <v>60</v>
      </c>
      <c r="J39" s="2">
        <v>188</v>
      </c>
      <c r="K39" s="2">
        <v>180</v>
      </c>
      <c r="L39" s="2">
        <v>73</v>
      </c>
    </row>
    <row r="40" spans="1:1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169</v>
      </c>
      <c r="I40" s="2">
        <v>75</v>
      </c>
      <c r="J40" s="2">
        <v>189</v>
      </c>
      <c r="K40" s="2">
        <v>180</v>
      </c>
      <c r="L40" s="2">
        <v>75</v>
      </c>
    </row>
    <row r="41" spans="1:1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157</v>
      </c>
      <c r="I41" s="2">
        <v>60</v>
      </c>
      <c r="J41" s="2">
        <v>190</v>
      </c>
      <c r="K41" s="2">
        <v>177</v>
      </c>
      <c r="L41" s="2">
        <v>72</v>
      </c>
    </row>
    <row r="42" spans="1:1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178</v>
      </c>
      <c r="I42" s="2">
        <v>60</v>
      </c>
      <c r="J42" s="2">
        <v>191</v>
      </c>
      <c r="K42" s="2">
        <v>160</v>
      </c>
      <c r="L42" s="2">
        <v>61</v>
      </c>
    </row>
    <row r="43" spans="1:1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176</v>
      </c>
      <c r="I43" s="2">
        <v>77</v>
      </c>
      <c r="J43" s="2">
        <v>192</v>
      </c>
      <c r="K43" s="2">
        <v>156</v>
      </c>
      <c r="L43" s="2">
        <v>52</v>
      </c>
    </row>
    <row r="44" spans="1:1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161</v>
      </c>
      <c r="I44" s="2">
        <v>66</v>
      </c>
      <c r="J44" s="2">
        <v>193</v>
      </c>
      <c r="K44" s="2">
        <v>173</v>
      </c>
      <c r="L44" s="2">
        <v>69</v>
      </c>
    </row>
    <row r="45" spans="1:1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176</v>
      </c>
      <c r="I45" s="2">
        <v>70</v>
      </c>
      <c r="J45" s="2">
        <v>194</v>
      </c>
      <c r="K45" s="2">
        <v>169</v>
      </c>
      <c r="L45" s="2">
        <v>67</v>
      </c>
    </row>
    <row r="46" spans="1:1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165</v>
      </c>
      <c r="I46" s="2">
        <v>61</v>
      </c>
      <c r="J46" s="2">
        <v>195</v>
      </c>
      <c r="K46" s="2">
        <v>173</v>
      </c>
      <c r="L46" s="2">
        <v>78</v>
      </c>
    </row>
    <row r="47" spans="1:1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161</v>
      </c>
      <c r="I47" s="2">
        <v>55</v>
      </c>
      <c r="J47" s="2">
        <v>196</v>
      </c>
      <c r="K47" s="2">
        <v>168</v>
      </c>
      <c r="L47" s="2">
        <v>55</v>
      </c>
    </row>
    <row r="48" spans="1:1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182</v>
      </c>
      <c r="I48" s="2">
        <v>76</v>
      </c>
      <c r="J48" s="2">
        <v>197</v>
      </c>
      <c r="K48" s="2">
        <v>165</v>
      </c>
      <c r="L48" s="2">
        <v>64</v>
      </c>
    </row>
    <row r="49" spans="1:1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176</v>
      </c>
      <c r="I49" s="2">
        <v>72</v>
      </c>
      <c r="J49" s="2">
        <v>198</v>
      </c>
      <c r="K49" s="2">
        <v>162</v>
      </c>
      <c r="L49" s="2">
        <v>65</v>
      </c>
    </row>
    <row r="50" spans="1:1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168</v>
      </c>
      <c r="I50" s="2">
        <v>63</v>
      </c>
      <c r="J50" s="2">
        <v>199</v>
      </c>
      <c r="K50" s="2">
        <v>159</v>
      </c>
      <c r="L50" s="2">
        <v>48</v>
      </c>
    </row>
    <row r="51" spans="1:1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164</v>
      </c>
      <c r="I51" s="2">
        <v>59</v>
      </c>
      <c r="J51" s="2">
        <v>200</v>
      </c>
      <c r="K51" s="2">
        <v>162</v>
      </c>
      <c r="L51" s="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8779-0CBD-2E4D-8998-456D80D652FB}">
  <dimension ref="A1:I201"/>
  <sheetViews>
    <sheetView tabSelected="1" topLeftCell="A2" zoomScale="164" workbookViewId="0">
      <selection activeCell="G8" sqref="G8"/>
    </sheetView>
  </sheetViews>
  <sheetFormatPr baseColWidth="10" defaultRowHeight="16"/>
  <cols>
    <col min="4" max="5" width="21.6640625" customWidth="1"/>
  </cols>
  <sheetData>
    <row r="1" spans="1:9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G1" s="5"/>
      <c r="H1" s="4" t="s">
        <v>1</v>
      </c>
      <c r="I1" s="4" t="s">
        <v>2</v>
      </c>
    </row>
    <row r="2" spans="1:9">
      <c r="A2" s="2">
        <v>1</v>
      </c>
      <c r="B2" s="2">
        <v>160</v>
      </c>
      <c r="C2" s="2">
        <v>61</v>
      </c>
      <c r="D2" s="2">
        <v>156</v>
      </c>
      <c r="E2" s="2">
        <v>48</v>
      </c>
      <c r="G2" s="5" t="s">
        <v>5</v>
      </c>
      <c r="H2" s="5">
        <f>MAX(B2:B201)</f>
        <v>196</v>
      </c>
      <c r="I2" s="5">
        <f>MAX(C2:C201)</f>
        <v>84</v>
      </c>
    </row>
    <row r="3" spans="1:9">
      <c r="A3" s="2">
        <v>2</v>
      </c>
      <c r="B3" s="2">
        <v>178</v>
      </c>
      <c r="C3" s="2">
        <v>69</v>
      </c>
      <c r="D3" s="2">
        <v>157</v>
      </c>
      <c r="E3" s="2">
        <v>51</v>
      </c>
      <c r="G3" s="5" t="s">
        <v>6</v>
      </c>
      <c r="H3" s="5">
        <f>MIN(B2:B201)</f>
        <v>156</v>
      </c>
      <c r="I3" s="5">
        <f>MIN(C2:C201)</f>
        <v>48</v>
      </c>
    </row>
    <row r="4" spans="1:9">
      <c r="A4" s="2">
        <v>3</v>
      </c>
      <c r="B4" s="2">
        <v>170</v>
      </c>
      <c r="C4" s="2">
        <v>70</v>
      </c>
      <c r="D4" s="2">
        <v>157</v>
      </c>
      <c r="E4" s="2">
        <v>52</v>
      </c>
      <c r="G4" s="5" t="s">
        <v>28</v>
      </c>
      <c r="H4" s="5">
        <f>COUNT(D2:D201)</f>
        <v>200</v>
      </c>
      <c r="I4" s="5">
        <f>COUNT(E2:E201)</f>
        <v>200</v>
      </c>
    </row>
    <row r="5" spans="1:9">
      <c r="A5" s="2">
        <v>4</v>
      </c>
      <c r="B5" s="2">
        <v>168</v>
      </c>
      <c r="C5" s="2">
        <v>60</v>
      </c>
      <c r="D5" s="2">
        <v>157</v>
      </c>
      <c r="E5" s="2">
        <v>53</v>
      </c>
      <c r="G5" s="5"/>
      <c r="H5" s="5"/>
      <c r="I5" s="5"/>
    </row>
    <row r="6" spans="1:9">
      <c r="A6" s="2">
        <v>5</v>
      </c>
      <c r="B6" s="2">
        <v>173</v>
      </c>
      <c r="C6" s="2">
        <v>69</v>
      </c>
      <c r="D6" s="2">
        <v>158</v>
      </c>
      <c r="E6" s="2">
        <v>53</v>
      </c>
    </row>
    <row r="7" spans="1:9">
      <c r="A7" s="2">
        <v>6</v>
      </c>
      <c r="B7" s="2">
        <v>176</v>
      </c>
      <c r="C7" s="2">
        <v>70</v>
      </c>
      <c r="D7" s="2">
        <v>159</v>
      </c>
      <c r="E7" s="2">
        <v>53</v>
      </c>
    </row>
    <row r="8" spans="1:9">
      <c r="A8" s="2">
        <v>7</v>
      </c>
      <c r="B8" s="2">
        <v>170</v>
      </c>
      <c r="C8" s="2">
        <v>58</v>
      </c>
      <c r="D8" s="2">
        <v>159</v>
      </c>
      <c r="E8" s="2">
        <v>54</v>
      </c>
    </row>
    <row r="9" spans="1:9">
      <c r="A9" s="2">
        <v>8</v>
      </c>
      <c r="B9" s="2">
        <v>163</v>
      </c>
      <c r="C9" s="2">
        <v>64</v>
      </c>
      <c r="D9" s="2">
        <v>159</v>
      </c>
      <c r="E9" s="2">
        <v>54</v>
      </c>
    </row>
    <row r="10" spans="1:9">
      <c r="A10" s="2">
        <v>9</v>
      </c>
      <c r="B10" s="2">
        <v>165</v>
      </c>
      <c r="C10" s="2">
        <v>57</v>
      </c>
      <c r="D10" s="2">
        <v>159</v>
      </c>
      <c r="E10" s="2">
        <v>54</v>
      </c>
    </row>
    <row r="11" spans="1:9">
      <c r="A11" s="2">
        <v>10</v>
      </c>
      <c r="B11" s="2">
        <v>165</v>
      </c>
      <c r="C11" s="2">
        <v>60</v>
      </c>
      <c r="D11" s="2">
        <v>159</v>
      </c>
      <c r="E11" s="2">
        <v>55</v>
      </c>
    </row>
    <row r="12" spans="1:9">
      <c r="A12" s="2">
        <v>11</v>
      </c>
      <c r="B12" s="2">
        <v>170</v>
      </c>
      <c r="C12" s="2">
        <v>61</v>
      </c>
      <c r="D12" s="2">
        <v>160</v>
      </c>
      <c r="E12" s="2">
        <v>55</v>
      </c>
    </row>
    <row r="13" spans="1:9">
      <c r="A13" s="2">
        <v>12</v>
      </c>
      <c r="B13" s="2">
        <v>166</v>
      </c>
      <c r="C13" s="2">
        <v>55</v>
      </c>
      <c r="D13" s="2">
        <v>160</v>
      </c>
      <c r="E13" s="2">
        <v>55</v>
      </c>
    </row>
    <row r="14" spans="1:9">
      <c r="A14" s="2">
        <v>13</v>
      </c>
      <c r="B14" s="2">
        <v>165</v>
      </c>
      <c r="C14" s="2">
        <v>63</v>
      </c>
      <c r="D14" s="2">
        <v>160</v>
      </c>
      <c r="E14" s="2">
        <v>55</v>
      </c>
    </row>
    <row r="15" spans="1:9">
      <c r="A15" s="2">
        <v>14</v>
      </c>
      <c r="B15" s="2">
        <v>181</v>
      </c>
      <c r="C15" s="2">
        <v>77</v>
      </c>
      <c r="D15" s="2">
        <v>161</v>
      </c>
      <c r="E15" s="2">
        <v>55</v>
      </c>
    </row>
    <row r="16" spans="1:9">
      <c r="A16" s="2">
        <v>15</v>
      </c>
      <c r="B16" s="2">
        <v>172</v>
      </c>
      <c r="C16" s="2">
        <v>64</v>
      </c>
      <c r="D16" s="2">
        <v>161</v>
      </c>
      <c r="E16" s="2">
        <v>55</v>
      </c>
    </row>
    <row r="17" spans="1:5">
      <c r="A17" s="2">
        <v>16</v>
      </c>
      <c r="B17" s="2">
        <v>165</v>
      </c>
      <c r="C17" s="2">
        <v>63</v>
      </c>
      <c r="D17" s="2">
        <v>161</v>
      </c>
      <c r="E17" s="2">
        <v>55</v>
      </c>
    </row>
    <row r="18" spans="1:5">
      <c r="A18" s="2">
        <v>17</v>
      </c>
      <c r="B18" s="2">
        <v>172</v>
      </c>
      <c r="C18" s="2">
        <v>78</v>
      </c>
      <c r="D18" s="2">
        <v>161</v>
      </c>
      <c r="E18" s="2">
        <v>55</v>
      </c>
    </row>
    <row r="19" spans="1:5">
      <c r="A19" s="2">
        <v>18</v>
      </c>
      <c r="B19" s="2">
        <v>178</v>
      </c>
      <c r="C19" s="2">
        <v>75</v>
      </c>
      <c r="D19" s="2">
        <v>161</v>
      </c>
      <c r="E19" s="2">
        <v>56</v>
      </c>
    </row>
    <row r="20" spans="1:5">
      <c r="A20" s="2">
        <v>19</v>
      </c>
      <c r="B20" s="2">
        <v>169</v>
      </c>
      <c r="C20" s="2">
        <v>74</v>
      </c>
      <c r="D20" s="2">
        <v>161</v>
      </c>
      <c r="E20" s="2">
        <v>56</v>
      </c>
    </row>
    <row r="21" spans="1:5">
      <c r="A21" s="2">
        <v>20</v>
      </c>
      <c r="B21" s="2">
        <v>165</v>
      </c>
      <c r="C21" s="2">
        <v>63</v>
      </c>
      <c r="D21" s="2">
        <v>161</v>
      </c>
      <c r="E21" s="2">
        <v>56</v>
      </c>
    </row>
    <row r="22" spans="1:5">
      <c r="A22" s="2">
        <v>21</v>
      </c>
      <c r="B22" s="2">
        <v>174</v>
      </c>
      <c r="C22" s="2">
        <v>75</v>
      </c>
      <c r="D22" s="2">
        <v>161</v>
      </c>
      <c r="E22" s="2">
        <v>56</v>
      </c>
    </row>
    <row r="23" spans="1:5">
      <c r="A23" s="2">
        <v>22</v>
      </c>
      <c r="B23" s="2">
        <v>159</v>
      </c>
      <c r="C23" s="2">
        <v>54</v>
      </c>
      <c r="D23" s="2">
        <v>161</v>
      </c>
      <c r="E23" s="2">
        <v>56</v>
      </c>
    </row>
    <row r="24" spans="1:5">
      <c r="A24" s="2">
        <v>23</v>
      </c>
      <c r="B24" s="2">
        <v>171</v>
      </c>
      <c r="C24" s="2">
        <v>66</v>
      </c>
      <c r="D24" s="2">
        <v>162</v>
      </c>
      <c r="E24" s="2">
        <v>56</v>
      </c>
    </row>
    <row r="25" spans="1:5">
      <c r="A25" s="2">
        <v>24</v>
      </c>
      <c r="B25" s="2">
        <v>169</v>
      </c>
      <c r="C25" s="2">
        <v>67</v>
      </c>
      <c r="D25" s="2">
        <v>162</v>
      </c>
      <c r="E25" s="2">
        <v>57</v>
      </c>
    </row>
    <row r="26" spans="1:5">
      <c r="A26" s="2">
        <v>25</v>
      </c>
      <c r="B26" s="2">
        <v>176</v>
      </c>
      <c r="C26" s="2">
        <v>62</v>
      </c>
      <c r="D26" s="2">
        <v>162</v>
      </c>
      <c r="E26" s="2">
        <v>57</v>
      </c>
    </row>
    <row r="27" spans="1:5">
      <c r="A27" s="2">
        <v>26</v>
      </c>
      <c r="B27" s="2">
        <v>170</v>
      </c>
      <c r="C27" s="2">
        <v>65</v>
      </c>
      <c r="D27" s="2">
        <v>162</v>
      </c>
      <c r="E27" s="2">
        <v>57</v>
      </c>
    </row>
    <row r="28" spans="1:5">
      <c r="A28" s="2">
        <v>27</v>
      </c>
      <c r="B28" s="2">
        <v>170</v>
      </c>
      <c r="C28" s="2">
        <v>66</v>
      </c>
      <c r="D28" s="2">
        <v>162</v>
      </c>
      <c r="E28" s="2">
        <v>57</v>
      </c>
    </row>
    <row r="29" spans="1:5">
      <c r="A29" s="2">
        <v>28</v>
      </c>
      <c r="B29" s="2">
        <v>165</v>
      </c>
      <c r="C29" s="2">
        <v>61</v>
      </c>
      <c r="D29" s="2">
        <v>162</v>
      </c>
      <c r="E29" s="2">
        <v>57</v>
      </c>
    </row>
    <row r="30" spans="1:5">
      <c r="A30" s="2">
        <v>29</v>
      </c>
      <c r="B30" s="2">
        <v>162</v>
      </c>
      <c r="C30" s="2">
        <v>66</v>
      </c>
      <c r="D30" s="2">
        <v>162</v>
      </c>
      <c r="E30" s="2">
        <v>58</v>
      </c>
    </row>
    <row r="31" spans="1:5">
      <c r="A31" s="2">
        <v>30</v>
      </c>
      <c r="B31" s="2">
        <v>175</v>
      </c>
      <c r="C31" s="2">
        <v>75</v>
      </c>
      <c r="D31" s="2">
        <v>162</v>
      </c>
      <c r="E31" s="2">
        <v>58</v>
      </c>
    </row>
    <row r="32" spans="1:5">
      <c r="A32" s="2">
        <v>31</v>
      </c>
      <c r="B32" s="2">
        <v>157</v>
      </c>
      <c r="C32" s="2">
        <v>53</v>
      </c>
      <c r="D32" s="2">
        <v>163</v>
      </c>
      <c r="E32" s="2">
        <v>58</v>
      </c>
    </row>
    <row r="33" spans="1:5">
      <c r="A33" s="2">
        <v>32</v>
      </c>
      <c r="B33" s="2">
        <v>161</v>
      </c>
      <c r="C33" s="2">
        <v>55</v>
      </c>
      <c r="D33" s="2">
        <v>163</v>
      </c>
      <c r="E33" s="2">
        <v>58</v>
      </c>
    </row>
    <row r="34" spans="1:5">
      <c r="A34" s="2">
        <v>33</v>
      </c>
      <c r="B34" s="2">
        <v>172</v>
      </c>
      <c r="C34" s="2">
        <v>66</v>
      </c>
      <c r="D34" s="2">
        <v>163</v>
      </c>
      <c r="E34" s="2">
        <v>58</v>
      </c>
    </row>
    <row r="35" spans="1:5">
      <c r="A35" s="2">
        <v>34</v>
      </c>
      <c r="B35" s="2">
        <v>159</v>
      </c>
      <c r="C35" s="2">
        <v>55</v>
      </c>
      <c r="D35" s="2">
        <v>163</v>
      </c>
      <c r="E35" s="2">
        <v>58</v>
      </c>
    </row>
    <row r="36" spans="1:5">
      <c r="A36" s="2">
        <v>35</v>
      </c>
      <c r="B36" s="2">
        <v>162</v>
      </c>
      <c r="C36" s="2">
        <v>65</v>
      </c>
      <c r="D36" s="2">
        <v>163</v>
      </c>
      <c r="E36" s="2">
        <v>58</v>
      </c>
    </row>
    <row r="37" spans="1:5">
      <c r="A37" s="2">
        <v>36</v>
      </c>
      <c r="B37" s="2">
        <v>167</v>
      </c>
      <c r="C37" s="2">
        <v>63</v>
      </c>
      <c r="D37" s="2">
        <v>163</v>
      </c>
      <c r="E37" s="2">
        <v>59</v>
      </c>
    </row>
    <row r="38" spans="1:5">
      <c r="A38" s="2">
        <v>37</v>
      </c>
      <c r="B38" s="2">
        <v>159</v>
      </c>
      <c r="C38" s="2">
        <v>68</v>
      </c>
      <c r="D38" s="2">
        <v>163</v>
      </c>
      <c r="E38" s="2">
        <v>59</v>
      </c>
    </row>
    <row r="39" spans="1:5">
      <c r="A39" s="2">
        <v>38</v>
      </c>
      <c r="B39" s="2">
        <v>160</v>
      </c>
      <c r="C39" s="2">
        <v>62</v>
      </c>
      <c r="D39" s="2">
        <v>163</v>
      </c>
      <c r="E39" s="2">
        <v>59</v>
      </c>
    </row>
    <row r="40" spans="1:5">
      <c r="A40" s="2">
        <v>39</v>
      </c>
      <c r="B40" s="2">
        <v>175</v>
      </c>
      <c r="C40" s="2">
        <v>75</v>
      </c>
      <c r="D40" s="2">
        <v>163</v>
      </c>
      <c r="E40" s="2">
        <v>59</v>
      </c>
    </row>
    <row r="41" spans="1:5">
      <c r="A41" s="2">
        <v>40</v>
      </c>
      <c r="B41" s="2">
        <v>163</v>
      </c>
      <c r="C41" s="2">
        <v>67</v>
      </c>
      <c r="D41" s="2">
        <v>163</v>
      </c>
      <c r="E41" s="2">
        <v>60</v>
      </c>
    </row>
    <row r="42" spans="1:5">
      <c r="A42" s="2">
        <v>41</v>
      </c>
      <c r="B42" s="2">
        <v>169</v>
      </c>
      <c r="C42" s="2">
        <v>56</v>
      </c>
      <c r="D42" s="2">
        <v>163</v>
      </c>
      <c r="E42" s="2">
        <v>60</v>
      </c>
    </row>
    <row r="43" spans="1:5">
      <c r="A43" s="2">
        <v>42</v>
      </c>
      <c r="B43" s="2">
        <v>180</v>
      </c>
      <c r="C43" s="2">
        <v>65</v>
      </c>
      <c r="D43" s="2">
        <v>164</v>
      </c>
      <c r="E43" s="2">
        <v>60</v>
      </c>
    </row>
    <row r="44" spans="1:5">
      <c r="A44" s="2">
        <v>43</v>
      </c>
      <c r="B44" s="2">
        <v>165</v>
      </c>
      <c r="C44" s="2">
        <v>63</v>
      </c>
      <c r="D44" s="2">
        <v>164</v>
      </c>
      <c r="E44" s="2">
        <v>60</v>
      </c>
    </row>
    <row r="45" spans="1:5">
      <c r="A45" s="2">
        <v>44</v>
      </c>
      <c r="B45" s="2">
        <v>168</v>
      </c>
      <c r="C45" s="2">
        <v>67</v>
      </c>
      <c r="D45" s="2">
        <v>164</v>
      </c>
      <c r="E45" s="2">
        <v>60</v>
      </c>
    </row>
    <row r="46" spans="1:5">
      <c r="A46" s="2">
        <v>45</v>
      </c>
      <c r="B46" s="2">
        <v>169</v>
      </c>
      <c r="C46" s="2">
        <v>68</v>
      </c>
      <c r="D46" s="2">
        <v>164</v>
      </c>
      <c r="E46" s="2">
        <v>60</v>
      </c>
    </row>
    <row r="47" spans="1:5">
      <c r="A47" s="2">
        <v>46</v>
      </c>
      <c r="B47" s="2">
        <v>170</v>
      </c>
      <c r="C47" s="2">
        <v>69</v>
      </c>
      <c r="D47" s="2">
        <v>164</v>
      </c>
      <c r="E47" s="2">
        <v>60</v>
      </c>
    </row>
    <row r="48" spans="1:5">
      <c r="A48" s="2">
        <v>47</v>
      </c>
      <c r="B48" s="2">
        <v>163</v>
      </c>
      <c r="C48" s="2">
        <v>57</v>
      </c>
      <c r="D48" s="2">
        <v>164</v>
      </c>
      <c r="E48" s="2">
        <v>60</v>
      </c>
    </row>
    <row r="49" spans="1:5">
      <c r="A49" s="2">
        <v>48</v>
      </c>
      <c r="B49" s="2">
        <v>178</v>
      </c>
      <c r="C49" s="2">
        <v>75</v>
      </c>
      <c r="D49" s="2">
        <v>164</v>
      </c>
      <c r="E49" s="2">
        <v>60</v>
      </c>
    </row>
    <row r="50" spans="1:5">
      <c r="A50" s="2">
        <v>49</v>
      </c>
      <c r="B50" s="2">
        <v>162</v>
      </c>
      <c r="C50" s="2">
        <v>53</v>
      </c>
      <c r="D50" s="2">
        <v>164</v>
      </c>
      <c r="E50" s="2">
        <v>60</v>
      </c>
    </row>
    <row r="51" spans="1:5">
      <c r="A51" s="2">
        <v>50</v>
      </c>
      <c r="B51" s="2">
        <v>178</v>
      </c>
      <c r="C51" s="2">
        <v>69</v>
      </c>
      <c r="D51" s="2">
        <v>164</v>
      </c>
      <c r="E51" s="2">
        <v>60</v>
      </c>
    </row>
    <row r="52" spans="1:5">
      <c r="A52" s="2">
        <v>51</v>
      </c>
      <c r="B52" s="2">
        <v>165</v>
      </c>
      <c r="C52" s="2">
        <v>67</v>
      </c>
      <c r="D52" s="2">
        <v>164</v>
      </c>
      <c r="E52" s="2">
        <v>61</v>
      </c>
    </row>
    <row r="53" spans="1:5">
      <c r="A53" s="2">
        <v>52</v>
      </c>
      <c r="B53" s="2">
        <v>162</v>
      </c>
      <c r="C53" s="2">
        <v>60</v>
      </c>
      <c r="D53" s="2">
        <v>164</v>
      </c>
      <c r="E53" s="2">
        <v>61</v>
      </c>
    </row>
    <row r="54" spans="1:5">
      <c r="A54" s="2">
        <v>53</v>
      </c>
      <c r="B54" s="2">
        <v>171</v>
      </c>
      <c r="C54" s="2">
        <v>60</v>
      </c>
      <c r="D54" s="2">
        <v>164</v>
      </c>
      <c r="E54" s="2">
        <v>61</v>
      </c>
    </row>
    <row r="55" spans="1:5">
      <c r="A55" s="2">
        <v>54</v>
      </c>
      <c r="B55" s="2">
        <v>172</v>
      </c>
      <c r="C55" s="2">
        <v>72</v>
      </c>
      <c r="D55" s="2">
        <v>164</v>
      </c>
      <c r="E55" s="2">
        <v>61</v>
      </c>
    </row>
    <row r="56" spans="1:5">
      <c r="A56" s="2">
        <v>55</v>
      </c>
      <c r="B56" s="2">
        <v>171</v>
      </c>
      <c r="C56" s="2">
        <v>65</v>
      </c>
      <c r="D56" s="2">
        <v>165</v>
      </c>
      <c r="E56" s="2">
        <v>61</v>
      </c>
    </row>
    <row r="57" spans="1:5">
      <c r="A57" s="2">
        <v>56</v>
      </c>
      <c r="B57" s="2">
        <v>166</v>
      </c>
      <c r="C57" s="2">
        <v>62</v>
      </c>
      <c r="D57" s="2">
        <v>165</v>
      </c>
      <c r="E57" s="2">
        <v>61</v>
      </c>
    </row>
    <row r="58" spans="1:5">
      <c r="A58" s="2">
        <v>57</v>
      </c>
      <c r="B58" s="2">
        <v>164</v>
      </c>
      <c r="C58" s="2">
        <v>56</v>
      </c>
      <c r="D58" s="2">
        <v>165</v>
      </c>
      <c r="E58" s="2">
        <v>61</v>
      </c>
    </row>
    <row r="59" spans="1:5">
      <c r="A59" s="2">
        <v>58</v>
      </c>
      <c r="B59" s="2">
        <v>164</v>
      </c>
      <c r="C59" s="2">
        <v>63</v>
      </c>
      <c r="D59" s="2">
        <v>165</v>
      </c>
      <c r="E59" s="2">
        <v>61</v>
      </c>
    </row>
    <row r="60" spans="1:5">
      <c r="A60" s="2">
        <v>59</v>
      </c>
      <c r="B60" s="2">
        <v>169</v>
      </c>
      <c r="C60" s="2">
        <v>65</v>
      </c>
      <c r="D60" s="2">
        <v>165</v>
      </c>
      <c r="E60" s="2">
        <v>61</v>
      </c>
    </row>
    <row r="61" spans="1:5">
      <c r="A61" s="2">
        <v>60</v>
      </c>
      <c r="B61" s="2">
        <v>169</v>
      </c>
      <c r="C61" s="2">
        <v>75</v>
      </c>
      <c r="D61" s="2">
        <v>165</v>
      </c>
      <c r="E61" s="2">
        <v>62</v>
      </c>
    </row>
    <row r="62" spans="1:5">
      <c r="A62" s="2">
        <v>61</v>
      </c>
      <c r="B62" s="2">
        <v>163</v>
      </c>
      <c r="C62" s="2">
        <v>54</v>
      </c>
      <c r="D62" s="2">
        <v>165</v>
      </c>
      <c r="E62" s="2">
        <v>62</v>
      </c>
    </row>
    <row r="63" spans="1:5">
      <c r="A63" s="2">
        <v>62</v>
      </c>
      <c r="B63" s="2">
        <v>173</v>
      </c>
      <c r="C63" s="2">
        <v>75</v>
      </c>
      <c r="D63" s="2">
        <v>165</v>
      </c>
      <c r="E63" s="2">
        <v>62</v>
      </c>
    </row>
    <row r="64" spans="1:5">
      <c r="A64" s="2">
        <v>63</v>
      </c>
      <c r="B64" s="2">
        <v>176</v>
      </c>
      <c r="C64" s="2">
        <v>67</v>
      </c>
      <c r="D64" s="2">
        <v>165</v>
      </c>
      <c r="E64" s="2">
        <v>62</v>
      </c>
    </row>
    <row r="65" spans="1:5">
      <c r="A65" s="2">
        <v>64</v>
      </c>
      <c r="B65" s="2">
        <v>168</v>
      </c>
      <c r="C65" s="2">
        <v>55</v>
      </c>
      <c r="D65" s="2">
        <v>165</v>
      </c>
      <c r="E65" s="2">
        <v>62</v>
      </c>
    </row>
    <row r="66" spans="1:5">
      <c r="A66" s="2">
        <v>65</v>
      </c>
      <c r="B66" s="2">
        <v>169</v>
      </c>
      <c r="C66" s="2">
        <v>66</v>
      </c>
      <c r="D66" s="2">
        <v>165</v>
      </c>
      <c r="E66" s="2">
        <v>62</v>
      </c>
    </row>
    <row r="67" spans="1:5">
      <c r="A67" s="2">
        <v>66</v>
      </c>
      <c r="B67" s="2">
        <v>168</v>
      </c>
      <c r="C67" s="2">
        <v>67</v>
      </c>
      <c r="D67" s="2">
        <v>165</v>
      </c>
      <c r="E67" s="2">
        <v>62</v>
      </c>
    </row>
    <row r="68" spans="1:5">
      <c r="A68" s="2">
        <v>67</v>
      </c>
      <c r="B68" s="2">
        <v>166</v>
      </c>
      <c r="C68" s="2">
        <v>64</v>
      </c>
      <c r="D68" s="2">
        <v>165</v>
      </c>
      <c r="E68" s="2">
        <v>62</v>
      </c>
    </row>
    <row r="69" spans="1:5">
      <c r="A69" s="2">
        <v>68</v>
      </c>
      <c r="B69" s="2">
        <v>178</v>
      </c>
      <c r="C69" s="2">
        <v>80</v>
      </c>
      <c r="D69" s="2">
        <v>165</v>
      </c>
      <c r="E69" s="2">
        <v>62</v>
      </c>
    </row>
    <row r="70" spans="1:5">
      <c r="A70" s="2">
        <v>69</v>
      </c>
      <c r="B70" s="2">
        <v>165</v>
      </c>
      <c r="C70" s="2">
        <v>62</v>
      </c>
      <c r="D70" s="2">
        <v>165</v>
      </c>
      <c r="E70" s="2">
        <v>62</v>
      </c>
    </row>
    <row r="71" spans="1:5">
      <c r="A71" s="2">
        <v>70</v>
      </c>
      <c r="B71" s="2">
        <v>164</v>
      </c>
      <c r="C71" s="2">
        <v>62</v>
      </c>
      <c r="D71" s="2">
        <v>165</v>
      </c>
      <c r="E71" s="2">
        <v>62</v>
      </c>
    </row>
    <row r="72" spans="1:5">
      <c r="A72" s="2">
        <v>71</v>
      </c>
      <c r="B72" s="2">
        <v>161</v>
      </c>
      <c r="C72" s="2">
        <v>51</v>
      </c>
      <c r="D72" s="2">
        <v>165</v>
      </c>
      <c r="E72" s="2">
        <v>62</v>
      </c>
    </row>
    <row r="73" spans="1:5">
      <c r="A73" s="2">
        <v>72</v>
      </c>
      <c r="B73" s="2">
        <v>170</v>
      </c>
      <c r="C73" s="2">
        <v>66</v>
      </c>
      <c r="D73" s="2">
        <v>165</v>
      </c>
      <c r="E73" s="2">
        <v>63</v>
      </c>
    </row>
    <row r="74" spans="1:5">
      <c r="A74" s="2">
        <v>73</v>
      </c>
      <c r="B74" s="2">
        <v>164</v>
      </c>
      <c r="C74" s="2">
        <v>53</v>
      </c>
      <c r="D74" s="2">
        <v>165</v>
      </c>
      <c r="E74" s="2">
        <v>63</v>
      </c>
    </row>
    <row r="75" spans="1:5">
      <c r="A75" s="2">
        <v>74</v>
      </c>
      <c r="B75" s="2">
        <v>171</v>
      </c>
      <c r="C75" s="2">
        <v>62</v>
      </c>
      <c r="D75" s="2">
        <v>165</v>
      </c>
      <c r="E75" s="2">
        <v>63</v>
      </c>
    </row>
    <row r="76" spans="1:5">
      <c r="A76" s="2">
        <v>75</v>
      </c>
      <c r="B76" s="2">
        <v>171</v>
      </c>
      <c r="C76" s="2">
        <v>67</v>
      </c>
      <c r="D76" s="2">
        <v>166</v>
      </c>
      <c r="E76" s="2">
        <v>63</v>
      </c>
    </row>
    <row r="77" spans="1:5">
      <c r="A77" s="2">
        <v>76</v>
      </c>
      <c r="B77" s="2">
        <v>163</v>
      </c>
      <c r="C77" s="2">
        <v>63</v>
      </c>
      <c r="D77" s="2">
        <v>166</v>
      </c>
      <c r="E77" s="2">
        <v>63</v>
      </c>
    </row>
    <row r="78" spans="1:5">
      <c r="A78" s="2">
        <v>77</v>
      </c>
      <c r="B78" s="2">
        <v>167</v>
      </c>
      <c r="C78" s="2">
        <v>64</v>
      </c>
      <c r="D78" s="2">
        <v>166</v>
      </c>
      <c r="E78" s="2">
        <v>63</v>
      </c>
    </row>
    <row r="79" spans="1:5">
      <c r="A79" s="2">
        <v>78</v>
      </c>
      <c r="B79" s="2">
        <v>165</v>
      </c>
      <c r="C79" s="2">
        <v>63</v>
      </c>
      <c r="D79" s="2">
        <v>166</v>
      </c>
      <c r="E79" s="2">
        <v>63</v>
      </c>
    </row>
    <row r="80" spans="1:5">
      <c r="A80" s="2">
        <v>79</v>
      </c>
      <c r="B80" s="2">
        <v>175</v>
      </c>
      <c r="C80" s="2">
        <v>66</v>
      </c>
      <c r="D80" s="2">
        <v>166</v>
      </c>
      <c r="E80" s="2">
        <v>63</v>
      </c>
    </row>
    <row r="81" spans="1:5">
      <c r="A81" s="2">
        <v>80</v>
      </c>
      <c r="B81" s="2">
        <v>171</v>
      </c>
      <c r="C81" s="2">
        <v>66</v>
      </c>
      <c r="D81" s="2">
        <v>166</v>
      </c>
      <c r="E81" s="2">
        <v>63</v>
      </c>
    </row>
    <row r="82" spans="1:5">
      <c r="A82" s="2">
        <v>81</v>
      </c>
      <c r="B82" s="2">
        <v>174</v>
      </c>
      <c r="C82" s="2">
        <v>67</v>
      </c>
      <c r="D82" s="2">
        <v>166</v>
      </c>
      <c r="E82" s="2">
        <v>63</v>
      </c>
    </row>
    <row r="83" spans="1:5">
      <c r="A83" s="2">
        <v>82</v>
      </c>
      <c r="B83" s="2">
        <v>164</v>
      </c>
      <c r="C83" s="2">
        <v>59</v>
      </c>
      <c r="D83" s="2">
        <v>166</v>
      </c>
      <c r="E83" s="2">
        <v>63</v>
      </c>
    </row>
    <row r="84" spans="1:5">
      <c r="A84" s="2">
        <v>83</v>
      </c>
      <c r="B84" s="2">
        <v>166</v>
      </c>
      <c r="C84" s="2">
        <v>78</v>
      </c>
      <c r="D84" s="2">
        <v>166</v>
      </c>
      <c r="E84" s="2">
        <v>63</v>
      </c>
    </row>
    <row r="85" spans="1:5">
      <c r="A85" s="2">
        <v>84</v>
      </c>
      <c r="B85" s="2">
        <v>161</v>
      </c>
      <c r="C85" s="2">
        <v>55</v>
      </c>
      <c r="D85" s="2">
        <v>166</v>
      </c>
      <c r="E85" s="2">
        <v>63</v>
      </c>
    </row>
    <row r="86" spans="1:5">
      <c r="A86" s="2">
        <v>85</v>
      </c>
      <c r="B86" s="2">
        <v>169</v>
      </c>
      <c r="C86" s="2">
        <v>64</v>
      </c>
      <c r="D86" s="2">
        <v>167</v>
      </c>
      <c r="E86" s="2">
        <v>63</v>
      </c>
    </row>
    <row r="87" spans="1:5">
      <c r="A87" s="2">
        <v>86</v>
      </c>
      <c r="B87" s="2">
        <v>163</v>
      </c>
      <c r="C87" s="2">
        <v>64</v>
      </c>
      <c r="D87" s="2">
        <v>167</v>
      </c>
      <c r="E87" s="2">
        <v>63</v>
      </c>
    </row>
    <row r="88" spans="1:5">
      <c r="A88" s="2">
        <v>87</v>
      </c>
      <c r="B88" s="2">
        <v>168</v>
      </c>
      <c r="C88" s="2">
        <v>58</v>
      </c>
      <c r="D88" s="2">
        <v>167</v>
      </c>
      <c r="E88" s="2">
        <v>63</v>
      </c>
    </row>
    <row r="89" spans="1:5">
      <c r="A89" s="2">
        <v>88</v>
      </c>
      <c r="B89" s="2">
        <v>166</v>
      </c>
      <c r="C89" s="2">
        <v>63</v>
      </c>
      <c r="D89" s="2">
        <v>167</v>
      </c>
      <c r="E89" s="2">
        <v>63</v>
      </c>
    </row>
    <row r="90" spans="1:5">
      <c r="A90" s="2">
        <v>89</v>
      </c>
      <c r="B90" s="2">
        <v>172</v>
      </c>
      <c r="C90" s="2">
        <v>69</v>
      </c>
      <c r="D90" s="2">
        <v>167</v>
      </c>
      <c r="E90" s="2">
        <v>64</v>
      </c>
    </row>
    <row r="91" spans="1:5">
      <c r="A91" s="2">
        <v>90</v>
      </c>
      <c r="B91" s="2">
        <v>165</v>
      </c>
      <c r="C91" s="2">
        <v>76</v>
      </c>
      <c r="D91" s="2">
        <v>167</v>
      </c>
      <c r="E91" s="2">
        <v>64</v>
      </c>
    </row>
    <row r="92" spans="1:5">
      <c r="A92" s="2">
        <v>91</v>
      </c>
      <c r="B92" s="2">
        <v>166</v>
      </c>
      <c r="C92" s="2">
        <v>71</v>
      </c>
      <c r="D92" s="2">
        <v>167</v>
      </c>
      <c r="E92" s="2">
        <v>64</v>
      </c>
    </row>
    <row r="93" spans="1:5">
      <c r="A93" s="2">
        <v>92</v>
      </c>
      <c r="B93" s="2">
        <v>171</v>
      </c>
      <c r="C93" s="2">
        <v>75</v>
      </c>
      <c r="D93" s="2">
        <v>167</v>
      </c>
      <c r="E93" s="2">
        <v>64</v>
      </c>
    </row>
    <row r="94" spans="1:5">
      <c r="A94" s="2">
        <v>93</v>
      </c>
      <c r="B94" s="2">
        <v>161</v>
      </c>
      <c r="C94" s="2">
        <v>56</v>
      </c>
      <c r="D94" s="2">
        <v>167</v>
      </c>
      <c r="E94" s="2">
        <v>64</v>
      </c>
    </row>
    <row r="95" spans="1:5">
      <c r="A95" s="2">
        <v>94</v>
      </c>
      <c r="B95" s="2">
        <v>163</v>
      </c>
      <c r="C95" s="2">
        <v>58</v>
      </c>
      <c r="D95" s="2">
        <v>167</v>
      </c>
      <c r="E95" s="2">
        <v>64</v>
      </c>
    </row>
    <row r="96" spans="1:5">
      <c r="A96" s="2">
        <v>95</v>
      </c>
      <c r="B96" s="2">
        <v>165</v>
      </c>
      <c r="C96" s="2">
        <v>72</v>
      </c>
      <c r="D96" s="2">
        <v>167</v>
      </c>
      <c r="E96" s="2">
        <v>64</v>
      </c>
    </row>
    <row r="97" spans="1:5">
      <c r="A97" s="2">
        <v>96</v>
      </c>
      <c r="B97" s="2">
        <v>172</v>
      </c>
      <c r="C97" s="2">
        <v>66</v>
      </c>
      <c r="D97" s="2">
        <v>167</v>
      </c>
      <c r="E97" s="2">
        <v>64</v>
      </c>
    </row>
    <row r="98" spans="1:5">
      <c r="A98" s="2">
        <v>97</v>
      </c>
      <c r="B98" s="2">
        <v>167</v>
      </c>
      <c r="C98" s="2">
        <v>57</v>
      </c>
      <c r="D98" s="2">
        <v>168</v>
      </c>
      <c r="E98" s="2">
        <v>64</v>
      </c>
    </row>
    <row r="99" spans="1:5">
      <c r="A99" s="2">
        <v>98</v>
      </c>
      <c r="B99" s="2">
        <v>168</v>
      </c>
      <c r="C99" s="2">
        <v>66</v>
      </c>
      <c r="D99" s="2">
        <v>168</v>
      </c>
      <c r="E99" s="2">
        <v>64</v>
      </c>
    </row>
    <row r="100" spans="1:5">
      <c r="A100" s="2">
        <v>99</v>
      </c>
      <c r="B100" s="2">
        <v>157</v>
      </c>
      <c r="C100" s="2">
        <v>60</v>
      </c>
      <c r="D100" s="2">
        <v>168</v>
      </c>
      <c r="E100" s="2">
        <v>64</v>
      </c>
    </row>
    <row r="101" spans="1:5">
      <c r="A101" s="2">
        <v>100</v>
      </c>
      <c r="B101" s="2">
        <v>169</v>
      </c>
      <c r="C101" s="2">
        <v>71</v>
      </c>
      <c r="D101" s="2">
        <v>168</v>
      </c>
      <c r="E101" s="2">
        <v>64</v>
      </c>
    </row>
    <row r="102" spans="1:5">
      <c r="A102" s="2">
        <v>101</v>
      </c>
      <c r="B102" s="2">
        <v>162</v>
      </c>
      <c r="C102" s="2">
        <v>66</v>
      </c>
      <c r="D102" s="2">
        <v>168</v>
      </c>
      <c r="E102" s="2">
        <v>64</v>
      </c>
    </row>
    <row r="103" spans="1:5">
      <c r="A103" s="2">
        <v>102</v>
      </c>
      <c r="B103" s="2">
        <v>166</v>
      </c>
      <c r="C103" s="2">
        <v>64</v>
      </c>
      <c r="D103" s="2">
        <v>168</v>
      </c>
      <c r="E103" s="2">
        <v>65</v>
      </c>
    </row>
    <row r="104" spans="1:5">
      <c r="A104" s="2">
        <v>103</v>
      </c>
      <c r="B104" s="2">
        <v>172</v>
      </c>
      <c r="C104" s="2">
        <v>59</v>
      </c>
      <c r="D104" s="2">
        <v>168</v>
      </c>
      <c r="E104" s="2">
        <v>65</v>
      </c>
    </row>
    <row r="105" spans="1:5">
      <c r="A105" s="2">
        <v>104</v>
      </c>
      <c r="B105" s="2">
        <v>169</v>
      </c>
      <c r="C105" s="2">
        <v>68</v>
      </c>
      <c r="D105" s="2">
        <v>168</v>
      </c>
      <c r="E105" s="2">
        <v>65</v>
      </c>
    </row>
    <row r="106" spans="1:5">
      <c r="A106" s="2">
        <v>105</v>
      </c>
      <c r="B106" s="2">
        <v>176</v>
      </c>
      <c r="C106" s="2">
        <v>70</v>
      </c>
      <c r="D106" s="2">
        <v>168</v>
      </c>
      <c r="E106" s="2">
        <v>65</v>
      </c>
    </row>
    <row r="107" spans="1:5">
      <c r="A107" s="2">
        <v>106</v>
      </c>
      <c r="B107" s="2">
        <v>167</v>
      </c>
      <c r="C107" s="2">
        <v>70</v>
      </c>
      <c r="D107" s="2">
        <v>168</v>
      </c>
      <c r="E107" s="2">
        <v>65</v>
      </c>
    </row>
    <row r="108" spans="1:5">
      <c r="A108" s="2">
        <v>107</v>
      </c>
      <c r="B108" s="2">
        <v>167</v>
      </c>
      <c r="C108" s="2">
        <v>62</v>
      </c>
      <c r="D108" s="2">
        <v>168</v>
      </c>
      <c r="E108" s="2">
        <v>65</v>
      </c>
    </row>
    <row r="109" spans="1:5">
      <c r="A109" s="2">
        <v>108</v>
      </c>
      <c r="B109" s="2">
        <v>168</v>
      </c>
      <c r="C109" s="2">
        <v>67</v>
      </c>
      <c r="D109" s="2">
        <v>168</v>
      </c>
      <c r="E109" s="2">
        <v>65</v>
      </c>
    </row>
    <row r="110" spans="1:5">
      <c r="A110" s="2">
        <v>109</v>
      </c>
      <c r="B110" s="2">
        <v>167</v>
      </c>
      <c r="C110" s="2">
        <v>63</v>
      </c>
      <c r="D110" s="2">
        <v>168</v>
      </c>
      <c r="E110" s="2">
        <v>65</v>
      </c>
    </row>
    <row r="111" spans="1:5">
      <c r="A111" s="2">
        <v>110</v>
      </c>
      <c r="B111" s="2">
        <v>169</v>
      </c>
      <c r="C111" s="2">
        <v>62</v>
      </c>
      <c r="D111" s="2">
        <v>169</v>
      </c>
      <c r="E111" s="2">
        <v>65</v>
      </c>
    </row>
    <row r="112" spans="1:5">
      <c r="A112" s="2">
        <v>111</v>
      </c>
      <c r="B112" s="2">
        <v>167</v>
      </c>
      <c r="C112" s="2">
        <v>64</v>
      </c>
      <c r="D112" s="2">
        <v>169</v>
      </c>
      <c r="E112" s="2">
        <v>65</v>
      </c>
    </row>
    <row r="113" spans="1:5">
      <c r="A113" s="2">
        <v>112</v>
      </c>
      <c r="B113" s="2">
        <v>196</v>
      </c>
      <c r="C113" s="2">
        <v>60</v>
      </c>
      <c r="D113" s="2">
        <v>169</v>
      </c>
      <c r="E113" s="2">
        <v>65</v>
      </c>
    </row>
    <row r="114" spans="1:5">
      <c r="A114" s="2">
        <v>113</v>
      </c>
      <c r="B114" s="2">
        <v>169</v>
      </c>
      <c r="C114" s="2">
        <v>63</v>
      </c>
      <c r="D114" s="2">
        <v>169</v>
      </c>
      <c r="E114" s="2">
        <v>65</v>
      </c>
    </row>
    <row r="115" spans="1:5">
      <c r="A115" s="2">
        <v>114</v>
      </c>
      <c r="B115" s="2">
        <v>163</v>
      </c>
      <c r="C115" s="2">
        <v>65</v>
      </c>
      <c r="D115" s="2">
        <v>169</v>
      </c>
      <c r="E115" s="2">
        <v>66</v>
      </c>
    </row>
    <row r="116" spans="1:5">
      <c r="A116" s="2">
        <v>115</v>
      </c>
      <c r="B116" s="2">
        <v>164</v>
      </c>
      <c r="C116" s="2">
        <v>65</v>
      </c>
      <c r="D116" s="2">
        <v>169</v>
      </c>
      <c r="E116" s="2">
        <v>66</v>
      </c>
    </row>
    <row r="117" spans="1:5">
      <c r="A117" s="2">
        <v>116</v>
      </c>
      <c r="B117" s="2">
        <v>164</v>
      </c>
      <c r="C117" s="2">
        <v>62</v>
      </c>
      <c r="D117" s="2">
        <v>169</v>
      </c>
      <c r="E117" s="2">
        <v>66</v>
      </c>
    </row>
    <row r="118" spans="1:5">
      <c r="A118" s="2">
        <v>117</v>
      </c>
      <c r="B118" s="2">
        <v>164</v>
      </c>
      <c r="C118" s="2">
        <v>57</v>
      </c>
      <c r="D118" s="2">
        <v>169</v>
      </c>
      <c r="E118" s="2">
        <v>66</v>
      </c>
    </row>
    <row r="119" spans="1:5">
      <c r="A119" s="2">
        <v>118</v>
      </c>
      <c r="B119" s="2">
        <v>178</v>
      </c>
      <c r="C119" s="2">
        <v>71</v>
      </c>
      <c r="D119" s="2">
        <v>169</v>
      </c>
      <c r="E119" s="2">
        <v>66</v>
      </c>
    </row>
    <row r="120" spans="1:5">
      <c r="A120" s="2">
        <v>119</v>
      </c>
      <c r="B120" s="2">
        <v>176</v>
      </c>
      <c r="C120" s="2">
        <v>65</v>
      </c>
      <c r="D120" s="2">
        <v>169</v>
      </c>
      <c r="E120" s="2">
        <v>66</v>
      </c>
    </row>
    <row r="121" spans="1:5">
      <c r="A121" s="2">
        <v>120</v>
      </c>
      <c r="B121" s="2">
        <v>167</v>
      </c>
      <c r="C121" s="2">
        <v>57</v>
      </c>
      <c r="D121" s="2">
        <v>169</v>
      </c>
      <c r="E121" s="2">
        <v>66</v>
      </c>
    </row>
    <row r="122" spans="1:5">
      <c r="A122" s="2">
        <v>121</v>
      </c>
      <c r="B122" s="2">
        <v>165</v>
      </c>
      <c r="C122" s="2">
        <v>66</v>
      </c>
      <c r="D122" s="2">
        <v>169</v>
      </c>
      <c r="E122" s="2">
        <v>66</v>
      </c>
    </row>
    <row r="123" spans="1:5">
      <c r="A123" s="2">
        <v>122</v>
      </c>
      <c r="B123" s="2">
        <v>172</v>
      </c>
      <c r="C123" s="2">
        <v>64</v>
      </c>
      <c r="D123" s="2">
        <v>169</v>
      </c>
      <c r="E123" s="2">
        <v>66</v>
      </c>
    </row>
    <row r="124" spans="1:5">
      <c r="A124" s="2">
        <v>123</v>
      </c>
      <c r="B124" s="2">
        <v>168</v>
      </c>
      <c r="C124" s="2">
        <v>68</v>
      </c>
      <c r="D124" s="2">
        <v>169</v>
      </c>
      <c r="E124" s="2">
        <v>66</v>
      </c>
    </row>
    <row r="125" spans="1:5">
      <c r="A125" s="2">
        <v>124</v>
      </c>
      <c r="B125" s="2">
        <v>170</v>
      </c>
      <c r="C125" s="2">
        <v>68</v>
      </c>
      <c r="D125" s="2">
        <v>169</v>
      </c>
      <c r="E125" s="2">
        <v>66</v>
      </c>
    </row>
    <row r="126" spans="1:5">
      <c r="A126" s="2">
        <v>125</v>
      </c>
      <c r="B126" s="2">
        <v>187</v>
      </c>
      <c r="C126" s="2">
        <v>63</v>
      </c>
      <c r="D126" s="2">
        <v>169</v>
      </c>
      <c r="E126" s="2">
        <v>66</v>
      </c>
    </row>
    <row r="127" spans="1:5">
      <c r="A127" s="2">
        <v>126</v>
      </c>
      <c r="B127" s="2">
        <v>165</v>
      </c>
      <c r="C127" s="2">
        <v>61</v>
      </c>
      <c r="D127" s="2">
        <v>170</v>
      </c>
      <c r="E127" s="2">
        <v>66</v>
      </c>
    </row>
    <row r="128" spans="1:5">
      <c r="A128" s="2">
        <v>127</v>
      </c>
      <c r="B128" s="2">
        <v>171</v>
      </c>
      <c r="C128" s="2">
        <v>73</v>
      </c>
      <c r="D128" s="2">
        <v>170</v>
      </c>
      <c r="E128" s="2">
        <v>66</v>
      </c>
    </row>
    <row r="129" spans="1:5">
      <c r="A129" s="2">
        <v>128</v>
      </c>
      <c r="B129" s="2">
        <v>171</v>
      </c>
      <c r="C129" s="2">
        <v>66</v>
      </c>
      <c r="D129" s="2">
        <v>170</v>
      </c>
      <c r="E129" s="2">
        <v>66</v>
      </c>
    </row>
    <row r="130" spans="1:5">
      <c r="A130" s="2">
        <v>129</v>
      </c>
      <c r="B130" s="2">
        <v>169</v>
      </c>
      <c r="C130" s="2">
        <v>56</v>
      </c>
      <c r="D130" s="2">
        <v>170</v>
      </c>
      <c r="E130" s="2">
        <v>66</v>
      </c>
    </row>
    <row r="131" spans="1:5">
      <c r="A131" s="2">
        <v>130</v>
      </c>
      <c r="B131" s="2">
        <v>163</v>
      </c>
      <c r="C131" s="2">
        <v>58</v>
      </c>
      <c r="D131" s="2">
        <v>170</v>
      </c>
      <c r="E131" s="2">
        <v>67</v>
      </c>
    </row>
    <row r="132" spans="1:5">
      <c r="A132" s="2">
        <v>131</v>
      </c>
      <c r="B132" s="2">
        <v>161</v>
      </c>
      <c r="C132" s="2">
        <v>60</v>
      </c>
      <c r="D132" s="2">
        <v>170</v>
      </c>
      <c r="E132" s="2">
        <v>67</v>
      </c>
    </row>
    <row r="133" spans="1:5">
      <c r="A133" s="2">
        <v>132</v>
      </c>
      <c r="B133" s="2">
        <v>175</v>
      </c>
      <c r="C133" s="2">
        <v>77</v>
      </c>
      <c r="D133" s="2">
        <v>170</v>
      </c>
      <c r="E133" s="2">
        <v>67</v>
      </c>
    </row>
    <row r="134" spans="1:5">
      <c r="A134" s="2">
        <v>133</v>
      </c>
      <c r="B134" s="2">
        <v>172</v>
      </c>
      <c r="C134" s="2">
        <v>67</v>
      </c>
      <c r="D134" s="2">
        <v>170</v>
      </c>
      <c r="E134" s="2">
        <v>67</v>
      </c>
    </row>
    <row r="135" spans="1:5">
      <c r="A135" s="2">
        <v>134</v>
      </c>
      <c r="B135" s="2">
        <v>176</v>
      </c>
      <c r="C135" s="2">
        <v>65</v>
      </c>
      <c r="D135" s="2">
        <v>170</v>
      </c>
      <c r="E135" s="2">
        <v>67</v>
      </c>
    </row>
    <row r="136" spans="1:5">
      <c r="A136" s="2">
        <v>135</v>
      </c>
      <c r="B136" s="2">
        <v>180</v>
      </c>
      <c r="C136" s="2">
        <v>76</v>
      </c>
      <c r="D136" s="2">
        <v>170</v>
      </c>
      <c r="E136" s="2">
        <v>67</v>
      </c>
    </row>
    <row r="137" spans="1:5">
      <c r="A137" s="2">
        <v>136</v>
      </c>
      <c r="B137" s="2">
        <v>172</v>
      </c>
      <c r="C137" s="2">
        <v>70</v>
      </c>
      <c r="D137" s="2">
        <v>171</v>
      </c>
      <c r="E137" s="2">
        <v>67</v>
      </c>
    </row>
    <row r="138" spans="1:5">
      <c r="A138" s="2">
        <v>137</v>
      </c>
      <c r="B138" s="2">
        <v>174</v>
      </c>
      <c r="C138" s="2">
        <v>73</v>
      </c>
      <c r="D138" s="2">
        <v>171</v>
      </c>
      <c r="E138" s="2">
        <v>67</v>
      </c>
    </row>
    <row r="139" spans="1:5">
      <c r="A139" s="2">
        <v>138</v>
      </c>
      <c r="B139" s="2">
        <v>164</v>
      </c>
      <c r="C139" s="2">
        <v>60</v>
      </c>
      <c r="D139" s="2">
        <v>171</v>
      </c>
      <c r="E139" s="2">
        <v>67</v>
      </c>
    </row>
    <row r="140" spans="1:5">
      <c r="A140" s="2">
        <v>139</v>
      </c>
      <c r="B140" s="2">
        <v>169</v>
      </c>
      <c r="C140" s="2">
        <v>75</v>
      </c>
      <c r="D140" s="2">
        <v>171</v>
      </c>
      <c r="E140" s="2">
        <v>67</v>
      </c>
    </row>
    <row r="141" spans="1:5">
      <c r="A141" s="2">
        <v>140</v>
      </c>
      <c r="B141" s="2">
        <v>157</v>
      </c>
      <c r="C141" s="2">
        <v>60</v>
      </c>
      <c r="D141" s="2">
        <v>171</v>
      </c>
      <c r="E141" s="2">
        <v>67</v>
      </c>
    </row>
    <row r="142" spans="1:5">
      <c r="A142" s="2">
        <v>141</v>
      </c>
      <c r="B142" s="2">
        <v>178</v>
      </c>
      <c r="C142" s="2">
        <v>60</v>
      </c>
      <c r="D142" s="2">
        <v>171</v>
      </c>
      <c r="E142" s="2">
        <v>67</v>
      </c>
    </row>
    <row r="143" spans="1:5">
      <c r="A143" s="2">
        <v>142</v>
      </c>
      <c r="B143" s="2">
        <v>176</v>
      </c>
      <c r="C143" s="2">
        <v>77</v>
      </c>
      <c r="D143" s="2">
        <v>171</v>
      </c>
      <c r="E143" s="2">
        <v>67</v>
      </c>
    </row>
    <row r="144" spans="1:5">
      <c r="A144" s="2">
        <v>143</v>
      </c>
      <c r="B144" s="2">
        <v>161</v>
      </c>
      <c r="C144" s="2">
        <v>66</v>
      </c>
      <c r="D144" s="2">
        <v>171</v>
      </c>
      <c r="E144" s="2">
        <v>67</v>
      </c>
    </row>
    <row r="145" spans="1:5">
      <c r="A145" s="2">
        <v>144</v>
      </c>
      <c r="B145" s="2">
        <v>176</v>
      </c>
      <c r="C145" s="2">
        <v>70</v>
      </c>
      <c r="D145" s="2">
        <v>171</v>
      </c>
      <c r="E145" s="2">
        <v>67</v>
      </c>
    </row>
    <row r="146" spans="1:5">
      <c r="A146" s="2">
        <v>145</v>
      </c>
      <c r="B146" s="2">
        <v>165</v>
      </c>
      <c r="C146" s="2">
        <v>61</v>
      </c>
      <c r="D146" s="2">
        <v>171</v>
      </c>
      <c r="E146" s="2">
        <v>68</v>
      </c>
    </row>
    <row r="147" spans="1:5">
      <c r="A147" s="2">
        <v>146</v>
      </c>
      <c r="B147" s="2">
        <v>161</v>
      </c>
      <c r="C147" s="2">
        <v>55</v>
      </c>
      <c r="D147" s="2">
        <v>171</v>
      </c>
      <c r="E147" s="2">
        <v>68</v>
      </c>
    </row>
    <row r="148" spans="1:5">
      <c r="A148" s="2">
        <v>147</v>
      </c>
      <c r="B148" s="2">
        <v>182</v>
      </c>
      <c r="C148" s="2">
        <v>76</v>
      </c>
      <c r="D148" s="2">
        <v>171</v>
      </c>
      <c r="E148" s="2">
        <v>68</v>
      </c>
    </row>
    <row r="149" spans="1:5">
      <c r="A149" s="2">
        <v>148</v>
      </c>
      <c r="B149" s="2">
        <v>176</v>
      </c>
      <c r="C149" s="2">
        <v>72</v>
      </c>
      <c r="D149" s="2">
        <v>172</v>
      </c>
      <c r="E149" s="2">
        <v>68</v>
      </c>
    </row>
    <row r="150" spans="1:5">
      <c r="A150" s="2">
        <v>149</v>
      </c>
      <c r="B150" s="2">
        <v>168</v>
      </c>
      <c r="C150" s="2">
        <v>63</v>
      </c>
      <c r="D150" s="2">
        <v>172</v>
      </c>
      <c r="E150" s="2">
        <v>68</v>
      </c>
    </row>
    <row r="151" spans="1:5">
      <c r="A151" s="2">
        <v>150</v>
      </c>
      <c r="B151" s="2">
        <v>164</v>
      </c>
      <c r="C151" s="2">
        <v>59</v>
      </c>
      <c r="D151" s="2">
        <v>172</v>
      </c>
      <c r="E151" s="2">
        <v>68</v>
      </c>
    </row>
    <row r="152" spans="1:5">
      <c r="A152" s="2">
        <v>151</v>
      </c>
      <c r="B152" s="2">
        <v>166</v>
      </c>
      <c r="C152" s="2">
        <v>71</v>
      </c>
      <c r="D152" s="2">
        <v>172</v>
      </c>
      <c r="E152" s="2">
        <v>68</v>
      </c>
    </row>
    <row r="153" spans="1:5">
      <c r="A153" s="2">
        <v>152</v>
      </c>
      <c r="B153" s="2">
        <v>165</v>
      </c>
      <c r="C153" s="2">
        <v>60</v>
      </c>
      <c r="D153" s="2">
        <v>172</v>
      </c>
      <c r="E153" s="2">
        <v>69</v>
      </c>
    </row>
    <row r="154" spans="1:5">
      <c r="A154" s="2">
        <v>153</v>
      </c>
      <c r="B154" s="2">
        <v>169</v>
      </c>
      <c r="C154" s="2">
        <v>56</v>
      </c>
      <c r="D154" s="2">
        <v>172</v>
      </c>
      <c r="E154" s="2">
        <v>69</v>
      </c>
    </row>
    <row r="155" spans="1:5">
      <c r="A155" s="2">
        <v>154</v>
      </c>
      <c r="B155" s="2">
        <v>165</v>
      </c>
      <c r="C155" s="2">
        <v>66</v>
      </c>
      <c r="D155" s="2">
        <v>172</v>
      </c>
      <c r="E155" s="2">
        <v>69</v>
      </c>
    </row>
    <row r="156" spans="1:5">
      <c r="A156" s="2">
        <v>155</v>
      </c>
      <c r="B156" s="2">
        <v>163</v>
      </c>
      <c r="C156" s="2">
        <v>54</v>
      </c>
      <c r="D156" s="2">
        <v>172</v>
      </c>
      <c r="E156" s="2">
        <v>69</v>
      </c>
    </row>
    <row r="157" spans="1:5">
      <c r="A157" s="2">
        <v>156</v>
      </c>
      <c r="B157" s="2">
        <v>167</v>
      </c>
      <c r="C157" s="2">
        <v>75</v>
      </c>
      <c r="D157" s="2">
        <v>172</v>
      </c>
      <c r="E157" s="2">
        <v>69</v>
      </c>
    </row>
    <row r="158" spans="1:5">
      <c r="A158" s="2">
        <v>157</v>
      </c>
      <c r="B158" s="2">
        <v>158</v>
      </c>
      <c r="C158" s="2">
        <v>61</v>
      </c>
      <c r="D158" s="2">
        <v>172</v>
      </c>
      <c r="E158" s="2">
        <v>69</v>
      </c>
    </row>
    <row r="159" spans="1:5">
      <c r="A159" s="2">
        <v>158</v>
      </c>
      <c r="B159" s="2">
        <v>168</v>
      </c>
      <c r="C159" s="2">
        <v>67</v>
      </c>
      <c r="D159" s="2">
        <v>172</v>
      </c>
      <c r="E159" s="2">
        <v>70</v>
      </c>
    </row>
    <row r="160" spans="1:5">
      <c r="A160" s="2">
        <v>159</v>
      </c>
      <c r="B160" s="2">
        <v>164</v>
      </c>
      <c r="C160" s="2">
        <v>62</v>
      </c>
      <c r="D160" s="2">
        <v>173</v>
      </c>
      <c r="E160" s="2">
        <v>70</v>
      </c>
    </row>
    <row r="161" spans="1:5">
      <c r="A161" s="2">
        <v>160</v>
      </c>
      <c r="B161" s="2">
        <v>165</v>
      </c>
      <c r="C161" s="2">
        <v>61</v>
      </c>
      <c r="D161" s="2">
        <v>173</v>
      </c>
      <c r="E161" s="2">
        <v>70</v>
      </c>
    </row>
    <row r="162" spans="1:5">
      <c r="A162" s="2">
        <v>161</v>
      </c>
      <c r="B162" s="2">
        <v>172</v>
      </c>
      <c r="C162" s="2">
        <v>64</v>
      </c>
      <c r="D162" s="2">
        <v>173</v>
      </c>
      <c r="E162" s="2">
        <v>70</v>
      </c>
    </row>
    <row r="163" spans="1:5">
      <c r="A163" s="2">
        <v>162</v>
      </c>
      <c r="B163" s="2">
        <v>178</v>
      </c>
      <c r="C163" s="2">
        <v>62</v>
      </c>
      <c r="D163" s="2">
        <v>173</v>
      </c>
      <c r="E163" s="2">
        <v>70</v>
      </c>
    </row>
    <row r="164" spans="1:5">
      <c r="A164" s="2">
        <v>163</v>
      </c>
      <c r="B164" s="2">
        <v>164</v>
      </c>
      <c r="C164" s="2">
        <v>63</v>
      </c>
      <c r="D164" s="2">
        <v>174</v>
      </c>
      <c r="E164" s="2">
        <v>70</v>
      </c>
    </row>
    <row r="165" spans="1:5">
      <c r="A165" s="2">
        <v>164</v>
      </c>
      <c r="B165" s="2">
        <v>168</v>
      </c>
      <c r="C165" s="2">
        <v>58</v>
      </c>
      <c r="D165" s="2">
        <v>174</v>
      </c>
      <c r="E165" s="2">
        <v>71</v>
      </c>
    </row>
    <row r="166" spans="1:5">
      <c r="A166" s="2">
        <v>165</v>
      </c>
      <c r="B166" s="2">
        <v>164</v>
      </c>
      <c r="C166" s="2">
        <v>61</v>
      </c>
      <c r="D166" s="2">
        <v>174</v>
      </c>
      <c r="E166" s="2">
        <v>71</v>
      </c>
    </row>
    <row r="167" spans="1:5">
      <c r="A167" s="2">
        <v>166</v>
      </c>
      <c r="B167" s="2">
        <v>170</v>
      </c>
      <c r="C167" s="2">
        <v>67</v>
      </c>
      <c r="D167" s="2">
        <v>175</v>
      </c>
      <c r="E167" s="2">
        <v>71</v>
      </c>
    </row>
    <row r="168" spans="1:5">
      <c r="A168" s="2">
        <v>167</v>
      </c>
      <c r="B168" s="2">
        <v>171</v>
      </c>
      <c r="C168" s="2">
        <v>64</v>
      </c>
      <c r="D168" s="2">
        <v>175</v>
      </c>
      <c r="E168" s="2">
        <v>71</v>
      </c>
    </row>
    <row r="169" spans="1:5">
      <c r="A169" s="2">
        <v>168</v>
      </c>
      <c r="B169" s="2">
        <v>165</v>
      </c>
      <c r="C169" s="2">
        <v>68</v>
      </c>
      <c r="D169" s="2">
        <v>175</v>
      </c>
      <c r="E169" s="2">
        <v>72</v>
      </c>
    </row>
    <row r="170" spans="1:5">
      <c r="A170" s="2">
        <v>169</v>
      </c>
      <c r="B170" s="2">
        <v>161</v>
      </c>
      <c r="C170" s="2">
        <v>58</v>
      </c>
      <c r="D170" s="2">
        <v>175</v>
      </c>
      <c r="E170" s="2">
        <v>72</v>
      </c>
    </row>
    <row r="171" spans="1:5">
      <c r="A171" s="2">
        <v>170</v>
      </c>
      <c r="B171" s="2">
        <v>181</v>
      </c>
      <c r="C171" s="2">
        <v>68</v>
      </c>
      <c r="D171" s="2">
        <v>176</v>
      </c>
      <c r="E171" s="2">
        <v>72</v>
      </c>
    </row>
    <row r="172" spans="1:5">
      <c r="A172" s="2">
        <v>171</v>
      </c>
      <c r="B172" s="2">
        <v>162</v>
      </c>
      <c r="C172" s="2">
        <v>56</v>
      </c>
      <c r="D172" s="2">
        <v>176</v>
      </c>
      <c r="E172" s="2">
        <v>72</v>
      </c>
    </row>
    <row r="173" spans="1:5">
      <c r="A173" s="2">
        <v>172</v>
      </c>
      <c r="B173" s="2">
        <v>167</v>
      </c>
      <c r="C173" s="2">
        <v>63</v>
      </c>
      <c r="D173" s="2">
        <v>176</v>
      </c>
      <c r="E173" s="2">
        <v>73</v>
      </c>
    </row>
    <row r="174" spans="1:5">
      <c r="A174" s="2">
        <v>173</v>
      </c>
      <c r="B174" s="2">
        <v>176</v>
      </c>
      <c r="C174" s="2">
        <v>65</v>
      </c>
      <c r="D174" s="2">
        <v>176</v>
      </c>
      <c r="E174" s="2">
        <v>73</v>
      </c>
    </row>
    <row r="175" spans="1:5">
      <c r="A175" s="2">
        <v>174</v>
      </c>
      <c r="B175" s="2">
        <v>171</v>
      </c>
      <c r="C175" s="2">
        <v>65</v>
      </c>
      <c r="D175" s="2">
        <v>176</v>
      </c>
      <c r="E175" s="2">
        <v>73</v>
      </c>
    </row>
    <row r="176" spans="1:5">
      <c r="A176" s="2">
        <v>175</v>
      </c>
      <c r="B176" s="2">
        <v>167</v>
      </c>
      <c r="C176" s="2">
        <v>63</v>
      </c>
      <c r="D176" s="2">
        <v>176</v>
      </c>
      <c r="E176" s="2">
        <v>74</v>
      </c>
    </row>
    <row r="177" spans="1:5">
      <c r="A177" s="2">
        <v>176</v>
      </c>
      <c r="B177" s="2">
        <v>170</v>
      </c>
      <c r="C177" s="2">
        <v>74</v>
      </c>
      <c r="D177" s="2">
        <v>176</v>
      </c>
      <c r="E177" s="2">
        <v>74</v>
      </c>
    </row>
    <row r="178" spans="1:5">
      <c r="A178" s="2">
        <v>177</v>
      </c>
      <c r="B178" s="2">
        <v>187</v>
      </c>
      <c r="C178" s="2">
        <v>84</v>
      </c>
      <c r="D178" s="2">
        <v>176</v>
      </c>
      <c r="E178" s="2">
        <v>75</v>
      </c>
    </row>
    <row r="179" spans="1:5">
      <c r="A179" s="2">
        <v>178</v>
      </c>
      <c r="B179" s="2">
        <v>176</v>
      </c>
      <c r="C179" s="2">
        <v>67</v>
      </c>
      <c r="D179" s="2">
        <v>176</v>
      </c>
      <c r="E179" s="2">
        <v>75</v>
      </c>
    </row>
    <row r="180" spans="1:5">
      <c r="A180" s="2">
        <v>179</v>
      </c>
      <c r="B180" s="2">
        <v>166</v>
      </c>
      <c r="C180" s="2">
        <v>62</v>
      </c>
      <c r="D180" s="2">
        <v>176</v>
      </c>
      <c r="E180" s="2">
        <v>75</v>
      </c>
    </row>
    <row r="181" spans="1:5">
      <c r="A181" s="2">
        <v>180</v>
      </c>
      <c r="B181" s="2">
        <v>167</v>
      </c>
      <c r="C181" s="2">
        <v>59</v>
      </c>
      <c r="D181" s="2">
        <v>176</v>
      </c>
      <c r="E181" s="2">
        <v>75</v>
      </c>
    </row>
    <row r="182" spans="1:5">
      <c r="A182" s="2">
        <v>181</v>
      </c>
      <c r="B182" s="2">
        <v>163</v>
      </c>
      <c r="C182" s="2">
        <v>58</v>
      </c>
      <c r="D182" s="2">
        <v>177</v>
      </c>
      <c r="E182" s="2">
        <v>75</v>
      </c>
    </row>
    <row r="183" spans="1:5">
      <c r="A183" s="2">
        <v>182</v>
      </c>
      <c r="B183" s="2">
        <v>184</v>
      </c>
      <c r="C183" s="2">
        <v>84</v>
      </c>
      <c r="D183" s="2">
        <v>178</v>
      </c>
      <c r="E183" s="2">
        <v>75</v>
      </c>
    </row>
    <row r="184" spans="1:5">
      <c r="A184" s="2">
        <v>183</v>
      </c>
      <c r="B184" s="2">
        <v>171</v>
      </c>
      <c r="C184" s="2">
        <v>75</v>
      </c>
      <c r="D184" s="2">
        <v>178</v>
      </c>
      <c r="E184" s="2">
        <v>75</v>
      </c>
    </row>
    <row r="185" spans="1:5">
      <c r="A185" s="2">
        <v>184</v>
      </c>
      <c r="B185" s="2">
        <v>159</v>
      </c>
      <c r="C185" s="2">
        <v>55</v>
      </c>
      <c r="D185" s="2">
        <v>178</v>
      </c>
      <c r="E185" s="2">
        <v>75</v>
      </c>
    </row>
    <row r="186" spans="1:5">
      <c r="A186" s="2">
        <v>185</v>
      </c>
      <c r="B186" s="2">
        <v>168</v>
      </c>
      <c r="C186" s="2">
        <v>64</v>
      </c>
      <c r="D186" s="2">
        <v>178</v>
      </c>
      <c r="E186" s="2">
        <v>75</v>
      </c>
    </row>
    <row r="187" spans="1:5">
      <c r="A187" s="2">
        <v>186</v>
      </c>
      <c r="B187" s="2">
        <v>161</v>
      </c>
      <c r="C187" s="2">
        <v>63</v>
      </c>
      <c r="D187" s="2">
        <v>178</v>
      </c>
      <c r="E187" s="2">
        <v>75</v>
      </c>
    </row>
    <row r="188" spans="1:5">
      <c r="A188" s="2">
        <v>187</v>
      </c>
      <c r="B188" s="2">
        <v>166</v>
      </c>
      <c r="C188" s="2">
        <v>67</v>
      </c>
      <c r="D188" s="2">
        <v>178</v>
      </c>
      <c r="E188" s="2">
        <v>75</v>
      </c>
    </row>
    <row r="189" spans="1:5">
      <c r="A189" s="2">
        <v>188</v>
      </c>
      <c r="B189" s="2">
        <v>180</v>
      </c>
      <c r="C189" s="2">
        <v>73</v>
      </c>
      <c r="D189" s="2">
        <v>178</v>
      </c>
      <c r="E189" s="2">
        <v>75</v>
      </c>
    </row>
    <row r="190" spans="1:5">
      <c r="A190" s="2">
        <v>189</v>
      </c>
      <c r="B190" s="2">
        <v>180</v>
      </c>
      <c r="C190" s="2">
        <v>75</v>
      </c>
      <c r="D190" s="2">
        <v>178</v>
      </c>
      <c r="E190" s="2">
        <v>76</v>
      </c>
    </row>
    <row r="191" spans="1:5">
      <c r="A191" s="2">
        <v>190</v>
      </c>
      <c r="B191" s="2">
        <v>177</v>
      </c>
      <c r="C191" s="2">
        <v>72</v>
      </c>
      <c r="D191" s="2">
        <v>180</v>
      </c>
      <c r="E191" s="2">
        <v>76</v>
      </c>
    </row>
    <row r="192" spans="1:5">
      <c r="A192" s="2">
        <v>191</v>
      </c>
      <c r="B192" s="2">
        <v>160</v>
      </c>
      <c r="C192" s="2">
        <v>61</v>
      </c>
      <c r="D192" s="2">
        <v>180</v>
      </c>
      <c r="E192" s="2">
        <v>76</v>
      </c>
    </row>
    <row r="193" spans="1:5">
      <c r="A193" s="2">
        <v>192</v>
      </c>
      <c r="B193" s="2">
        <v>156</v>
      </c>
      <c r="C193" s="2">
        <v>52</v>
      </c>
      <c r="D193" s="2">
        <v>180</v>
      </c>
      <c r="E193" s="2">
        <v>77</v>
      </c>
    </row>
    <row r="194" spans="1:5">
      <c r="A194" s="2">
        <v>193</v>
      </c>
      <c r="B194" s="2">
        <v>173</v>
      </c>
      <c r="C194" s="2">
        <v>69</v>
      </c>
      <c r="D194" s="2">
        <v>180</v>
      </c>
      <c r="E194" s="2">
        <v>77</v>
      </c>
    </row>
    <row r="195" spans="1:5">
      <c r="A195" s="2">
        <v>194</v>
      </c>
      <c r="B195" s="2">
        <v>169</v>
      </c>
      <c r="C195" s="2">
        <v>67</v>
      </c>
      <c r="D195" s="2">
        <v>181</v>
      </c>
      <c r="E195" s="2">
        <v>77</v>
      </c>
    </row>
    <row r="196" spans="1:5">
      <c r="A196" s="2">
        <v>195</v>
      </c>
      <c r="B196" s="2">
        <v>173</v>
      </c>
      <c r="C196" s="2">
        <v>78</v>
      </c>
      <c r="D196" s="2">
        <v>181</v>
      </c>
      <c r="E196" s="2">
        <v>78</v>
      </c>
    </row>
    <row r="197" spans="1:5">
      <c r="A197" s="2">
        <v>196</v>
      </c>
      <c r="B197" s="2">
        <v>168</v>
      </c>
      <c r="C197" s="2">
        <v>55</v>
      </c>
      <c r="D197" s="2">
        <v>182</v>
      </c>
      <c r="E197" s="2">
        <v>78</v>
      </c>
    </row>
    <row r="198" spans="1:5">
      <c r="A198" s="2">
        <v>197</v>
      </c>
      <c r="B198" s="2">
        <v>165</v>
      </c>
      <c r="C198" s="2">
        <v>64</v>
      </c>
      <c r="D198" s="2">
        <v>184</v>
      </c>
      <c r="E198" s="2">
        <v>78</v>
      </c>
    </row>
    <row r="199" spans="1:5">
      <c r="A199" s="2">
        <v>198</v>
      </c>
      <c r="B199" s="2">
        <v>162</v>
      </c>
      <c r="C199" s="2">
        <v>65</v>
      </c>
      <c r="D199" s="2">
        <v>187</v>
      </c>
      <c r="E199" s="2">
        <v>80</v>
      </c>
    </row>
    <row r="200" spans="1:5">
      <c r="A200" s="2">
        <v>199</v>
      </c>
      <c r="B200" s="2">
        <v>159</v>
      </c>
      <c r="C200" s="2">
        <v>48</v>
      </c>
      <c r="D200" s="2">
        <v>187</v>
      </c>
      <c r="E200" s="2">
        <v>84</v>
      </c>
    </row>
    <row r="201" spans="1:5">
      <c r="A201" s="2">
        <v>200</v>
      </c>
      <c r="B201" s="2">
        <v>162</v>
      </c>
      <c r="C201" s="2">
        <v>66</v>
      </c>
      <c r="D201" s="2">
        <v>196</v>
      </c>
      <c r="E201" s="2">
        <v>84</v>
      </c>
    </row>
  </sheetData>
  <sortState xmlns:xlrd2="http://schemas.microsoft.com/office/spreadsheetml/2017/richdata2" ref="E2:E201">
    <sortCondition ref="E2:E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D61B-809E-BD41-A0BD-B080E42F3DC4}">
  <dimension ref="A1:G21"/>
  <sheetViews>
    <sheetView zoomScale="158" workbookViewId="0">
      <selection activeCell="D25" sqref="D25"/>
    </sheetView>
  </sheetViews>
  <sheetFormatPr baseColWidth="10" defaultRowHeight="16"/>
  <cols>
    <col min="1" max="16384" width="10.83203125" style="5"/>
  </cols>
  <sheetData>
    <row r="1" spans="1:7">
      <c r="A1" s="6"/>
      <c r="B1" s="6" t="s">
        <v>1</v>
      </c>
      <c r="C1" s="6" t="s">
        <v>2</v>
      </c>
    </row>
    <row r="2" spans="1:7">
      <c r="A2" s="6" t="s">
        <v>7</v>
      </c>
      <c r="B2" s="6">
        <v>10</v>
      </c>
      <c r="C2" s="6">
        <v>10</v>
      </c>
    </row>
    <row r="3" spans="1:7">
      <c r="A3" s="6" t="s">
        <v>8</v>
      </c>
      <c r="B3" s="6">
        <f>('1'!H2-'1'!H3)/B2+0.01</f>
        <v>4.01</v>
      </c>
      <c r="C3" s="6">
        <f>('1'!I2-'1'!I3)/C2+0.01</f>
        <v>3.61</v>
      </c>
    </row>
    <row r="9" spans="1:7">
      <c r="A9" s="9"/>
      <c r="B9" s="7"/>
      <c r="C9" s="7" t="s">
        <v>1</v>
      </c>
      <c r="D9" s="7"/>
      <c r="E9" s="8"/>
      <c r="F9" s="8" t="s">
        <v>2</v>
      </c>
      <c r="G9" s="8"/>
    </row>
    <row r="10" spans="1:7">
      <c r="A10" s="22" t="s">
        <v>9</v>
      </c>
      <c r="B10" s="20" t="s">
        <v>10</v>
      </c>
      <c r="C10" s="20" t="s">
        <v>11</v>
      </c>
      <c r="D10" s="20" t="s">
        <v>12</v>
      </c>
      <c r="E10" s="21" t="s">
        <v>10</v>
      </c>
      <c r="F10" s="21" t="s">
        <v>11</v>
      </c>
      <c r="G10" s="21" t="s">
        <v>12</v>
      </c>
    </row>
    <row r="11" spans="1:7">
      <c r="A11" s="9">
        <v>1</v>
      </c>
      <c r="B11" s="7">
        <f>'1'!D2</f>
        <v>156</v>
      </c>
      <c r="C11" s="7">
        <f>B11+B$3</f>
        <v>160.01</v>
      </c>
      <c r="D11" s="7" cm="1">
        <f t="array" ref="D11:D20">FREQUENCY('1'!D2:D201,'2'!C11:C19)</f>
        <v>13</v>
      </c>
      <c r="E11" s="8">
        <f>'1'!E2</f>
        <v>48</v>
      </c>
      <c r="F11" s="8">
        <f>E11+C$3</f>
        <v>51.61</v>
      </c>
      <c r="G11" s="8" cm="1">
        <f t="array" ref="G11:G20">FREQUENCY('1'!E2:E201,'2'!F11:F19)</f>
        <v>2</v>
      </c>
    </row>
    <row r="12" spans="1:7">
      <c r="A12" s="9">
        <v>2</v>
      </c>
      <c r="B12" s="7">
        <f>C11</f>
        <v>160.01</v>
      </c>
      <c r="C12" s="7">
        <f t="shared" ref="C12:C20" si="0">B12+B$3</f>
        <v>164.01999999999998</v>
      </c>
      <c r="D12" s="7">
        <v>41</v>
      </c>
      <c r="E12" s="8">
        <f>F11</f>
        <v>51.61</v>
      </c>
      <c r="F12" s="8">
        <f t="shared" ref="F12:F20" si="1">E12+C$3</f>
        <v>55.22</v>
      </c>
      <c r="G12" s="8">
        <v>15</v>
      </c>
    </row>
    <row r="13" spans="1:7">
      <c r="A13" s="9">
        <v>3</v>
      </c>
      <c r="B13" s="7">
        <f t="shared" ref="B13:B20" si="2">C12</f>
        <v>164.01999999999998</v>
      </c>
      <c r="C13" s="7">
        <f t="shared" si="0"/>
        <v>168.02999999999997</v>
      </c>
      <c r="D13" s="7">
        <v>55</v>
      </c>
      <c r="E13" s="8">
        <f t="shared" ref="E13:E20" si="3">F12</f>
        <v>55.22</v>
      </c>
      <c r="F13" s="8">
        <f t="shared" si="1"/>
        <v>58.83</v>
      </c>
      <c r="G13" s="8">
        <v>18</v>
      </c>
    </row>
    <row r="14" spans="1:7">
      <c r="A14" s="9">
        <v>4</v>
      </c>
      <c r="B14" s="7">
        <f t="shared" si="2"/>
        <v>168.02999999999997</v>
      </c>
      <c r="C14" s="7">
        <f t="shared" si="0"/>
        <v>172.03999999999996</v>
      </c>
      <c r="D14" s="7">
        <v>49</v>
      </c>
      <c r="E14" s="8">
        <f t="shared" si="3"/>
        <v>58.83</v>
      </c>
      <c r="F14" s="8">
        <f t="shared" si="1"/>
        <v>62.44</v>
      </c>
      <c r="G14" s="8">
        <v>36</v>
      </c>
    </row>
    <row r="15" spans="1:7">
      <c r="A15" s="9">
        <v>5</v>
      </c>
      <c r="B15" s="7">
        <f t="shared" si="2"/>
        <v>172.03999999999996</v>
      </c>
      <c r="C15" s="7">
        <f t="shared" si="0"/>
        <v>176.04999999999995</v>
      </c>
      <c r="D15" s="7">
        <v>22</v>
      </c>
      <c r="E15" s="8">
        <f t="shared" si="3"/>
        <v>62.44</v>
      </c>
      <c r="F15" s="8">
        <f t="shared" si="1"/>
        <v>66.05</v>
      </c>
      <c r="G15" s="8">
        <v>58</v>
      </c>
    </row>
    <row r="16" spans="1:7">
      <c r="A16" s="9">
        <v>6</v>
      </c>
      <c r="B16" s="7">
        <f t="shared" si="2"/>
        <v>176.04999999999995</v>
      </c>
      <c r="C16" s="7">
        <f t="shared" si="0"/>
        <v>180.05999999999995</v>
      </c>
      <c r="D16" s="7">
        <v>13</v>
      </c>
      <c r="E16" s="8">
        <f t="shared" si="3"/>
        <v>66.05</v>
      </c>
      <c r="F16" s="8">
        <f t="shared" si="1"/>
        <v>69.66</v>
      </c>
      <c r="G16" s="8">
        <v>28</v>
      </c>
    </row>
    <row r="17" spans="1:7">
      <c r="A17" s="9">
        <v>7</v>
      </c>
      <c r="B17" s="7">
        <f t="shared" si="2"/>
        <v>180.05999999999995</v>
      </c>
      <c r="C17" s="7">
        <f t="shared" si="0"/>
        <v>184.06999999999994</v>
      </c>
      <c r="D17" s="7">
        <v>4</v>
      </c>
      <c r="E17" s="8">
        <f t="shared" si="3"/>
        <v>69.66</v>
      </c>
      <c r="F17" s="8">
        <f t="shared" si="1"/>
        <v>73.27</v>
      </c>
      <c r="G17" s="8">
        <v>17</v>
      </c>
    </row>
    <row r="18" spans="1:7">
      <c r="A18" s="9">
        <v>8</v>
      </c>
      <c r="B18" s="7">
        <f t="shared" si="2"/>
        <v>184.06999999999994</v>
      </c>
      <c r="C18" s="7">
        <f t="shared" si="0"/>
        <v>188.07999999999993</v>
      </c>
      <c r="D18" s="7">
        <v>2</v>
      </c>
      <c r="E18" s="8">
        <f t="shared" si="3"/>
        <v>73.27</v>
      </c>
      <c r="F18" s="8">
        <f t="shared" si="1"/>
        <v>76.88</v>
      </c>
      <c r="G18" s="8">
        <v>17</v>
      </c>
    </row>
    <row r="19" spans="1:7">
      <c r="A19" s="9">
        <v>9</v>
      </c>
      <c r="B19" s="7">
        <f t="shared" si="2"/>
        <v>188.07999999999993</v>
      </c>
      <c r="C19" s="7">
        <f t="shared" si="0"/>
        <v>192.08999999999992</v>
      </c>
      <c r="D19" s="7">
        <v>0</v>
      </c>
      <c r="E19" s="8">
        <f t="shared" si="3"/>
        <v>76.88</v>
      </c>
      <c r="F19" s="8">
        <f t="shared" si="1"/>
        <v>80.489999999999995</v>
      </c>
      <c r="G19" s="8">
        <v>7</v>
      </c>
    </row>
    <row r="20" spans="1:7">
      <c r="A20" s="9">
        <v>10</v>
      </c>
      <c r="B20" s="7">
        <f t="shared" si="2"/>
        <v>192.08999999999992</v>
      </c>
      <c r="C20" s="7">
        <f t="shared" si="0"/>
        <v>196.09999999999991</v>
      </c>
      <c r="D20" s="7">
        <v>1</v>
      </c>
      <c r="E20" s="8">
        <f t="shared" si="3"/>
        <v>80.489999999999995</v>
      </c>
      <c r="F20" s="8">
        <f t="shared" si="1"/>
        <v>84.1</v>
      </c>
      <c r="G20" s="8">
        <v>2</v>
      </c>
    </row>
    <row r="21" spans="1:7">
      <c r="A21" s="11" t="s">
        <v>20</v>
      </c>
      <c r="B21" s="10"/>
      <c r="C21" s="10"/>
      <c r="D21" s="11">
        <f>SUM(_xlfn.ANCHORARRAY(D11))</f>
        <v>200</v>
      </c>
      <c r="E21" s="10"/>
      <c r="F21" s="10"/>
      <c r="G21" s="11">
        <f>SUM(_xlfn.ANCHORARRAY(G11))</f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EC92-FA0B-E74A-A8F1-A96C51352F44}">
  <dimension ref="A1:G13"/>
  <sheetViews>
    <sheetView zoomScale="210" zoomScaleNormal="144" workbookViewId="0">
      <selection activeCell="I13" sqref="I13"/>
    </sheetView>
  </sheetViews>
  <sheetFormatPr baseColWidth="10" defaultRowHeight="16"/>
  <sheetData>
    <row r="1" spans="1:7">
      <c r="A1" s="9"/>
      <c r="B1" s="7"/>
      <c r="C1" s="7" t="s">
        <v>1</v>
      </c>
      <c r="D1" s="7"/>
      <c r="E1" s="8"/>
      <c r="F1" s="8" t="s">
        <v>2</v>
      </c>
      <c r="G1" s="8"/>
    </row>
    <row r="2" spans="1:7">
      <c r="A2" s="22" t="s">
        <v>9</v>
      </c>
      <c r="B2" s="20" t="s">
        <v>13</v>
      </c>
      <c r="C2" s="20" t="s">
        <v>14</v>
      </c>
      <c r="D2" s="20" t="s">
        <v>15</v>
      </c>
      <c r="E2" s="21" t="s">
        <v>13</v>
      </c>
      <c r="F2" s="21" t="s">
        <v>14</v>
      </c>
      <c r="G2" s="21" t="s">
        <v>15</v>
      </c>
    </row>
    <row r="3" spans="1:7">
      <c r="A3" s="9">
        <v>1</v>
      </c>
      <c r="B3" s="7">
        <f>'2'!D11/'2'!D$21</f>
        <v>6.5000000000000002E-2</v>
      </c>
      <c r="C3" s="7">
        <f>AVERAGE('2'!B11:C11)</f>
        <v>158.005</v>
      </c>
      <c r="D3" s="7">
        <f>B3</f>
        <v>6.5000000000000002E-2</v>
      </c>
      <c r="E3" s="8">
        <f>'2'!G11/'2'!G$21</f>
        <v>0.01</v>
      </c>
      <c r="F3" s="8">
        <f>AVERAGE('2'!E11:F11)</f>
        <v>49.805</v>
      </c>
      <c r="G3" s="8">
        <f>E3</f>
        <v>0.01</v>
      </c>
    </row>
    <row r="4" spans="1:7">
      <c r="A4" s="9">
        <v>2</v>
      </c>
      <c r="B4" s="7">
        <f>'2'!D12/'2'!D$21</f>
        <v>0.20499999999999999</v>
      </c>
      <c r="C4" s="7">
        <f>AVERAGE('2'!B12:C12)</f>
        <v>162.01499999999999</v>
      </c>
      <c r="D4" s="7">
        <f>B4+D3</f>
        <v>0.27</v>
      </c>
      <c r="E4" s="8">
        <f>'2'!G12/'2'!G$21</f>
        <v>7.4999999999999997E-2</v>
      </c>
      <c r="F4" s="8">
        <f>AVERAGE('2'!E12:F12)</f>
        <v>53.414999999999999</v>
      </c>
      <c r="G4" s="8">
        <f>E4+G3</f>
        <v>8.4999999999999992E-2</v>
      </c>
    </row>
    <row r="5" spans="1:7">
      <c r="A5" s="9">
        <v>3</v>
      </c>
      <c r="B5" s="7">
        <f>'2'!D13/'2'!D$21</f>
        <v>0.27500000000000002</v>
      </c>
      <c r="C5" s="7">
        <f>AVERAGE('2'!B13:C13)</f>
        <v>166.02499999999998</v>
      </c>
      <c r="D5" s="7">
        <f t="shared" ref="D5:D12" si="0">B5+D4</f>
        <v>0.54500000000000004</v>
      </c>
      <c r="E5" s="8">
        <f>'2'!G13/'2'!G$21</f>
        <v>0.09</v>
      </c>
      <c r="F5" s="8">
        <f>AVERAGE('2'!E13:F13)</f>
        <v>57.024999999999999</v>
      </c>
      <c r="G5" s="8">
        <f t="shared" ref="G5:G12" si="1">E5+G4</f>
        <v>0.17499999999999999</v>
      </c>
    </row>
    <row r="6" spans="1:7">
      <c r="A6" s="9">
        <v>4</v>
      </c>
      <c r="B6" s="7">
        <f>'2'!D14/'2'!D$21</f>
        <v>0.245</v>
      </c>
      <c r="C6" s="7">
        <f>AVERAGE('2'!B14:C14)</f>
        <v>170.03499999999997</v>
      </c>
      <c r="D6" s="7">
        <f t="shared" si="0"/>
        <v>0.79</v>
      </c>
      <c r="E6" s="8">
        <f>'2'!G14/'2'!G$21</f>
        <v>0.18</v>
      </c>
      <c r="F6" s="8">
        <f>AVERAGE('2'!E14:F14)</f>
        <v>60.634999999999998</v>
      </c>
      <c r="G6" s="8">
        <f t="shared" si="1"/>
        <v>0.35499999999999998</v>
      </c>
    </row>
    <row r="7" spans="1:7">
      <c r="A7" s="9">
        <v>5</v>
      </c>
      <c r="B7" s="7">
        <f>'2'!D15/'2'!D$21</f>
        <v>0.11</v>
      </c>
      <c r="C7" s="7">
        <f>AVERAGE('2'!B15:C15)</f>
        <v>174.04499999999996</v>
      </c>
      <c r="D7" s="7">
        <f t="shared" si="0"/>
        <v>0.9</v>
      </c>
      <c r="E7" s="8">
        <f>'2'!G15/'2'!G$21</f>
        <v>0.28999999999999998</v>
      </c>
      <c r="F7" s="8">
        <f>AVERAGE('2'!E15:F15)</f>
        <v>64.245000000000005</v>
      </c>
      <c r="G7" s="8">
        <f t="shared" si="1"/>
        <v>0.64500000000000002</v>
      </c>
    </row>
    <row r="8" spans="1:7">
      <c r="A8" s="9">
        <v>6</v>
      </c>
      <c r="B8" s="7">
        <f>'2'!D16/'2'!D$21</f>
        <v>6.5000000000000002E-2</v>
      </c>
      <c r="C8" s="7">
        <f>AVERAGE('2'!B16:C16)</f>
        <v>178.05499999999995</v>
      </c>
      <c r="D8" s="7">
        <f t="shared" si="0"/>
        <v>0.96500000000000008</v>
      </c>
      <c r="E8" s="8">
        <f>'2'!G16/'2'!G$21</f>
        <v>0.14000000000000001</v>
      </c>
      <c r="F8" s="8">
        <f>AVERAGE('2'!E16:F16)</f>
        <v>67.85499999999999</v>
      </c>
      <c r="G8" s="8">
        <f t="shared" si="1"/>
        <v>0.78500000000000003</v>
      </c>
    </row>
    <row r="9" spans="1:7">
      <c r="A9" s="9">
        <v>7</v>
      </c>
      <c r="B9" s="7">
        <f>'2'!D17/'2'!D$21</f>
        <v>0.02</v>
      </c>
      <c r="C9" s="7">
        <f>AVERAGE('2'!B17:C17)</f>
        <v>182.06499999999994</v>
      </c>
      <c r="D9" s="7">
        <f t="shared" si="0"/>
        <v>0.9850000000000001</v>
      </c>
      <c r="E9" s="8">
        <f>'2'!G17/'2'!G$21</f>
        <v>8.5000000000000006E-2</v>
      </c>
      <c r="F9" s="8">
        <f>AVERAGE('2'!E17:F17)</f>
        <v>71.465000000000003</v>
      </c>
      <c r="G9" s="8">
        <f t="shared" si="1"/>
        <v>0.87</v>
      </c>
    </row>
    <row r="10" spans="1:7">
      <c r="A10" s="9">
        <v>8</v>
      </c>
      <c r="B10" s="7">
        <f>'2'!D18/'2'!D$21</f>
        <v>0.01</v>
      </c>
      <c r="C10" s="7">
        <f>AVERAGE('2'!B18:C18)</f>
        <v>186.07499999999993</v>
      </c>
      <c r="D10" s="7">
        <f t="shared" si="0"/>
        <v>0.99500000000000011</v>
      </c>
      <c r="E10" s="8">
        <f>'2'!G18/'2'!G$21</f>
        <v>8.5000000000000006E-2</v>
      </c>
      <c r="F10" s="8">
        <f>AVERAGE('2'!E18:F18)</f>
        <v>75.074999999999989</v>
      </c>
      <c r="G10" s="8">
        <f t="shared" si="1"/>
        <v>0.95499999999999996</v>
      </c>
    </row>
    <row r="11" spans="1:7">
      <c r="A11" s="9">
        <v>9</v>
      </c>
      <c r="B11" s="7">
        <f>'2'!D19/'2'!D$21</f>
        <v>0</v>
      </c>
      <c r="C11" s="7">
        <f>AVERAGE('2'!B19:C19)</f>
        <v>190.08499999999992</v>
      </c>
      <c r="D11" s="7">
        <f t="shared" si="0"/>
        <v>0.99500000000000011</v>
      </c>
      <c r="E11" s="8">
        <f>'2'!G19/'2'!G$21</f>
        <v>3.5000000000000003E-2</v>
      </c>
      <c r="F11" s="8">
        <f>AVERAGE('2'!E19:F19)</f>
        <v>78.685000000000002</v>
      </c>
      <c r="G11" s="8">
        <f t="shared" si="1"/>
        <v>0.99</v>
      </c>
    </row>
    <row r="12" spans="1:7">
      <c r="A12" s="9">
        <v>10</v>
      </c>
      <c r="B12" s="7">
        <f>'2'!D20/'2'!D$21</f>
        <v>5.0000000000000001E-3</v>
      </c>
      <c r="C12" s="7">
        <f>AVERAGE('2'!B20:C20)</f>
        <v>194.09499999999991</v>
      </c>
      <c r="D12" s="7">
        <f t="shared" si="0"/>
        <v>1</v>
      </c>
      <c r="E12" s="8">
        <f>'2'!G20/'2'!G$21</f>
        <v>0.01</v>
      </c>
      <c r="F12" s="8">
        <f>AVERAGE('2'!E20:F20)</f>
        <v>82.294999999999987</v>
      </c>
      <c r="G12" s="8">
        <f t="shared" si="1"/>
        <v>1</v>
      </c>
    </row>
    <row r="13" spans="1:7">
      <c r="A13" s="11" t="s">
        <v>16</v>
      </c>
      <c r="B13" s="11">
        <f>SUM(B3:B12)</f>
        <v>1</v>
      </c>
      <c r="C13" s="10"/>
      <c r="D13" s="10"/>
      <c r="E13" s="11">
        <f>SUM(E3:E12)</f>
        <v>1</v>
      </c>
      <c r="F13" s="10"/>
      <c r="G13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7A13-5A8A-C64A-95EA-B209D1613A79}">
  <dimension ref="A1:H19"/>
  <sheetViews>
    <sheetView zoomScale="218" workbookViewId="0">
      <selection activeCell="G2" sqref="G2"/>
    </sheetView>
  </sheetViews>
  <sheetFormatPr baseColWidth="10" defaultRowHeight="16"/>
  <cols>
    <col min="1" max="1" width="13.33203125" customWidth="1"/>
  </cols>
  <sheetData>
    <row r="1" spans="1:5">
      <c r="A1" s="9"/>
      <c r="B1" s="7" t="s">
        <v>1</v>
      </c>
      <c r="C1" s="7"/>
      <c r="D1" s="8" t="s">
        <v>2</v>
      </c>
      <c r="E1" s="8"/>
    </row>
    <row r="2" spans="1:5">
      <c r="A2" s="22" t="s">
        <v>9</v>
      </c>
      <c r="B2" s="20" t="s">
        <v>18</v>
      </c>
      <c r="C2" s="20" t="s">
        <v>17</v>
      </c>
      <c r="D2" s="21" t="s">
        <v>18</v>
      </c>
      <c r="E2" s="21" t="s">
        <v>17</v>
      </c>
    </row>
    <row r="3" spans="1:5">
      <c r="A3" s="9">
        <v>1</v>
      </c>
      <c r="B3" s="7">
        <f>PRODUCT('2'!$D11,'3'!$C3)</f>
        <v>2054.0650000000001</v>
      </c>
      <c r="C3" s="7">
        <f>PRODUCT('2'!$D11,'3'!C3,'3'!C3)</f>
        <v>324552.54032500001</v>
      </c>
      <c r="D3" s="8">
        <f>PRODUCT('2'!G11,'3'!F3)</f>
        <v>99.61</v>
      </c>
      <c r="E3" s="8">
        <f>PRODUCT('2'!G11,'3'!F3,'3'!F3)</f>
        <v>4961.0760499999997</v>
      </c>
    </row>
    <row r="4" spans="1:5">
      <c r="A4" s="9">
        <v>2</v>
      </c>
      <c r="B4" s="7">
        <f>PRODUCT('2'!$D12,'3'!$C4)</f>
        <v>6642.6149999999998</v>
      </c>
      <c r="C4" s="7">
        <f>PRODUCT('2'!$D12,'3'!C4,'3'!C4)</f>
        <v>1076203.2692249999</v>
      </c>
      <c r="D4" s="8">
        <f>PRODUCT('2'!G12,'3'!F4)</f>
        <v>801.22500000000002</v>
      </c>
      <c r="E4" s="8">
        <f>PRODUCT('2'!G12,'3'!F4,'3'!F4)</f>
        <v>42797.433375000001</v>
      </c>
    </row>
    <row r="5" spans="1:5">
      <c r="A5" s="9">
        <v>3</v>
      </c>
      <c r="B5" s="7">
        <f>PRODUCT('2'!$D13,'3'!$C5)</f>
        <v>9131.3749999999982</v>
      </c>
      <c r="C5" s="7">
        <f>PRODUCT('2'!$D13,'3'!C5,'3'!C5)</f>
        <v>1516036.5343749996</v>
      </c>
      <c r="D5" s="8">
        <f>PRODUCT('2'!G13,'3'!F5)</f>
        <v>1026.45</v>
      </c>
      <c r="E5" s="8">
        <f>PRODUCT('2'!G13,'3'!F5,'3'!F5)</f>
        <v>58533.311249999999</v>
      </c>
    </row>
    <row r="6" spans="1:5">
      <c r="A6" s="9">
        <v>4</v>
      </c>
      <c r="B6" s="7">
        <f>PRODUCT('2'!$D14,'3'!$C6)</f>
        <v>8331.7149999999983</v>
      </c>
      <c r="C6" s="7">
        <f>PRODUCT('2'!$D14,'3'!C6,'3'!C6)</f>
        <v>1416683.1600249994</v>
      </c>
      <c r="D6" s="8">
        <f>PRODUCT('2'!G14,'3'!F6)</f>
        <v>2182.86</v>
      </c>
      <c r="E6" s="8">
        <f>PRODUCT('2'!G14,'3'!F6,'3'!F6)</f>
        <v>132357.71609999999</v>
      </c>
    </row>
    <row r="7" spans="1:5">
      <c r="A7" s="9">
        <v>5</v>
      </c>
      <c r="B7" s="7">
        <f>PRODUCT('2'!$D15,'3'!$C7)</f>
        <v>3828.9899999999989</v>
      </c>
      <c r="C7" s="7">
        <f>PRODUCT('2'!$D15,'3'!C7,'3'!C7)</f>
        <v>666416.56454999966</v>
      </c>
      <c r="D7" s="8">
        <f>PRODUCT('2'!G15,'3'!F7)</f>
        <v>3726.21</v>
      </c>
      <c r="E7" s="8">
        <f>PRODUCT('2'!G15,'3'!F7,'3'!F7)</f>
        <v>239390.36145000003</v>
      </c>
    </row>
    <row r="8" spans="1:5">
      <c r="A8" s="9">
        <v>6</v>
      </c>
      <c r="B8" s="7">
        <f>PRODUCT('2'!$D16,'3'!$C8)</f>
        <v>2314.7149999999992</v>
      </c>
      <c r="C8" s="7">
        <f>PRODUCT('2'!$D16,'3'!C8,'3'!C8)</f>
        <v>412146.57932499977</v>
      </c>
      <c r="D8" s="8">
        <f>PRODUCT('2'!G16,'3'!F8)</f>
        <v>1899.9399999999996</v>
      </c>
      <c r="E8" s="8">
        <f>PRODUCT('2'!G16,'3'!F8,'3'!F8)</f>
        <v>128920.42869999996</v>
      </c>
    </row>
    <row r="9" spans="1:5">
      <c r="A9" s="9">
        <v>7</v>
      </c>
      <c r="B9" s="7">
        <f>PRODUCT('2'!$D17,'3'!$C9)</f>
        <v>728.25999999999976</v>
      </c>
      <c r="C9" s="7">
        <f>PRODUCT('2'!$D17,'3'!C9,'3'!C9)</f>
        <v>132590.65689999991</v>
      </c>
      <c r="D9" s="8">
        <f>PRODUCT('2'!G17,'3'!F9)</f>
        <v>1214.905</v>
      </c>
      <c r="E9" s="8">
        <f>PRODUCT('2'!G17,'3'!F9,'3'!F9)</f>
        <v>86823.185825000008</v>
      </c>
    </row>
    <row r="10" spans="1:5">
      <c r="A10" s="9">
        <v>8</v>
      </c>
      <c r="B10" s="7">
        <f>PRODUCT('2'!$D18,'3'!$C10)</f>
        <v>372.14999999999986</v>
      </c>
      <c r="C10" s="7">
        <f>PRODUCT('2'!$D18,'3'!C10,'3'!C10)</f>
        <v>69247.811249999955</v>
      </c>
      <c r="D10" s="8">
        <f>PRODUCT('2'!G18,'3'!F10)</f>
        <v>1276.2749999999999</v>
      </c>
      <c r="E10" s="8">
        <f>PRODUCT('2'!G18,'3'!F10,'3'!F10)</f>
        <v>95816.345624999973</v>
      </c>
    </row>
    <row r="11" spans="1:5">
      <c r="A11" s="9">
        <v>9</v>
      </c>
      <c r="B11" s="7">
        <f>PRODUCT('2'!$D19,'3'!$C11)</f>
        <v>0</v>
      </c>
      <c r="C11" s="7">
        <f>PRODUCT('2'!$D19,'3'!C11,'3'!C11)</f>
        <v>0</v>
      </c>
      <c r="D11" s="8">
        <f>PRODUCT('2'!G19,'3'!F11)</f>
        <v>550.79500000000007</v>
      </c>
      <c r="E11" s="8">
        <f>PRODUCT('2'!G19,'3'!F11,'3'!F11)</f>
        <v>43339.304575000009</v>
      </c>
    </row>
    <row r="12" spans="1:5">
      <c r="A12" s="9">
        <v>10</v>
      </c>
      <c r="B12" s="7">
        <f>PRODUCT('2'!$D20,'3'!$C12)</f>
        <v>194.09499999999991</v>
      </c>
      <c r="C12" s="7">
        <f>PRODUCT('2'!$D20,'3'!C12,'3'!C12)</f>
        <v>37672.869024999964</v>
      </c>
      <c r="D12" s="8">
        <f>PRODUCT('2'!G20,'3'!F12)</f>
        <v>164.58999999999997</v>
      </c>
      <c r="E12" s="8">
        <f>PRODUCT('2'!G20,'3'!F12,'3'!F12)</f>
        <v>13544.934049999996</v>
      </c>
    </row>
    <row r="13" spans="1:5">
      <c r="A13" s="11" t="s">
        <v>19</v>
      </c>
      <c r="B13" s="11">
        <f>SUM(B3:B12)</f>
        <v>33597.979999999996</v>
      </c>
      <c r="C13" s="11">
        <f t="shared" ref="C13:E13" si="0">SUM(C3:C12)</f>
        <v>5651549.9849999985</v>
      </c>
      <c r="D13" s="11">
        <f t="shared" si="0"/>
        <v>12942.86</v>
      </c>
      <c r="E13" s="11">
        <f t="shared" si="0"/>
        <v>846484.09699999995</v>
      </c>
    </row>
    <row r="14" spans="1:5">
      <c r="A14" s="11" t="s">
        <v>21</v>
      </c>
      <c r="B14" s="11">
        <f>B13/'2'!$D$21</f>
        <v>167.98989999999998</v>
      </c>
      <c r="C14" s="11">
        <f>C13/'2'!$D$21</f>
        <v>28257.749924999993</v>
      </c>
      <c r="D14" s="11">
        <f>D13/'2'!$G$21</f>
        <v>64.714300000000009</v>
      </c>
      <c r="E14" s="11">
        <f>E13/'2'!$G$21</f>
        <v>4232.4204849999996</v>
      </c>
    </row>
    <row r="15" spans="1:5" ht="32" customHeight="1">
      <c r="A15" s="12" t="s">
        <v>22</v>
      </c>
      <c r="B15" s="15">
        <f>B14</f>
        <v>167.98989999999998</v>
      </c>
      <c r="C15" s="13"/>
      <c r="D15" s="14">
        <f>D14</f>
        <v>64.714300000000009</v>
      </c>
      <c r="E15" s="13"/>
    </row>
    <row r="16" spans="1:5" ht="32" customHeight="1">
      <c r="A16" s="12" t="s">
        <v>23</v>
      </c>
      <c r="B16" s="15">
        <f>C14-PRODUCT(B15,B15)</f>
        <v>37.143422990000545</v>
      </c>
      <c r="C16" s="13"/>
      <c r="D16" s="14">
        <f>E14-PRODUCT(D15,D15)</f>
        <v>44.479860509998616</v>
      </c>
      <c r="E16" s="13"/>
    </row>
    <row r="17" spans="1:8" ht="33" customHeight="1">
      <c r="A17" s="12" t="s">
        <v>24</v>
      </c>
      <c r="B17" s="15">
        <f>PRODUCT('2'!D21/('2'!D21-1),'4'!B16)</f>
        <v>37.330073356784467</v>
      </c>
      <c r="C17" s="13"/>
      <c r="D17" s="14">
        <f>PRODUCT('2'!G21/('2'!G21-1),'4'!D16)</f>
        <v>44.703377396983527</v>
      </c>
      <c r="E17" s="13"/>
    </row>
    <row r="18" spans="1:8" ht="78" customHeight="1">
      <c r="A18" s="12" t="s">
        <v>26</v>
      </c>
      <c r="B18" s="15">
        <f>SQRT(B17)</f>
        <v>6.1098341513321346</v>
      </c>
      <c r="C18" s="13"/>
      <c r="D18" s="14">
        <f>SQRT(D17)</f>
        <v>6.6860584350560028</v>
      </c>
      <c r="E18" s="13"/>
      <c r="H18" s="16"/>
    </row>
    <row r="19" spans="1:8" ht="17">
      <c r="A19" s="12" t="s">
        <v>25</v>
      </c>
      <c r="B19" s="15">
        <f>'3'!C7</f>
        <v>174.04499999999996</v>
      </c>
      <c r="C19" s="13"/>
      <c r="D19" s="14">
        <f>'3'!F7</f>
        <v>64.245000000000005</v>
      </c>
      <c r="E1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C2A4-D85F-9843-BFB3-182E6EA67BA1}">
  <dimension ref="A1:C6"/>
  <sheetViews>
    <sheetView zoomScale="282" workbookViewId="0">
      <selection activeCell="E3" sqref="E3"/>
    </sheetView>
  </sheetViews>
  <sheetFormatPr baseColWidth="10" defaultRowHeight="16"/>
  <cols>
    <col min="1" max="1" width="13.6640625" customWidth="1"/>
  </cols>
  <sheetData>
    <row r="1" spans="1:3">
      <c r="A1" s="9"/>
      <c r="B1" s="20" t="s">
        <v>1</v>
      </c>
      <c r="C1" s="21" t="s">
        <v>2</v>
      </c>
    </row>
    <row r="2" spans="1:3" ht="29" customHeight="1">
      <c r="A2" s="17" t="s">
        <v>22</v>
      </c>
      <c r="B2" s="7">
        <f>AVERAGE('1'!$D$2:$D$201)</f>
        <v>168.47499999999999</v>
      </c>
      <c r="C2" s="8">
        <f>AVERAGE('1'!$E$2:$E$201)</f>
        <v>64.81</v>
      </c>
    </row>
    <row r="3" spans="1:3" ht="30" customHeight="1">
      <c r="A3" s="17" t="s">
        <v>23</v>
      </c>
      <c r="B3" s="7">
        <f>_xlfn.VAR.P('1'!$D$2:$D$201)</f>
        <v>39.019374999999997</v>
      </c>
      <c r="C3" s="8">
        <f>_xlfn.VAR.P('1'!$E$2:$E$201)</f>
        <v>43.353900000000003</v>
      </c>
    </row>
    <row r="4" spans="1:3" ht="29" customHeight="1">
      <c r="A4" s="17" t="s">
        <v>24</v>
      </c>
      <c r="B4" s="7">
        <f>_xlfn.VAR.S('1'!$D$2:$D$201)</f>
        <v>39.215452261306531</v>
      </c>
      <c r="C4" s="8">
        <f>_xlfn.VAR.S('1'!$E$2:$E$201)</f>
        <v>43.571758793969991</v>
      </c>
    </row>
    <row r="5" spans="1:3" ht="80" customHeight="1">
      <c r="A5" s="17" t="s">
        <v>26</v>
      </c>
      <c r="B5" s="7">
        <f>_xlfn.STDEV.S('1'!$D$2:$D$201)</f>
        <v>6.2622242263676995</v>
      </c>
      <c r="C5" s="8">
        <f>_xlfn.STDEV.S('1'!$E$2:$E$201)</f>
        <v>6.6008907576152165</v>
      </c>
    </row>
    <row r="6" spans="1:3" ht="17">
      <c r="A6" s="17" t="s">
        <v>27</v>
      </c>
      <c r="B6" s="7">
        <f>MEDIAN('1'!$B$2:$B$201)</f>
        <v>168</v>
      </c>
      <c r="C6" s="8">
        <f>MEDIAN('1'!$C$2:$C$201)</f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487A-5FA8-F344-A4DA-46503C57DEC9}">
  <dimension ref="A1:I39"/>
  <sheetViews>
    <sheetView topLeftCell="A13" zoomScale="169" workbookViewId="0">
      <selection activeCell="J28" sqref="J28"/>
    </sheetView>
  </sheetViews>
  <sheetFormatPr baseColWidth="10" defaultRowHeight="16"/>
  <cols>
    <col min="1" max="1" width="12.1640625" style="5" customWidth="1"/>
    <col min="2" max="16384" width="10.83203125" style="5"/>
  </cols>
  <sheetData>
    <row r="1" spans="1:3">
      <c r="A1" s="19" t="s">
        <v>29</v>
      </c>
      <c r="B1" s="18">
        <v>0.95</v>
      </c>
    </row>
    <row r="4" spans="1:3">
      <c r="A4" s="19" t="s">
        <v>31</v>
      </c>
      <c r="B4" s="18"/>
      <c r="C4" s="7" t="s">
        <v>1</v>
      </c>
    </row>
    <row r="5" spans="1:3">
      <c r="B5" s="18" t="s">
        <v>32</v>
      </c>
      <c r="C5" s="7">
        <v>36</v>
      </c>
    </row>
    <row r="6" spans="1:3">
      <c r="B6" s="18" t="s">
        <v>33</v>
      </c>
      <c r="C6" s="7">
        <f>_xlfn.NORM.S.INV(($B$1 + 1)/2)</f>
        <v>1.9599639845400536</v>
      </c>
    </row>
    <row r="7" spans="1:3">
      <c r="B7" s="18" t="s">
        <v>40</v>
      </c>
      <c r="C7" s="7">
        <f>'4'!$B$15-($C$6*(SQRT('6'!$C$5)/(SQRT('1'!$H$4))))</f>
        <v>167.15835770539016</v>
      </c>
    </row>
    <row r="8" spans="1:3">
      <c r="B8" s="18" t="s">
        <v>41</v>
      </c>
      <c r="C8" s="7">
        <f>'4'!$B$15+($C$6*(SQRT('6'!$C$5)/(SQRT('1'!$H$4))))</f>
        <v>168.8214422946098</v>
      </c>
    </row>
    <row r="11" spans="1:3">
      <c r="A11" s="19" t="s">
        <v>34</v>
      </c>
      <c r="B11" s="18"/>
      <c r="C11" s="7" t="s">
        <v>1</v>
      </c>
    </row>
    <row r="12" spans="1:3">
      <c r="B12" s="18" t="s">
        <v>32</v>
      </c>
      <c r="C12" s="7" t="s">
        <v>35</v>
      </c>
    </row>
    <row r="13" spans="1:3">
      <c r="B13" s="18" t="s">
        <v>33</v>
      </c>
      <c r="C13" s="7">
        <f>_xlfn.T.INV.2T(1-$B$1,'1'!$H$4-1)</f>
        <v>1.9719565442517553</v>
      </c>
    </row>
    <row r="14" spans="1:3">
      <c r="B14" s="18" t="s">
        <v>40</v>
      </c>
      <c r="C14" s="7">
        <f>'4'!B15-(C13*('4'!B17/(SQRT('1'!H4))))</f>
        <v>162.78465487918641</v>
      </c>
    </row>
    <row r="15" spans="1:3">
      <c r="B15" s="18" t="s">
        <v>41</v>
      </c>
      <c r="C15" s="7">
        <f>'4'!B15+(C13*('4'!B17/(SQRT('1'!H4))))</f>
        <v>173.19514512081355</v>
      </c>
    </row>
    <row r="18" spans="1:9">
      <c r="A18" s="19" t="s">
        <v>36</v>
      </c>
      <c r="B18" s="18"/>
      <c r="C18" s="7" t="s">
        <v>1</v>
      </c>
    </row>
    <row r="19" spans="1:9">
      <c r="B19" s="18" t="s">
        <v>37</v>
      </c>
      <c r="C19" s="7" t="s">
        <v>35</v>
      </c>
    </row>
    <row r="20" spans="1:9">
      <c r="B20" s="18" t="s">
        <v>38</v>
      </c>
      <c r="C20" s="7">
        <f>_xlfn.CHISQ.INV((1-$B$1)/2,'1'!$H$4-1)</f>
        <v>161.82618239364686</v>
      </c>
    </row>
    <row r="21" spans="1:9">
      <c r="B21" s="18" t="s">
        <v>39</v>
      </c>
      <c r="C21" s="7">
        <f>_xlfn.CHISQ.INV((1+$B$1)/2,'1'!$H$4-1)</f>
        <v>239.9596818276442</v>
      </c>
    </row>
    <row r="22" spans="1:9">
      <c r="B22" s="18" t="s">
        <v>42</v>
      </c>
      <c r="C22" s="7">
        <f>((('1'!$H$4 - 1)*'4'!$B$17) / $C$21)</f>
        <v>30.958053208854931</v>
      </c>
    </row>
    <row r="23" spans="1:9">
      <c r="B23" s="18" t="s">
        <v>43</v>
      </c>
      <c r="C23" s="7">
        <f>((('1'!$H$4 - 1)*'4'!$B$17) / $C$20)</f>
        <v>45.905331807986542</v>
      </c>
    </row>
    <row r="26" spans="1:9">
      <c r="A26" s="19" t="s">
        <v>44</v>
      </c>
      <c r="B26" s="18"/>
      <c r="C26" s="7" t="s">
        <v>1</v>
      </c>
      <c r="F26" s="9"/>
      <c r="G26" s="7"/>
      <c r="H26" s="7" t="s">
        <v>1</v>
      </c>
      <c r="I26" s="7"/>
    </row>
    <row r="27" spans="1:9">
      <c r="B27" s="18" t="s">
        <v>37</v>
      </c>
      <c r="C27" s="7">
        <v>170</v>
      </c>
      <c r="F27" s="22" t="s">
        <v>9</v>
      </c>
      <c r="G27" s="20" t="s">
        <v>47</v>
      </c>
      <c r="H27" s="20" t="s">
        <v>45</v>
      </c>
      <c r="I27" s="20" t="s">
        <v>46</v>
      </c>
    </row>
    <row r="28" spans="1:9">
      <c r="B28" s="18" t="s">
        <v>38</v>
      </c>
      <c r="C28" s="7">
        <f>_xlfn.CHISQ.INV((1-$B$1)/2,'1'!H4)</f>
        <v>162.7279825018463</v>
      </c>
      <c r="F28" s="9">
        <v>1</v>
      </c>
      <c r="G28" s="7">
        <f>'3'!C3-'6'!$C$27</f>
        <v>-11.995000000000005</v>
      </c>
      <c r="H28" s="7">
        <f>PRODUCT(G28,G28)</f>
        <v>143.8800250000001</v>
      </c>
      <c r="I28" s="7">
        <f>H28*'2'!D11</f>
        <v>1870.4403250000014</v>
      </c>
    </row>
    <row r="29" spans="1:9">
      <c r="B29" s="18" t="s">
        <v>39</v>
      </c>
      <c r="C29" s="7">
        <f>_xlfn.CHISQ.INV((1+$B$1)/2,'1'!H4)</f>
        <v>241.0578955063109</v>
      </c>
      <c r="F29" s="9">
        <v>2</v>
      </c>
      <c r="G29" s="7">
        <f>'3'!C4-'6'!$C$27</f>
        <v>-7.9850000000000136</v>
      </c>
      <c r="H29" s="7">
        <f t="shared" ref="H29:H37" si="0">PRODUCT(G29,G29)</f>
        <v>63.760225000000219</v>
      </c>
      <c r="I29" s="7">
        <f>H29*'2'!D12</f>
        <v>2614.1692250000087</v>
      </c>
    </row>
    <row r="30" spans="1:9">
      <c r="B30" s="18" t="s">
        <v>42</v>
      </c>
      <c r="C30" s="7">
        <f>I38/C29</f>
        <v>34.169322613141077</v>
      </c>
      <c r="F30" s="9">
        <v>3</v>
      </c>
      <c r="G30" s="7">
        <f>'3'!C5-'6'!$C$27</f>
        <v>-3.9750000000000227</v>
      </c>
      <c r="H30" s="7">
        <f t="shared" si="0"/>
        <v>15.800625000000181</v>
      </c>
      <c r="I30" s="7">
        <f>H30*'2'!D13</f>
        <v>869.03437500000996</v>
      </c>
    </row>
    <row r="31" spans="1:9">
      <c r="B31" s="18" t="s">
        <v>43</v>
      </c>
      <c r="C31" s="7">
        <f>I38/C28</f>
        <v>50.616893747248007</v>
      </c>
      <c r="F31" s="9">
        <v>4</v>
      </c>
      <c r="G31" s="7">
        <f>'3'!C6-'6'!$C$27</f>
        <v>3.4999999999968168E-2</v>
      </c>
      <c r="H31" s="7">
        <f t="shared" si="0"/>
        <v>1.2249999999977717E-3</v>
      </c>
      <c r="I31" s="7">
        <f>H31*'2'!D14</f>
        <v>6.0024999999890812E-2</v>
      </c>
    </row>
    <row r="32" spans="1:9">
      <c r="F32" s="9">
        <v>5</v>
      </c>
      <c r="G32" s="7">
        <f>'3'!C7-'6'!$C$27</f>
        <v>4.0449999999999591</v>
      </c>
      <c r="H32" s="7">
        <f t="shared" si="0"/>
        <v>16.362024999999669</v>
      </c>
      <c r="I32" s="7">
        <f>H32*'2'!D15</f>
        <v>359.9645499999927</v>
      </c>
    </row>
    <row r="33" spans="6:9">
      <c r="F33" s="9">
        <v>6</v>
      </c>
      <c r="G33" s="7">
        <f>'3'!C8-'6'!$C$27</f>
        <v>8.05499999999995</v>
      </c>
      <c r="H33" s="7">
        <f t="shared" si="0"/>
        <v>64.883024999999193</v>
      </c>
      <c r="I33" s="7">
        <f>H33*'2'!D16</f>
        <v>843.47932499998956</v>
      </c>
    </row>
    <row r="34" spans="6:9">
      <c r="F34" s="9">
        <v>7</v>
      </c>
      <c r="G34" s="7">
        <f>'3'!C9-'6'!$C$27</f>
        <v>12.064999999999941</v>
      </c>
      <c r="H34" s="7">
        <f t="shared" si="0"/>
        <v>145.56422499999857</v>
      </c>
      <c r="I34" s="7">
        <f>H34*'2'!D17</f>
        <v>582.25689999999429</v>
      </c>
    </row>
    <row r="35" spans="6:9">
      <c r="F35" s="9">
        <v>8</v>
      </c>
      <c r="G35" s="7">
        <f>'3'!C10-'6'!$C$27</f>
        <v>16.074999999999932</v>
      </c>
      <c r="H35" s="7">
        <f t="shared" si="0"/>
        <v>258.40562499999783</v>
      </c>
      <c r="I35" s="7">
        <f>H35*'2'!D18</f>
        <v>516.81124999999565</v>
      </c>
    </row>
    <row r="36" spans="6:9">
      <c r="F36" s="9">
        <v>9</v>
      </c>
      <c r="G36" s="7">
        <f>'3'!C11-'6'!$C$27</f>
        <v>20.084999999999923</v>
      </c>
      <c r="H36" s="7">
        <f t="shared" si="0"/>
        <v>403.40722499999691</v>
      </c>
      <c r="I36" s="7">
        <f>H36*'2'!D19</f>
        <v>0</v>
      </c>
    </row>
    <row r="37" spans="6:9">
      <c r="F37" s="9">
        <v>10</v>
      </c>
      <c r="G37" s="7">
        <f>'3'!C12-'6'!$C$27</f>
        <v>24.094999999999914</v>
      </c>
      <c r="H37" s="7">
        <f t="shared" si="0"/>
        <v>580.5690249999958</v>
      </c>
      <c r="I37" s="7">
        <f>H37*'2'!D20</f>
        <v>580.5690249999958</v>
      </c>
    </row>
    <row r="38" spans="6:9">
      <c r="F38" s="11" t="s">
        <v>16</v>
      </c>
      <c r="G38" s="10"/>
      <c r="H38" s="10"/>
      <c r="I38" s="11">
        <f>SUM(I28:I37)</f>
        <v>8236.7849999999871</v>
      </c>
    </row>
    <row r="39" spans="6:9">
      <c r="F39" s="11" t="s">
        <v>48</v>
      </c>
      <c r="G39" s="10"/>
      <c r="H39" s="10"/>
      <c r="I39" s="11">
        <f>SUM(I28:I37)/'1'!H4</f>
        <v>41.183924999999938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8066-9CA3-C540-BC08-A2753808872F}">
  <dimension ref="A1:I16"/>
  <sheetViews>
    <sheetView zoomScale="173" workbookViewId="0">
      <selection activeCell="D17" sqref="D17"/>
    </sheetView>
  </sheetViews>
  <sheetFormatPr baseColWidth="10" defaultRowHeight="16"/>
  <cols>
    <col min="1" max="16384" width="10.83203125" style="5"/>
  </cols>
  <sheetData>
    <row r="1" spans="1:9">
      <c r="A1" s="9" t="s">
        <v>37</v>
      </c>
      <c r="B1" s="9">
        <f>0.05</f>
        <v>0.05</v>
      </c>
    </row>
    <row r="4" spans="1:9">
      <c r="A4" s="9"/>
      <c r="B4" s="23" t="s">
        <v>1</v>
      </c>
      <c r="C4" s="24"/>
      <c r="D4" s="24"/>
      <c r="E4" s="24"/>
      <c r="F4" s="24"/>
      <c r="G4" s="24"/>
      <c r="H4" s="24"/>
      <c r="I4" s="25"/>
    </row>
    <row r="5" spans="1:9">
      <c r="A5" s="22" t="s">
        <v>9</v>
      </c>
      <c r="B5" s="20" t="s">
        <v>10</v>
      </c>
      <c r="C5" s="20" t="s">
        <v>11</v>
      </c>
      <c r="D5" s="20" t="s">
        <v>12</v>
      </c>
      <c r="E5" s="20" t="s">
        <v>49</v>
      </c>
      <c r="F5" s="20" t="s">
        <v>50</v>
      </c>
      <c r="G5" s="20" t="s">
        <v>51</v>
      </c>
      <c r="H5" s="20" t="s">
        <v>52</v>
      </c>
      <c r="I5" s="20" t="s">
        <v>53</v>
      </c>
    </row>
    <row r="6" spans="1:9">
      <c r="A6" s="9">
        <v>1</v>
      </c>
      <c r="B6" s="7">
        <f>'1'!D2</f>
        <v>156</v>
      </c>
      <c r="C6" s="7">
        <f>B6+2*'2'!$B$3</f>
        <v>164.02</v>
      </c>
      <c r="D6" s="7" cm="1">
        <f t="array" ref="D6:D10">FREQUENCY('1'!D2:D201,C6:C9)</f>
        <v>54</v>
      </c>
      <c r="E6" s="7">
        <v>0</v>
      </c>
      <c r="F6" s="7">
        <f>E7-E6</f>
        <v>0.25792499626596682</v>
      </c>
      <c r="G6" s="7">
        <f>F6*'1'!$H$4</f>
        <v>51.584999253193367</v>
      </c>
      <c r="H6" s="7">
        <f>D6-G6</f>
        <v>2.4150007468066335</v>
      </c>
      <c r="I6" s="7">
        <f>PRODUCT(H6,H6)/D6</f>
        <v>0.10800423346438144</v>
      </c>
    </row>
    <row r="7" spans="1:9">
      <c r="A7" s="9">
        <v>2</v>
      </c>
      <c r="B7" s="7">
        <f>C6</f>
        <v>164.02</v>
      </c>
      <c r="C7" s="7">
        <f>B7+'2'!$B$3</f>
        <v>168.03</v>
      </c>
      <c r="D7" s="7">
        <v>55</v>
      </c>
      <c r="E7" s="7">
        <f>_xlfn.NORM.S.DIST((B7-'4'!$B$15)/'4'!$B$18,1)</f>
        <v>0.25792499626596682</v>
      </c>
      <c r="F7" s="7">
        <f t="shared" ref="F7:F9" si="0">E8-E7</f>
        <v>0.24469331876486061</v>
      </c>
      <c r="G7" s="7">
        <f>F7*'1'!$H$4</f>
        <v>48.938663752972126</v>
      </c>
      <c r="H7" s="7">
        <f>D7-G7</f>
        <v>6.0613362470278744</v>
      </c>
      <c r="I7" s="7">
        <f t="shared" ref="I7:I9" si="1">PRODUCT(H7,H7)/D7</f>
        <v>0.6679963109006174</v>
      </c>
    </row>
    <row r="8" spans="1:9">
      <c r="A8" s="9">
        <v>3</v>
      </c>
      <c r="B8" s="7">
        <f t="shared" ref="B8:B9" si="2">C7</f>
        <v>168.03</v>
      </c>
      <c r="C8" s="7">
        <f>B8+'2'!$B$3</f>
        <v>172.04</v>
      </c>
      <c r="D8" s="7">
        <v>49</v>
      </c>
      <c r="E8" s="7">
        <f>_xlfn.NORM.S.DIST((B8-'4'!$B$15)/'4'!$B$18,1)</f>
        <v>0.50261831503082743</v>
      </c>
      <c r="F8" s="7">
        <f t="shared" si="0"/>
        <v>0.24367866770904589</v>
      </c>
      <c r="G8" s="7">
        <f>F8*'1'!$H$4</f>
        <v>48.735733541809182</v>
      </c>
      <c r="H8" s="7">
        <f>D8-G8</f>
        <v>0.26426645819081784</v>
      </c>
      <c r="I8" s="7">
        <f t="shared" si="1"/>
        <v>1.4252400188718218E-3</v>
      </c>
    </row>
    <row r="9" spans="1:9">
      <c r="A9" s="9">
        <v>4</v>
      </c>
      <c r="B9" s="7">
        <f t="shared" si="2"/>
        <v>172.04</v>
      </c>
      <c r="C9" s="7">
        <f>B9+6*'2'!$B$3</f>
        <v>196.1</v>
      </c>
      <c r="D9" s="7">
        <v>42</v>
      </c>
      <c r="E9" s="7">
        <f>_xlfn.NORM.S.DIST((B9-'4'!$B$15)/'4'!$B$18,1)</f>
        <v>0.74629698273987333</v>
      </c>
      <c r="F9" s="7">
        <f>E10-E9</f>
        <v>0.25370301726012667</v>
      </c>
      <c r="G9" s="7">
        <f>F9*'1'!$H$4</f>
        <v>50.740603452025333</v>
      </c>
      <c r="H9" s="7">
        <f t="shared" ref="H7:H9" si="3">D9-G9</f>
        <v>-8.7406034520253328</v>
      </c>
      <c r="I9" s="7">
        <f>PRODUCT(H9,H9)/D9</f>
        <v>1.8190035406085039</v>
      </c>
    </row>
    <row r="10" spans="1:9">
      <c r="A10" s="9"/>
      <c r="B10" s="7"/>
      <c r="C10" s="7"/>
      <c r="D10" s="7">
        <v>0</v>
      </c>
      <c r="E10" s="7">
        <v>1</v>
      </c>
      <c r="F10" s="7"/>
      <c r="G10" s="7"/>
      <c r="H10" s="7"/>
      <c r="I10" s="7"/>
    </row>
    <row r="11" spans="1:9">
      <c r="A11" s="11" t="s">
        <v>20</v>
      </c>
      <c r="B11" s="10"/>
      <c r="C11" s="10"/>
      <c r="D11" s="11">
        <f>SUM(_xlfn.ANCHORARRAY(D6))</f>
        <v>200</v>
      </c>
      <c r="E11" s="10"/>
      <c r="F11" s="11">
        <f>SUM(F6:F9)</f>
        <v>1</v>
      </c>
      <c r="G11" s="10"/>
      <c r="H11" s="11">
        <f>SUM(H6:H9)</f>
        <v>0</v>
      </c>
      <c r="I11" s="11">
        <f>SUM(I6:I9)</f>
        <v>2.5964293249923744</v>
      </c>
    </row>
    <row r="14" spans="1:9">
      <c r="A14" s="19" t="s">
        <v>55</v>
      </c>
      <c r="B14" s="19">
        <f>_xlfn.CHISQ.INV.RT(B1,A9-3)</f>
        <v>3.8414588206941236</v>
      </c>
    </row>
    <row r="15" spans="1:9">
      <c r="A15" s="19" t="s">
        <v>54</v>
      </c>
      <c r="B15" s="19">
        <f>I11</f>
        <v>2.5964293249923744</v>
      </c>
    </row>
    <row r="16" spans="1:9">
      <c r="A16" s="19" t="s">
        <v>56</v>
      </c>
      <c r="B16" s="19" t="b">
        <f>B15&lt;B14</f>
        <v>1</v>
      </c>
      <c r="C16" s="47" t="s">
        <v>57</v>
      </c>
      <c r="D16" s="48" t="s">
        <v>58</v>
      </c>
      <c r="E16" s="48"/>
    </row>
  </sheetData>
  <mergeCells count="2">
    <mergeCell ref="D16:E16"/>
    <mergeCell ref="B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914E-5AF3-BF4D-8B67-FD0809974C6B}">
  <dimension ref="A1:I101"/>
  <sheetViews>
    <sheetView zoomScale="214" workbookViewId="0">
      <selection activeCell="F13" sqref="F13"/>
    </sheetView>
  </sheetViews>
  <sheetFormatPr baseColWidth="10" defaultRowHeight="16"/>
  <sheetData>
    <row r="1" spans="1:9">
      <c r="A1" s="1" t="s">
        <v>0</v>
      </c>
      <c r="B1" s="28" t="s">
        <v>59</v>
      </c>
      <c r="C1" s="26" t="s">
        <v>60</v>
      </c>
      <c r="D1" s="1" t="s">
        <v>0</v>
      </c>
    </row>
    <row r="2" spans="1:9">
      <c r="A2" s="2">
        <v>1</v>
      </c>
      <c r="B2" s="29">
        <v>160</v>
      </c>
      <c r="C2" s="27">
        <v>162</v>
      </c>
      <c r="D2" s="2">
        <v>101</v>
      </c>
      <c r="F2" s="9"/>
      <c r="G2" s="32" t="s">
        <v>61</v>
      </c>
      <c r="H2" s="33" t="s">
        <v>62</v>
      </c>
      <c r="I2" s="5"/>
    </row>
    <row r="3" spans="1:9">
      <c r="A3" s="2">
        <v>2</v>
      </c>
      <c r="B3" s="29">
        <v>178</v>
      </c>
      <c r="C3" s="27">
        <v>166</v>
      </c>
      <c r="D3" s="2">
        <v>102</v>
      </c>
      <c r="F3" s="9" t="s">
        <v>28</v>
      </c>
      <c r="G3" s="30">
        <f>COUNT(B2:B101)</f>
        <v>100</v>
      </c>
      <c r="H3" s="31">
        <f>COUNT(C2:C101)</f>
        <v>100</v>
      </c>
      <c r="I3" s="5"/>
    </row>
    <row r="4" spans="1:9">
      <c r="A4" s="2">
        <v>3</v>
      </c>
      <c r="B4" s="29">
        <v>170</v>
      </c>
      <c r="C4" s="27">
        <v>172</v>
      </c>
      <c r="D4" s="2">
        <v>103</v>
      </c>
      <c r="F4" s="9" t="s">
        <v>16</v>
      </c>
      <c r="G4" s="30">
        <f>SUM(B2:B101)</f>
        <v>16787</v>
      </c>
      <c r="H4" s="31">
        <f>SUM(C2:C101)</f>
        <v>16908</v>
      </c>
      <c r="I4" s="5"/>
    </row>
    <row r="5" spans="1:9">
      <c r="A5" s="2">
        <v>4</v>
      </c>
      <c r="B5" s="29">
        <v>168</v>
      </c>
      <c r="C5" s="27">
        <v>169</v>
      </c>
      <c r="D5" s="2">
        <v>104</v>
      </c>
      <c r="F5" s="9" t="s">
        <v>48</v>
      </c>
      <c r="G5" s="30">
        <f>AVERAGE(B2:B101)</f>
        <v>167.87</v>
      </c>
      <c r="H5" s="31">
        <f>AVERAGE(C2:C101)</f>
        <v>169.08</v>
      </c>
      <c r="I5" s="5"/>
    </row>
    <row r="6" spans="1:9">
      <c r="A6" s="2">
        <v>5</v>
      </c>
      <c r="B6" s="29">
        <v>173</v>
      </c>
      <c r="C6" s="27">
        <v>176</v>
      </c>
      <c r="D6" s="2">
        <v>105</v>
      </c>
      <c r="F6" s="9" t="s">
        <v>30</v>
      </c>
      <c r="G6" s="30">
        <f>_xlfn.STDEV.S(B2:B101)</f>
        <v>5.3288901946907021</v>
      </c>
      <c r="H6" s="31">
        <f>_xlfn.STDEV.S(C2:C101)</f>
        <v>7.0491492430296203</v>
      </c>
      <c r="I6" s="5"/>
    </row>
    <row r="7" spans="1:9">
      <c r="A7" s="2">
        <v>6</v>
      </c>
      <c r="B7" s="29">
        <v>176</v>
      </c>
      <c r="C7" s="27">
        <v>167</v>
      </c>
      <c r="D7" s="2">
        <v>106</v>
      </c>
      <c r="F7" s="9" t="s">
        <v>63</v>
      </c>
      <c r="G7" s="30">
        <f>(G5-H5)/(G6/SQRT(G3))</f>
        <v>-2.2706416454322125</v>
      </c>
      <c r="H7" s="31">
        <f>(H5-G5)/(H6/SQRT(H3))</f>
        <v>1.7165191972584311</v>
      </c>
      <c r="I7" s="5"/>
    </row>
    <row r="8" spans="1:9">
      <c r="A8" s="2">
        <v>7</v>
      </c>
      <c r="B8" s="29">
        <v>170</v>
      </c>
      <c r="C8" s="27">
        <v>167</v>
      </c>
      <c r="D8" s="2">
        <v>107</v>
      </c>
      <c r="F8" s="9" t="s">
        <v>64</v>
      </c>
      <c r="G8" s="30">
        <f>_xlfn.T.INV.2T('7'!B1,G3-1)</f>
        <v>1.9842169515864165</v>
      </c>
      <c r="H8" s="31">
        <f>_xlfn.T.INV.2T('7'!B1,H3-1)</f>
        <v>1.9842169515864165</v>
      </c>
      <c r="I8" s="5"/>
    </row>
    <row r="9" spans="1:9">
      <c r="A9" s="2">
        <v>8</v>
      </c>
      <c r="B9" s="29">
        <v>163</v>
      </c>
      <c r="C9" s="27">
        <v>168</v>
      </c>
      <c r="D9" s="2">
        <v>108</v>
      </c>
      <c r="F9" s="9" t="s">
        <v>65</v>
      </c>
      <c r="G9" s="49" t="b">
        <f>G7&lt;G8</f>
        <v>1</v>
      </c>
      <c r="H9" s="50" t="b">
        <f>H7&lt;H8</f>
        <v>1</v>
      </c>
      <c r="I9" s="5"/>
    </row>
    <row r="10" spans="1:9">
      <c r="A10" s="2">
        <v>9</v>
      </c>
      <c r="B10" s="29">
        <v>165</v>
      </c>
      <c r="C10" s="27">
        <v>167</v>
      </c>
      <c r="D10" s="2">
        <v>109</v>
      </c>
      <c r="F10" s="5"/>
      <c r="G10" s="52" t="s">
        <v>66</v>
      </c>
      <c r="H10" s="53" t="s">
        <v>66</v>
      </c>
      <c r="I10" s="5"/>
    </row>
    <row r="11" spans="1:9">
      <c r="A11" s="2">
        <v>10</v>
      </c>
      <c r="B11" s="29">
        <v>165</v>
      </c>
      <c r="C11" s="27">
        <v>169</v>
      </c>
      <c r="D11" s="2">
        <v>110</v>
      </c>
      <c r="F11" s="5"/>
      <c r="G11" s="54" t="s">
        <v>67</v>
      </c>
      <c r="H11" s="55" t="s">
        <v>67</v>
      </c>
      <c r="I11" s="5"/>
    </row>
    <row r="12" spans="1:9">
      <c r="A12" s="2">
        <v>11</v>
      </c>
      <c r="B12" s="29">
        <v>170</v>
      </c>
      <c r="C12" s="27">
        <v>167</v>
      </c>
      <c r="D12" s="2">
        <v>111</v>
      </c>
      <c r="F12" s="5"/>
      <c r="G12" s="51" t="s">
        <v>58</v>
      </c>
      <c r="H12" s="51"/>
      <c r="I12" s="5"/>
    </row>
    <row r="13" spans="1:9">
      <c r="A13" s="2">
        <v>12</v>
      </c>
      <c r="B13" s="29">
        <v>166</v>
      </c>
      <c r="C13" s="27">
        <v>196</v>
      </c>
      <c r="D13" s="2">
        <v>112</v>
      </c>
      <c r="F13" s="5"/>
      <c r="G13" s="5"/>
      <c r="H13" s="5"/>
      <c r="I13" s="5"/>
    </row>
    <row r="14" spans="1:9">
      <c r="A14" s="2">
        <v>13</v>
      </c>
      <c r="B14" s="29">
        <v>165</v>
      </c>
      <c r="C14" s="27">
        <v>169</v>
      </c>
      <c r="D14" s="2">
        <v>113</v>
      </c>
    </row>
    <row r="15" spans="1:9">
      <c r="A15" s="2">
        <v>14</v>
      </c>
      <c r="B15" s="29">
        <v>181</v>
      </c>
      <c r="C15" s="27">
        <v>163</v>
      </c>
      <c r="D15" s="2">
        <v>114</v>
      </c>
    </row>
    <row r="16" spans="1:9">
      <c r="A16" s="2">
        <v>15</v>
      </c>
      <c r="B16" s="29">
        <v>172</v>
      </c>
      <c r="C16" s="27">
        <v>164</v>
      </c>
      <c r="D16" s="2">
        <v>115</v>
      </c>
    </row>
    <row r="17" spans="1:4">
      <c r="A17" s="2">
        <v>16</v>
      </c>
      <c r="B17" s="29">
        <v>165</v>
      </c>
      <c r="C17" s="27">
        <v>164</v>
      </c>
      <c r="D17" s="2">
        <v>116</v>
      </c>
    </row>
    <row r="18" spans="1:4">
      <c r="A18" s="2">
        <v>17</v>
      </c>
      <c r="B18" s="29">
        <v>172</v>
      </c>
      <c r="C18" s="27">
        <v>164</v>
      </c>
      <c r="D18" s="2">
        <v>117</v>
      </c>
    </row>
    <row r="19" spans="1:4">
      <c r="A19" s="2">
        <v>18</v>
      </c>
      <c r="B19" s="29">
        <v>178</v>
      </c>
      <c r="C19" s="27">
        <v>178</v>
      </c>
      <c r="D19" s="2">
        <v>118</v>
      </c>
    </row>
    <row r="20" spans="1:4">
      <c r="A20" s="2">
        <v>19</v>
      </c>
      <c r="B20" s="29">
        <v>169</v>
      </c>
      <c r="C20" s="27">
        <v>176</v>
      </c>
      <c r="D20" s="2">
        <v>119</v>
      </c>
    </row>
    <row r="21" spans="1:4">
      <c r="A21" s="2">
        <v>20</v>
      </c>
      <c r="B21" s="29">
        <v>165</v>
      </c>
      <c r="C21" s="27">
        <v>167</v>
      </c>
      <c r="D21" s="2">
        <v>120</v>
      </c>
    </row>
    <row r="22" spans="1:4">
      <c r="A22" s="2">
        <v>21</v>
      </c>
      <c r="B22" s="29">
        <v>174</v>
      </c>
      <c r="C22" s="27">
        <v>165</v>
      </c>
      <c r="D22" s="2">
        <v>121</v>
      </c>
    </row>
    <row r="23" spans="1:4">
      <c r="A23" s="2">
        <v>22</v>
      </c>
      <c r="B23" s="29">
        <v>159</v>
      </c>
      <c r="C23" s="27">
        <v>172</v>
      </c>
      <c r="D23" s="2">
        <v>122</v>
      </c>
    </row>
    <row r="24" spans="1:4">
      <c r="A24" s="2">
        <v>23</v>
      </c>
      <c r="B24" s="29">
        <v>171</v>
      </c>
      <c r="C24" s="27">
        <v>168</v>
      </c>
      <c r="D24" s="2">
        <v>123</v>
      </c>
    </row>
    <row r="25" spans="1:4">
      <c r="A25" s="2">
        <v>24</v>
      </c>
      <c r="B25" s="29">
        <v>169</v>
      </c>
      <c r="C25" s="27">
        <v>170</v>
      </c>
      <c r="D25" s="2">
        <v>124</v>
      </c>
    </row>
    <row r="26" spans="1:4">
      <c r="A26" s="2">
        <v>25</v>
      </c>
      <c r="B26" s="29">
        <v>176</v>
      </c>
      <c r="C26" s="27">
        <v>187</v>
      </c>
      <c r="D26" s="2">
        <v>125</v>
      </c>
    </row>
    <row r="27" spans="1:4">
      <c r="A27" s="2">
        <v>26</v>
      </c>
      <c r="B27" s="29">
        <v>170</v>
      </c>
      <c r="C27" s="27">
        <v>165</v>
      </c>
      <c r="D27" s="2">
        <v>126</v>
      </c>
    </row>
    <row r="28" spans="1:4">
      <c r="A28" s="2">
        <v>27</v>
      </c>
      <c r="B28" s="29">
        <v>170</v>
      </c>
      <c r="C28" s="27">
        <v>171</v>
      </c>
      <c r="D28" s="2">
        <v>127</v>
      </c>
    </row>
    <row r="29" spans="1:4">
      <c r="A29" s="2">
        <v>28</v>
      </c>
      <c r="B29" s="29">
        <v>165</v>
      </c>
      <c r="C29" s="27">
        <v>171</v>
      </c>
      <c r="D29" s="2">
        <v>128</v>
      </c>
    </row>
    <row r="30" spans="1:4">
      <c r="A30" s="2">
        <v>29</v>
      </c>
      <c r="B30" s="29">
        <v>162</v>
      </c>
      <c r="C30" s="27">
        <v>169</v>
      </c>
      <c r="D30" s="2">
        <v>129</v>
      </c>
    </row>
    <row r="31" spans="1:4">
      <c r="A31" s="2">
        <v>30</v>
      </c>
      <c r="B31" s="29">
        <v>175</v>
      </c>
      <c r="C31" s="27">
        <v>163</v>
      </c>
      <c r="D31" s="2">
        <v>130</v>
      </c>
    </row>
    <row r="32" spans="1:4">
      <c r="A32" s="2">
        <v>31</v>
      </c>
      <c r="B32" s="29">
        <v>157</v>
      </c>
      <c r="C32" s="27">
        <v>161</v>
      </c>
      <c r="D32" s="2">
        <v>131</v>
      </c>
    </row>
    <row r="33" spans="1:4">
      <c r="A33" s="2">
        <v>32</v>
      </c>
      <c r="B33" s="29">
        <v>161</v>
      </c>
      <c r="C33" s="27">
        <v>175</v>
      </c>
      <c r="D33" s="2">
        <v>132</v>
      </c>
    </row>
    <row r="34" spans="1:4">
      <c r="A34" s="2">
        <v>33</v>
      </c>
      <c r="B34" s="29">
        <v>172</v>
      </c>
      <c r="C34" s="27">
        <v>172</v>
      </c>
      <c r="D34" s="2">
        <v>133</v>
      </c>
    </row>
    <row r="35" spans="1:4">
      <c r="A35" s="2">
        <v>34</v>
      </c>
      <c r="B35" s="29">
        <v>159</v>
      </c>
      <c r="C35" s="27">
        <v>176</v>
      </c>
      <c r="D35" s="2">
        <v>134</v>
      </c>
    </row>
    <row r="36" spans="1:4">
      <c r="A36" s="2">
        <v>35</v>
      </c>
      <c r="B36" s="29">
        <v>162</v>
      </c>
      <c r="C36" s="27">
        <v>180</v>
      </c>
      <c r="D36" s="2">
        <v>135</v>
      </c>
    </row>
    <row r="37" spans="1:4">
      <c r="A37" s="2">
        <v>36</v>
      </c>
      <c r="B37" s="29">
        <v>167</v>
      </c>
      <c r="C37" s="27">
        <v>172</v>
      </c>
      <c r="D37" s="2">
        <v>136</v>
      </c>
    </row>
    <row r="38" spans="1:4">
      <c r="A38" s="2">
        <v>37</v>
      </c>
      <c r="B38" s="29">
        <v>159</v>
      </c>
      <c r="C38" s="27">
        <v>174</v>
      </c>
      <c r="D38" s="2">
        <v>137</v>
      </c>
    </row>
    <row r="39" spans="1:4">
      <c r="A39" s="2">
        <v>38</v>
      </c>
      <c r="B39" s="29">
        <v>160</v>
      </c>
      <c r="C39" s="27">
        <v>164</v>
      </c>
      <c r="D39" s="2">
        <v>138</v>
      </c>
    </row>
    <row r="40" spans="1:4">
      <c r="A40" s="2">
        <v>39</v>
      </c>
      <c r="B40" s="29">
        <v>175</v>
      </c>
      <c r="C40" s="27">
        <v>169</v>
      </c>
      <c r="D40" s="2">
        <v>139</v>
      </c>
    </row>
    <row r="41" spans="1:4">
      <c r="A41" s="2">
        <v>40</v>
      </c>
      <c r="B41" s="29">
        <v>163</v>
      </c>
      <c r="C41" s="27">
        <v>157</v>
      </c>
      <c r="D41" s="2">
        <v>140</v>
      </c>
    </row>
    <row r="42" spans="1:4">
      <c r="A42" s="2">
        <v>41</v>
      </c>
      <c r="B42" s="29">
        <v>169</v>
      </c>
      <c r="C42" s="27">
        <v>178</v>
      </c>
      <c r="D42" s="2">
        <v>141</v>
      </c>
    </row>
    <row r="43" spans="1:4">
      <c r="A43" s="2">
        <v>42</v>
      </c>
      <c r="B43" s="29">
        <v>180</v>
      </c>
      <c r="C43" s="27">
        <v>176</v>
      </c>
      <c r="D43" s="2">
        <v>142</v>
      </c>
    </row>
    <row r="44" spans="1:4">
      <c r="A44" s="2">
        <v>43</v>
      </c>
      <c r="B44" s="29">
        <v>165</v>
      </c>
      <c r="C44" s="27">
        <v>161</v>
      </c>
      <c r="D44" s="2">
        <v>143</v>
      </c>
    </row>
    <row r="45" spans="1:4">
      <c r="A45" s="2">
        <v>44</v>
      </c>
      <c r="B45" s="29">
        <v>168</v>
      </c>
      <c r="C45" s="27">
        <v>176</v>
      </c>
      <c r="D45" s="2">
        <v>144</v>
      </c>
    </row>
    <row r="46" spans="1:4">
      <c r="A46" s="2">
        <v>45</v>
      </c>
      <c r="B46" s="29">
        <v>169</v>
      </c>
      <c r="C46" s="27">
        <v>165</v>
      </c>
      <c r="D46" s="2">
        <v>145</v>
      </c>
    </row>
    <row r="47" spans="1:4">
      <c r="A47" s="2">
        <v>46</v>
      </c>
      <c r="B47" s="29">
        <v>170</v>
      </c>
      <c r="C47" s="27">
        <v>161</v>
      </c>
      <c r="D47" s="2">
        <v>146</v>
      </c>
    </row>
    <row r="48" spans="1:4">
      <c r="A48" s="2">
        <v>47</v>
      </c>
      <c r="B48" s="29">
        <v>163</v>
      </c>
      <c r="C48" s="27">
        <v>182</v>
      </c>
      <c r="D48" s="2">
        <v>147</v>
      </c>
    </row>
    <row r="49" spans="1:4">
      <c r="A49" s="2">
        <v>48</v>
      </c>
      <c r="B49" s="29">
        <v>178</v>
      </c>
      <c r="C49" s="27">
        <v>176</v>
      </c>
      <c r="D49" s="2">
        <v>148</v>
      </c>
    </row>
    <row r="50" spans="1:4">
      <c r="A50" s="2">
        <v>49</v>
      </c>
      <c r="B50" s="29">
        <v>162</v>
      </c>
      <c r="C50" s="27">
        <v>168</v>
      </c>
      <c r="D50" s="2">
        <v>149</v>
      </c>
    </row>
    <row r="51" spans="1:4">
      <c r="A51" s="2">
        <v>50</v>
      </c>
      <c r="B51" s="29">
        <v>178</v>
      </c>
      <c r="C51" s="27">
        <v>164</v>
      </c>
      <c r="D51" s="2">
        <v>150</v>
      </c>
    </row>
    <row r="52" spans="1:4">
      <c r="A52" s="2">
        <v>51</v>
      </c>
      <c r="B52" s="29">
        <v>165</v>
      </c>
      <c r="C52" s="27">
        <v>166</v>
      </c>
      <c r="D52" s="2">
        <v>151</v>
      </c>
    </row>
    <row r="53" spans="1:4">
      <c r="A53" s="2">
        <v>52</v>
      </c>
      <c r="B53" s="29">
        <v>162</v>
      </c>
      <c r="C53" s="27">
        <v>165</v>
      </c>
      <c r="D53" s="2">
        <v>152</v>
      </c>
    </row>
    <row r="54" spans="1:4">
      <c r="A54" s="2">
        <v>53</v>
      </c>
      <c r="B54" s="29">
        <v>171</v>
      </c>
      <c r="C54" s="27">
        <v>169</v>
      </c>
      <c r="D54" s="2">
        <v>153</v>
      </c>
    </row>
    <row r="55" spans="1:4">
      <c r="A55" s="2">
        <v>54</v>
      </c>
      <c r="B55" s="29">
        <v>172</v>
      </c>
      <c r="C55" s="27">
        <v>165</v>
      </c>
      <c r="D55" s="2">
        <v>154</v>
      </c>
    </row>
    <row r="56" spans="1:4">
      <c r="A56" s="2">
        <v>55</v>
      </c>
      <c r="B56" s="29">
        <v>171</v>
      </c>
      <c r="C56" s="27">
        <v>163</v>
      </c>
      <c r="D56" s="2">
        <v>155</v>
      </c>
    </row>
    <row r="57" spans="1:4">
      <c r="A57" s="2">
        <v>56</v>
      </c>
      <c r="B57" s="29">
        <v>166</v>
      </c>
      <c r="C57" s="27">
        <v>167</v>
      </c>
      <c r="D57" s="2">
        <v>156</v>
      </c>
    </row>
    <row r="58" spans="1:4">
      <c r="A58" s="2">
        <v>57</v>
      </c>
      <c r="B58" s="29">
        <v>164</v>
      </c>
      <c r="C58" s="27">
        <v>158</v>
      </c>
      <c r="D58" s="2">
        <v>157</v>
      </c>
    </row>
    <row r="59" spans="1:4">
      <c r="A59" s="2">
        <v>58</v>
      </c>
      <c r="B59" s="29">
        <v>164</v>
      </c>
      <c r="C59" s="27">
        <v>168</v>
      </c>
      <c r="D59" s="2">
        <v>158</v>
      </c>
    </row>
    <row r="60" spans="1:4">
      <c r="A60" s="2">
        <v>59</v>
      </c>
      <c r="B60" s="29">
        <v>169</v>
      </c>
      <c r="C60" s="27">
        <v>164</v>
      </c>
      <c r="D60" s="2">
        <v>159</v>
      </c>
    </row>
    <row r="61" spans="1:4">
      <c r="A61" s="2">
        <v>60</v>
      </c>
      <c r="B61" s="29">
        <v>169</v>
      </c>
      <c r="C61" s="27">
        <v>165</v>
      </c>
      <c r="D61" s="2">
        <v>160</v>
      </c>
    </row>
    <row r="62" spans="1:4">
      <c r="A62" s="2">
        <v>61</v>
      </c>
      <c r="B62" s="29">
        <v>163</v>
      </c>
      <c r="C62" s="27">
        <v>172</v>
      </c>
      <c r="D62" s="2">
        <v>161</v>
      </c>
    </row>
    <row r="63" spans="1:4">
      <c r="A63" s="2">
        <v>62</v>
      </c>
      <c r="B63" s="29">
        <v>173</v>
      </c>
      <c r="C63" s="27">
        <v>178</v>
      </c>
      <c r="D63" s="2">
        <v>162</v>
      </c>
    </row>
    <row r="64" spans="1:4">
      <c r="A64" s="2">
        <v>63</v>
      </c>
      <c r="B64" s="29">
        <v>176</v>
      </c>
      <c r="C64" s="27">
        <v>164</v>
      </c>
      <c r="D64" s="2">
        <v>163</v>
      </c>
    </row>
    <row r="65" spans="1:4">
      <c r="A65" s="2">
        <v>64</v>
      </c>
      <c r="B65" s="29">
        <v>168</v>
      </c>
      <c r="C65" s="27">
        <v>168</v>
      </c>
      <c r="D65" s="2">
        <v>164</v>
      </c>
    </row>
    <row r="66" spans="1:4">
      <c r="A66" s="2">
        <v>65</v>
      </c>
      <c r="B66" s="29">
        <v>169</v>
      </c>
      <c r="C66" s="27">
        <v>164</v>
      </c>
      <c r="D66" s="2">
        <v>165</v>
      </c>
    </row>
    <row r="67" spans="1:4">
      <c r="A67" s="2">
        <v>66</v>
      </c>
      <c r="B67" s="29">
        <v>168</v>
      </c>
      <c r="C67" s="27">
        <v>170</v>
      </c>
      <c r="D67" s="2">
        <v>166</v>
      </c>
    </row>
    <row r="68" spans="1:4">
      <c r="A68" s="2">
        <v>67</v>
      </c>
      <c r="B68" s="29">
        <v>166</v>
      </c>
      <c r="C68" s="27">
        <v>171</v>
      </c>
      <c r="D68" s="2">
        <v>167</v>
      </c>
    </row>
    <row r="69" spans="1:4">
      <c r="A69" s="2">
        <v>68</v>
      </c>
      <c r="B69" s="29">
        <v>178</v>
      </c>
      <c r="C69" s="27">
        <v>165</v>
      </c>
      <c r="D69" s="2">
        <v>168</v>
      </c>
    </row>
    <row r="70" spans="1:4">
      <c r="A70" s="2">
        <v>69</v>
      </c>
      <c r="B70" s="29">
        <v>165</v>
      </c>
      <c r="C70" s="27">
        <v>161</v>
      </c>
      <c r="D70" s="2">
        <v>169</v>
      </c>
    </row>
    <row r="71" spans="1:4">
      <c r="A71" s="2">
        <v>70</v>
      </c>
      <c r="B71" s="29">
        <v>164</v>
      </c>
      <c r="C71" s="27">
        <v>181</v>
      </c>
      <c r="D71" s="2">
        <v>170</v>
      </c>
    </row>
    <row r="72" spans="1:4">
      <c r="A72" s="2">
        <v>71</v>
      </c>
      <c r="B72" s="29">
        <v>161</v>
      </c>
      <c r="C72" s="27">
        <v>162</v>
      </c>
      <c r="D72" s="2">
        <v>171</v>
      </c>
    </row>
    <row r="73" spans="1:4">
      <c r="A73" s="2">
        <v>72</v>
      </c>
      <c r="B73" s="29">
        <v>170</v>
      </c>
      <c r="C73" s="27">
        <v>167</v>
      </c>
      <c r="D73" s="2">
        <v>172</v>
      </c>
    </row>
    <row r="74" spans="1:4">
      <c r="A74" s="2">
        <v>73</v>
      </c>
      <c r="B74" s="29">
        <v>164</v>
      </c>
      <c r="C74" s="27">
        <v>176</v>
      </c>
      <c r="D74" s="2">
        <v>173</v>
      </c>
    </row>
    <row r="75" spans="1:4">
      <c r="A75" s="2">
        <v>74</v>
      </c>
      <c r="B75" s="29">
        <v>171</v>
      </c>
      <c r="C75" s="27">
        <v>171</v>
      </c>
      <c r="D75" s="2">
        <v>174</v>
      </c>
    </row>
    <row r="76" spans="1:4">
      <c r="A76" s="2">
        <v>75</v>
      </c>
      <c r="B76" s="29">
        <v>171</v>
      </c>
      <c r="C76" s="27">
        <v>167</v>
      </c>
      <c r="D76" s="2">
        <v>175</v>
      </c>
    </row>
    <row r="77" spans="1:4">
      <c r="A77" s="2">
        <v>76</v>
      </c>
      <c r="B77" s="29">
        <v>163</v>
      </c>
      <c r="C77" s="27">
        <v>170</v>
      </c>
      <c r="D77" s="2">
        <v>176</v>
      </c>
    </row>
    <row r="78" spans="1:4">
      <c r="A78" s="2">
        <v>77</v>
      </c>
      <c r="B78" s="29">
        <v>167</v>
      </c>
      <c r="C78" s="27">
        <v>187</v>
      </c>
      <c r="D78" s="2">
        <v>177</v>
      </c>
    </row>
    <row r="79" spans="1:4">
      <c r="A79" s="2">
        <v>78</v>
      </c>
      <c r="B79" s="29">
        <v>165</v>
      </c>
      <c r="C79" s="27">
        <v>176</v>
      </c>
      <c r="D79" s="2">
        <v>178</v>
      </c>
    </row>
    <row r="80" spans="1:4">
      <c r="A80" s="2">
        <v>79</v>
      </c>
      <c r="B80" s="29">
        <v>175</v>
      </c>
      <c r="C80" s="27">
        <v>166</v>
      </c>
      <c r="D80" s="2">
        <v>179</v>
      </c>
    </row>
    <row r="81" spans="1:4">
      <c r="A81" s="2">
        <v>80</v>
      </c>
      <c r="B81" s="29">
        <v>171</v>
      </c>
      <c r="C81" s="27">
        <v>167</v>
      </c>
      <c r="D81" s="2">
        <v>180</v>
      </c>
    </row>
    <row r="82" spans="1:4">
      <c r="A82" s="2">
        <v>81</v>
      </c>
      <c r="B82" s="29">
        <v>174</v>
      </c>
      <c r="C82" s="27">
        <v>163</v>
      </c>
      <c r="D82" s="2">
        <v>181</v>
      </c>
    </row>
    <row r="83" spans="1:4">
      <c r="A83" s="2">
        <v>82</v>
      </c>
      <c r="B83" s="29">
        <v>164</v>
      </c>
      <c r="C83" s="27">
        <v>184</v>
      </c>
      <c r="D83" s="2">
        <v>182</v>
      </c>
    </row>
    <row r="84" spans="1:4">
      <c r="A84" s="2">
        <v>83</v>
      </c>
      <c r="B84" s="29">
        <v>166</v>
      </c>
      <c r="C84" s="27">
        <v>171</v>
      </c>
      <c r="D84" s="2">
        <v>183</v>
      </c>
    </row>
    <row r="85" spans="1:4">
      <c r="A85" s="2">
        <v>84</v>
      </c>
      <c r="B85" s="29">
        <v>161</v>
      </c>
      <c r="C85" s="27">
        <v>159</v>
      </c>
      <c r="D85" s="2">
        <v>184</v>
      </c>
    </row>
    <row r="86" spans="1:4">
      <c r="A86" s="2">
        <v>85</v>
      </c>
      <c r="B86" s="29">
        <v>169</v>
      </c>
      <c r="C86" s="27">
        <v>168</v>
      </c>
      <c r="D86" s="2">
        <v>185</v>
      </c>
    </row>
    <row r="87" spans="1:4">
      <c r="A87" s="2">
        <v>86</v>
      </c>
      <c r="B87" s="29">
        <v>163</v>
      </c>
      <c r="C87" s="27">
        <v>161</v>
      </c>
      <c r="D87" s="2">
        <v>186</v>
      </c>
    </row>
    <row r="88" spans="1:4">
      <c r="A88" s="2">
        <v>87</v>
      </c>
      <c r="B88" s="29">
        <v>168</v>
      </c>
      <c r="C88" s="27">
        <v>166</v>
      </c>
      <c r="D88" s="2">
        <v>187</v>
      </c>
    </row>
    <row r="89" spans="1:4">
      <c r="A89" s="2">
        <v>88</v>
      </c>
      <c r="B89" s="29">
        <v>166</v>
      </c>
      <c r="C89" s="27">
        <v>180</v>
      </c>
      <c r="D89" s="2">
        <v>188</v>
      </c>
    </row>
    <row r="90" spans="1:4">
      <c r="A90" s="2">
        <v>89</v>
      </c>
      <c r="B90" s="29">
        <v>172</v>
      </c>
      <c r="C90" s="27">
        <v>180</v>
      </c>
      <c r="D90" s="2">
        <v>189</v>
      </c>
    </row>
    <row r="91" spans="1:4">
      <c r="A91" s="2">
        <v>90</v>
      </c>
      <c r="B91" s="29">
        <v>165</v>
      </c>
      <c r="C91" s="27">
        <v>177</v>
      </c>
      <c r="D91" s="2">
        <v>190</v>
      </c>
    </row>
    <row r="92" spans="1:4">
      <c r="A92" s="2">
        <v>91</v>
      </c>
      <c r="B92" s="29">
        <v>166</v>
      </c>
      <c r="C92" s="27">
        <v>160</v>
      </c>
      <c r="D92" s="2">
        <v>191</v>
      </c>
    </row>
    <row r="93" spans="1:4">
      <c r="A93" s="2">
        <v>92</v>
      </c>
      <c r="B93" s="29">
        <v>171</v>
      </c>
      <c r="C93" s="27">
        <v>156</v>
      </c>
      <c r="D93" s="2">
        <v>192</v>
      </c>
    </row>
    <row r="94" spans="1:4">
      <c r="A94" s="2">
        <v>93</v>
      </c>
      <c r="B94" s="29">
        <v>161</v>
      </c>
      <c r="C94" s="27">
        <v>173</v>
      </c>
      <c r="D94" s="2">
        <v>193</v>
      </c>
    </row>
    <row r="95" spans="1:4">
      <c r="A95" s="2">
        <v>94</v>
      </c>
      <c r="B95" s="29">
        <v>163</v>
      </c>
      <c r="C95" s="27">
        <v>169</v>
      </c>
      <c r="D95" s="2">
        <v>194</v>
      </c>
    </row>
    <row r="96" spans="1:4">
      <c r="A96" s="2">
        <v>95</v>
      </c>
      <c r="B96" s="29">
        <v>165</v>
      </c>
      <c r="C96" s="27">
        <v>173</v>
      </c>
      <c r="D96" s="2">
        <v>195</v>
      </c>
    </row>
    <row r="97" spans="1:4">
      <c r="A97" s="2">
        <v>96</v>
      </c>
      <c r="B97" s="29">
        <v>172</v>
      </c>
      <c r="C97" s="27">
        <v>168</v>
      </c>
      <c r="D97" s="2">
        <v>196</v>
      </c>
    </row>
    <row r="98" spans="1:4">
      <c r="A98" s="2">
        <v>97</v>
      </c>
      <c r="B98" s="29">
        <v>167</v>
      </c>
      <c r="C98" s="27">
        <v>165</v>
      </c>
      <c r="D98" s="2">
        <v>197</v>
      </c>
    </row>
    <row r="99" spans="1:4">
      <c r="A99" s="2">
        <v>98</v>
      </c>
      <c r="B99" s="29">
        <v>168</v>
      </c>
      <c r="C99" s="27">
        <v>162</v>
      </c>
      <c r="D99" s="2">
        <v>198</v>
      </c>
    </row>
    <row r="100" spans="1:4">
      <c r="A100" s="2">
        <v>99</v>
      </c>
      <c r="B100" s="29">
        <v>157</v>
      </c>
      <c r="C100" s="27">
        <v>159</v>
      </c>
      <c r="D100" s="2">
        <v>199</v>
      </c>
    </row>
    <row r="101" spans="1:4">
      <c r="A101" s="2">
        <v>100</v>
      </c>
      <c r="B101" s="29">
        <v>169</v>
      </c>
      <c r="C101" s="27">
        <v>162</v>
      </c>
      <c r="D101" s="2">
        <v>200</v>
      </c>
    </row>
  </sheetData>
  <mergeCells count="1">
    <mergeCell ref="G12:H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199D-90BB-9840-8770-2F7A673A22D7}">
  <dimension ref="A1"/>
  <sheetViews>
    <sheetView zoomScale="133" workbookViewId="0">
      <selection activeCell="P22" sqref="P22"/>
    </sheetView>
  </sheetViews>
  <sheetFormatPr baseColWidth="10" defaultRowHeight="16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EA46-7B93-3144-8399-C831FB9865A2}">
  <dimension ref="A1:Q21"/>
  <sheetViews>
    <sheetView topLeftCell="C1" zoomScale="150" zoomScaleNormal="212" workbookViewId="0">
      <selection activeCell="L27" sqref="L27"/>
    </sheetView>
  </sheetViews>
  <sheetFormatPr baseColWidth="10" defaultRowHeight="16"/>
  <cols>
    <col min="1" max="16384" width="10.83203125" style="34"/>
  </cols>
  <sheetData>
    <row r="1" spans="1:17">
      <c r="A1" s="35"/>
      <c r="B1" s="35"/>
      <c r="C1" s="36" t="s">
        <v>68</v>
      </c>
      <c r="D1" s="37" t="s">
        <v>70</v>
      </c>
      <c r="E1" s="38">
        <f>'2'!$E11</f>
        <v>48</v>
      </c>
      <c r="F1" s="38">
        <f>'2'!$E12</f>
        <v>51.61</v>
      </c>
      <c r="G1" s="38">
        <f>'2'!$E13</f>
        <v>55.22</v>
      </c>
      <c r="H1" s="38">
        <f>'2'!$E14</f>
        <v>58.83</v>
      </c>
      <c r="I1" s="38">
        <f>'2'!$E15</f>
        <v>62.44</v>
      </c>
      <c r="J1" s="38">
        <f>'2'!$E16</f>
        <v>66.05</v>
      </c>
      <c r="K1" s="38">
        <f>'2'!$E17</f>
        <v>69.66</v>
      </c>
      <c r="L1" s="38">
        <f>'2'!$E18</f>
        <v>73.27</v>
      </c>
      <c r="M1" s="38">
        <f>'2'!$E19</f>
        <v>76.88</v>
      </c>
      <c r="N1" s="38">
        <f>'2'!$E20</f>
        <v>80.489999999999995</v>
      </c>
      <c r="O1" s="35"/>
      <c r="P1" s="35"/>
      <c r="Q1" s="35"/>
    </row>
    <row r="2" spans="1:17">
      <c r="A2" s="35"/>
      <c r="B2" s="35"/>
      <c r="C2" s="36"/>
      <c r="D2" s="37" t="s">
        <v>71</v>
      </c>
      <c r="E2" s="38">
        <f>'2'!F11</f>
        <v>51.61</v>
      </c>
      <c r="F2" s="38">
        <f>'2'!F12</f>
        <v>55.22</v>
      </c>
      <c r="G2" s="38">
        <f>'2'!F13</f>
        <v>58.83</v>
      </c>
      <c r="H2" s="38">
        <f>'2'!F14</f>
        <v>62.44</v>
      </c>
      <c r="I2" s="38">
        <f>'2'!F15</f>
        <v>66.05</v>
      </c>
      <c r="J2" s="38">
        <f>'2'!F16</f>
        <v>69.66</v>
      </c>
      <c r="K2" s="38">
        <f>'2'!F17</f>
        <v>73.27</v>
      </c>
      <c r="L2" s="38">
        <f>'2'!F18</f>
        <v>76.88</v>
      </c>
      <c r="M2" s="38">
        <f>'2'!F19</f>
        <v>80.489999999999995</v>
      </c>
      <c r="N2" s="38">
        <f>'2'!F20</f>
        <v>84.1</v>
      </c>
      <c r="O2" s="35"/>
      <c r="P2" s="35"/>
      <c r="Q2" s="35"/>
    </row>
    <row r="3" spans="1:17">
      <c r="A3" s="39" t="s">
        <v>69</v>
      </c>
      <c r="B3" s="39"/>
      <c r="C3" s="35"/>
      <c r="D3" s="37" t="s">
        <v>14</v>
      </c>
      <c r="E3" s="38">
        <f>AVERAGE(E1:E2)</f>
        <v>49.805</v>
      </c>
      <c r="F3" s="38">
        <f t="shared" ref="F3:N3" si="0">AVERAGE(F1:F2)</f>
        <v>53.414999999999999</v>
      </c>
      <c r="G3" s="38">
        <f t="shared" si="0"/>
        <v>57.024999999999999</v>
      </c>
      <c r="H3" s="38">
        <f t="shared" si="0"/>
        <v>60.634999999999998</v>
      </c>
      <c r="I3" s="38">
        <f t="shared" si="0"/>
        <v>64.245000000000005</v>
      </c>
      <c r="J3" s="38">
        <f t="shared" si="0"/>
        <v>67.85499999999999</v>
      </c>
      <c r="K3" s="38">
        <f t="shared" si="0"/>
        <v>71.465000000000003</v>
      </c>
      <c r="L3" s="38">
        <f t="shared" si="0"/>
        <v>75.074999999999989</v>
      </c>
      <c r="M3" s="38">
        <f t="shared" si="0"/>
        <v>78.685000000000002</v>
      </c>
      <c r="N3" s="38">
        <f t="shared" si="0"/>
        <v>82.294999999999987</v>
      </c>
      <c r="O3" s="35"/>
      <c r="P3" s="35"/>
      <c r="Q3" s="35"/>
    </row>
    <row r="4" spans="1:17">
      <c r="A4" s="40" t="str">
        <f>'2'!B10</f>
        <v>a_i</v>
      </c>
      <c r="B4" s="40" t="str">
        <f>'2'!C10</f>
        <v>a_i+1</v>
      </c>
      <c r="C4" s="40" t="s">
        <v>14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44" t="s">
        <v>12</v>
      </c>
      <c r="P4" s="45" t="s">
        <v>72</v>
      </c>
      <c r="Q4" s="35"/>
    </row>
    <row r="5" spans="1:17">
      <c r="A5" s="41">
        <f>'2'!B11</f>
        <v>156</v>
      </c>
      <c r="B5" s="41">
        <f>'2'!C11</f>
        <v>160.01</v>
      </c>
      <c r="C5" s="41">
        <f>'3'!C3</f>
        <v>158.005</v>
      </c>
      <c r="D5" s="35"/>
      <c r="E5" s="42" cm="1">
        <f t="array" ref="E5:N14">COUNTIFS('1'!$B$2:$B$201,"&gt;="&amp;$A$5:$A$14,'1'!$B$2:$B$201,"&lt;"&amp;$B$5:$B$14,'1'!$C$2:$C$201,"&gt;="&amp;$E$1:$N$1,'1'!$C$2:$C$201,"&lt;"&amp;$E$2:$N$2)</f>
        <v>1</v>
      </c>
      <c r="F5" s="42">
        <v>5</v>
      </c>
      <c r="G5" s="42">
        <v>0</v>
      </c>
      <c r="H5" s="42">
        <v>6</v>
      </c>
      <c r="I5" s="42">
        <v>0</v>
      </c>
      <c r="J5" s="42">
        <v>1</v>
      </c>
      <c r="K5" s="42">
        <v>0</v>
      </c>
      <c r="L5" s="42">
        <v>0</v>
      </c>
      <c r="M5" s="42">
        <v>0</v>
      </c>
      <c r="N5" s="42">
        <v>0</v>
      </c>
      <c r="O5" s="43">
        <f>SUM(E5:N5)</f>
        <v>13</v>
      </c>
      <c r="P5" s="46">
        <f>SUMPRODUCT($E$3:$N$3,E5:N5)/O5</f>
        <v>57.580384615384624</v>
      </c>
      <c r="Q5" s="35"/>
    </row>
    <row r="6" spans="1:17">
      <c r="A6" s="41">
        <f>'2'!B12</f>
        <v>160.01</v>
      </c>
      <c r="B6" s="41">
        <f>'2'!C12</f>
        <v>164.01999999999998</v>
      </c>
      <c r="C6" s="41">
        <f>'3'!C4</f>
        <v>162.01499999999999</v>
      </c>
      <c r="D6" s="35"/>
      <c r="E6" s="42">
        <v>1</v>
      </c>
      <c r="F6" s="42">
        <v>7</v>
      </c>
      <c r="G6" s="42">
        <v>9</v>
      </c>
      <c r="H6" s="42">
        <v>9</v>
      </c>
      <c r="I6" s="42">
        <v>14</v>
      </c>
      <c r="J6" s="42">
        <v>1</v>
      </c>
      <c r="K6" s="42">
        <v>0</v>
      </c>
      <c r="L6" s="42">
        <v>0</v>
      </c>
      <c r="M6" s="42">
        <v>0</v>
      </c>
      <c r="N6" s="42">
        <v>0</v>
      </c>
      <c r="O6" s="43">
        <f>SUM(E6:N6)</f>
        <v>41</v>
      </c>
      <c r="P6" s="46">
        <f>SUMPRODUCT($E$3:$N$3,E6:N6)/O6</f>
        <v>59.754512195121947</v>
      </c>
      <c r="Q6" s="35"/>
    </row>
    <row r="7" spans="1:17">
      <c r="A7" s="41">
        <f>'2'!B13</f>
        <v>164.01999999999998</v>
      </c>
      <c r="B7" s="41">
        <f>'2'!C13</f>
        <v>168.02999999999997</v>
      </c>
      <c r="C7" s="41">
        <f>'3'!C5</f>
        <v>166.02499999999998</v>
      </c>
      <c r="D7" s="35"/>
      <c r="E7" s="42">
        <v>0</v>
      </c>
      <c r="F7" s="42">
        <v>3</v>
      </c>
      <c r="G7" s="42">
        <v>5</v>
      </c>
      <c r="H7" s="42">
        <v>12</v>
      </c>
      <c r="I7" s="42">
        <v>20</v>
      </c>
      <c r="J7" s="42">
        <v>8</v>
      </c>
      <c r="K7" s="42">
        <v>4</v>
      </c>
      <c r="L7" s="42">
        <v>2</v>
      </c>
      <c r="M7" s="42">
        <v>1</v>
      </c>
      <c r="N7" s="42">
        <v>0</v>
      </c>
      <c r="O7" s="43">
        <f t="shared" ref="O6:O14" si="1">SUM(E7:N7)</f>
        <v>55</v>
      </c>
      <c r="P7" s="46">
        <f t="shared" ref="P6:P14" si="2">SUMPRODUCT($E$3:$N$3,E7:N7)/O7</f>
        <v>63.916818181818194</v>
      </c>
      <c r="Q7" s="35"/>
    </row>
    <row r="8" spans="1:17">
      <c r="A8" s="41">
        <f>'2'!B14</f>
        <v>168.02999999999997</v>
      </c>
      <c r="B8" s="41">
        <f>'2'!C14</f>
        <v>172.03999999999996</v>
      </c>
      <c r="C8" s="41">
        <f>'3'!C6</f>
        <v>170.03499999999997</v>
      </c>
      <c r="D8" s="35"/>
      <c r="E8" s="42">
        <v>0</v>
      </c>
      <c r="F8" s="42">
        <v>0</v>
      </c>
      <c r="G8" s="42">
        <v>4</v>
      </c>
      <c r="H8" s="42">
        <v>5</v>
      </c>
      <c r="I8" s="42">
        <v>18</v>
      </c>
      <c r="J8" s="42">
        <v>10</v>
      </c>
      <c r="K8" s="42">
        <v>5</v>
      </c>
      <c r="L8" s="42">
        <v>6</v>
      </c>
      <c r="M8" s="42">
        <v>1</v>
      </c>
      <c r="N8" s="42">
        <v>0</v>
      </c>
      <c r="O8" s="43">
        <f t="shared" si="1"/>
        <v>49</v>
      </c>
      <c r="P8" s="46">
        <f>SUMPRODUCT($E$3:$N$3,E8:N8)/O8</f>
        <v>66.381530612244887</v>
      </c>
      <c r="Q8" s="35"/>
    </row>
    <row r="9" spans="1:17">
      <c r="A9" s="41">
        <f>'2'!B15</f>
        <v>172.03999999999996</v>
      </c>
      <c r="B9" s="41">
        <f>'2'!C15</f>
        <v>176.04999999999995</v>
      </c>
      <c r="C9" s="41">
        <f>'3'!C7</f>
        <v>174.04499999999996</v>
      </c>
      <c r="D9" s="35"/>
      <c r="E9" s="42">
        <v>0</v>
      </c>
      <c r="F9" s="42">
        <v>0</v>
      </c>
      <c r="G9" s="42">
        <v>0</v>
      </c>
      <c r="H9" s="42">
        <v>1</v>
      </c>
      <c r="I9" s="42">
        <v>4</v>
      </c>
      <c r="J9" s="42">
        <v>5</v>
      </c>
      <c r="K9" s="42">
        <v>5</v>
      </c>
      <c r="L9" s="42">
        <v>4</v>
      </c>
      <c r="M9" s="42">
        <v>3</v>
      </c>
      <c r="N9" s="42">
        <v>0</v>
      </c>
      <c r="O9" s="43">
        <f>SUM(E9:N9)</f>
        <v>22</v>
      </c>
      <c r="P9" s="46">
        <f>SUMPRODUCT($E$3:$N$3,E9:N9)/O9</f>
        <v>70.480454545454549</v>
      </c>
      <c r="Q9" s="35"/>
    </row>
    <row r="10" spans="1:17">
      <c r="A10" s="41">
        <f>'2'!B16</f>
        <v>176.04999999999995</v>
      </c>
      <c r="B10" s="41">
        <f>'2'!C16</f>
        <v>180.05999999999995</v>
      </c>
      <c r="C10" s="41">
        <f>'3'!C8</f>
        <v>178.05499999999995</v>
      </c>
      <c r="D10" s="35"/>
      <c r="E10" s="42">
        <v>0</v>
      </c>
      <c r="F10" s="42">
        <v>0</v>
      </c>
      <c r="G10" s="42">
        <v>0</v>
      </c>
      <c r="H10" s="42">
        <v>2</v>
      </c>
      <c r="I10" s="42">
        <v>1</v>
      </c>
      <c r="J10" s="42">
        <v>2</v>
      </c>
      <c r="K10" s="42">
        <v>3</v>
      </c>
      <c r="L10" s="42">
        <v>4</v>
      </c>
      <c r="M10" s="42">
        <v>1</v>
      </c>
      <c r="N10" s="42">
        <v>0</v>
      </c>
      <c r="O10" s="43">
        <f t="shared" si="1"/>
        <v>13</v>
      </c>
      <c r="P10" s="46">
        <f>SUMPRODUCT($E$3:$N$3,E10:N10)/O10</f>
        <v>70.354230769230767</v>
      </c>
      <c r="Q10" s="35"/>
    </row>
    <row r="11" spans="1:17">
      <c r="A11" s="41">
        <f>'2'!B17</f>
        <v>180.05999999999995</v>
      </c>
      <c r="B11" s="41">
        <f>'2'!C17</f>
        <v>184.06999999999994</v>
      </c>
      <c r="C11" s="41">
        <f>'3'!C9</f>
        <v>182.06499999999994</v>
      </c>
      <c r="D11" s="35"/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1</v>
      </c>
      <c r="K11" s="42">
        <v>0</v>
      </c>
      <c r="L11" s="42">
        <v>1</v>
      </c>
      <c r="M11" s="42">
        <v>1</v>
      </c>
      <c r="N11" s="42">
        <v>1</v>
      </c>
      <c r="O11" s="43">
        <f t="shared" si="1"/>
        <v>4</v>
      </c>
      <c r="P11" s="46">
        <f t="shared" si="2"/>
        <v>75.977499999999992</v>
      </c>
      <c r="Q11" s="35"/>
    </row>
    <row r="12" spans="1:17">
      <c r="A12" s="41">
        <f>'2'!B18</f>
        <v>184.06999999999994</v>
      </c>
      <c r="B12" s="41">
        <f>'2'!C18</f>
        <v>188.07999999999993</v>
      </c>
      <c r="C12" s="41">
        <f>'3'!C10</f>
        <v>186.07499999999993</v>
      </c>
      <c r="D12" s="35"/>
      <c r="E12" s="42">
        <v>0</v>
      </c>
      <c r="F12" s="42">
        <v>0</v>
      </c>
      <c r="G12" s="42">
        <v>0</v>
      </c>
      <c r="H12" s="42">
        <v>0</v>
      </c>
      <c r="I12" s="42">
        <v>1</v>
      </c>
      <c r="J12" s="42">
        <v>0</v>
      </c>
      <c r="K12" s="42">
        <v>0</v>
      </c>
      <c r="L12" s="42">
        <v>0</v>
      </c>
      <c r="M12" s="42">
        <v>0</v>
      </c>
      <c r="N12" s="42">
        <v>1</v>
      </c>
      <c r="O12" s="43">
        <f t="shared" si="1"/>
        <v>2</v>
      </c>
      <c r="P12" s="46">
        <f>SUMPRODUCT($E$3:$N$3,E12:N12)/O12</f>
        <v>73.27</v>
      </c>
      <c r="Q12" s="35"/>
    </row>
    <row r="13" spans="1:17">
      <c r="A13" s="41">
        <f>'2'!B19</f>
        <v>188.07999999999993</v>
      </c>
      <c r="B13" s="41">
        <f>'2'!C19</f>
        <v>192.08999999999992</v>
      </c>
      <c r="C13" s="41">
        <f>'3'!C11</f>
        <v>190.08499999999992</v>
      </c>
      <c r="D13" s="35"/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3">
        <f t="shared" si="1"/>
        <v>0</v>
      </c>
      <c r="P13" s="46" t="s">
        <v>73</v>
      </c>
      <c r="Q13" s="35"/>
    </row>
    <row r="14" spans="1:17">
      <c r="A14" s="41">
        <f>'2'!B20</f>
        <v>192.08999999999992</v>
      </c>
      <c r="B14" s="41">
        <f>'2'!C20</f>
        <v>196.09999999999991</v>
      </c>
      <c r="C14" s="41">
        <f>'3'!C12</f>
        <v>194.09499999999991</v>
      </c>
      <c r="D14" s="35"/>
      <c r="E14" s="42">
        <v>0</v>
      </c>
      <c r="F14" s="42">
        <v>0</v>
      </c>
      <c r="G14" s="42">
        <v>0</v>
      </c>
      <c r="H14" s="42">
        <v>1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3">
        <f t="shared" si="1"/>
        <v>1</v>
      </c>
      <c r="P14" s="46">
        <f t="shared" si="2"/>
        <v>60.634999999999998</v>
      </c>
      <c r="Q14" s="35"/>
    </row>
    <row r="15" spans="1:17">
      <c r="A15" s="35"/>
      <c r="B15" s="35"/>
      <c r="C15" s="35"/>
      <c r="D15" s="44" t="s">
        <v>12</v>
      </c>
      <c r="E15" s="43">
        <f>SUM(E5:E14)</f>
        <v>2</v>
      </c>
      <c r="F15" s="43">
        <f t="shared" ref="F15:N15" si="3">SUM(F5:F14)</f>
        <v>15</v>
      </c>
      <c r="G15" s="43">
        <f t="shared" si="3"/>
        <v>18</v>
      </c>
      <c r="H15" s="43">
        <f t="shared" si="3"/>
        <v>36</v>
      </c>
      <c r="I15" s="43">
        <f t="shared" si="3"/>
        <v>58</v>
      </c>
      <c r="J15" s="43">
        <f t="shared" si="3"/>
        <v>28</v>
      </c>
      <c r="K15" s="43">
        <f t="shared" si="3"/>
        <v>17</v>
      </c>
      <c r="L15" s="43">
        <f t="shared" si="3"/>
        <v>17</v>
      </c>
      <c r="M15" s="43">
        <f t="shared" si="3"/>
        <v>7</v>
      </c>
      <c r="N15" s="43">
        <f t="shared" si="3"/>
        <v>2</v>
      </c>
      <c r="O15" s="43">
        <f>SUM(O5:O14)</f>
        <v>200</v>
      </c>
      <c r="P15" s="35"/>
      <c r="Q15" s="35"/>
    </row>
    <row r="16" spans="1:17">
      <c r="A16" s="35"/>
      <c r="B16" s="35"/>
      <c r="C16" s="35"/>
      <c r="D16" s="45" t="s">
        <v>72</v>
      </c>
      <c r="E16" s="46">
        <f>SUMPRODUCT($C$5:$C$14,E5:E14)/E15</f>
        <v>160.01</v>
      </c>
      <c r="F16" s="46">
        <f>SUMPRODUCT($C$5:$C$14,F5:F14)/F15</f>
        <v>161.48033333333333</v>
      </c>
      <c r="G16" s="46">
        <f t="shared" ref="F16:N16" si="4">SUMPRODUCT($C$5:$C$14,G5:G14)/G15</f>
        <v>164.9111111111111</v>
      </c>
      <c r="H16" s="46">
        <f t="shared" si="4"/>
        <v>165.91361111111112</v>
      </c>
      <c r="I16" s="46">
        <f t="shared" si="4"/>
        <v>167.40775862068966</v>
      </c>
      <c r="J16" s="46">
        <f t="shared" si="4"/>
        <v>169.89178571428565</v>
      </c>
      <c r="K16" s="46">
        <f t="shared" si="4"/>
        <v>171.68617647058821</v>
      </c>
      <c r="L16" s="46">
        <f t="shared" si="4"/>
        <v>173.10147058823526</v>
      </c>
      <c r="M16" s="46">
        <f t="shared" si="4"/>
        <v>174.04499999999993</v>
      </c>
      <c r="N16" s="46">
        <f t="shared" si="4"/>
        <v>184.06999999999994</v>
      </c>
      <c r="O16" s="35"/>
      <c r="P16" s="35"/>
      <c r="Q16" s="35"/>
    </row>
    <row r="17" spans="1: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20" spans="1:17" ht="16" customHeight="1">
      <c r="E20" s="56" t="s">
        <v>99</v>
      </c>
      <c r="F20" s="57"/>
      <c r="G20" s="57"/>
      <c r="H20" s="57"/>
      <c r="I20" s="57"/>
      <c r="J20" s="57"/>
      <c r="K20" s="58"/>
    </row>
    <row r="21" spans="1:17" ht="16" customHeight="1">
      <c r="E21" s="59"/>
      <c r="F21" s="60"/>
      <c r="G21" s="60"/>
      <c r="H21" s="60"/>
      <c r="I21" s="60"/>
      <c r="J21" s="60"/>
      <c r="K21" s="61"/>
    </row>
  </sheetData>
  <mergeCells count="3">
    <mergeCell ref="C1:C2"/>
    <mergeCell ref="A3:B3"/>
    <mergeCell ref="E20:K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273E-E5E9-D346-82AA-4E3ABAFF5E7A}">
  <dimension ref="A1:S21"/>
  <sheetViews>
    <sheetView zoomScale="133" workbookViewId="0">
      <selection activeCell="M26" sqref="M26"/>
    </sheetView>
  </sheetViews>
  <sheetFormatPr baseColWidth="10" defaultRowHeight="16"/>
  <sheetData>
    <row r="1" spans="1:19">
      <c r="A1" s="35"/>
      <c r="B1" s="37" t="s">
        <v>78</v>
      </c>
      <c r="C1" s="38">
        <f>'10'!E3</f>
        <v>49.805</v>
      </c>
      <c r="D1" s="38">
        <f>'10'!F3</f>
        <v>53.414999999999999</v>
      </c>
      <c r="E1" s="38">
        <f>'10'!G3</f>
        <v>57.024999999999999</v>
      </c>
      <c r="F1" s="38">
        <f>'10'!H3</f>
        <v>60.634999999999998</v>
      </c>
      <c r="G1" s="38">
        <f>'10'!I3</f>
        <v>64.245000000000005</v>
      </c>
      <c r="H1" s="38">
        <f>'10'!J3</f>
        <v>67.85499999999999</v>
      </c>
      <c r="I1" s="38">
        <f>'10'!K3</f>
        <v>71.465000000000003</v>
      </c>
      <c r="J1" s="38">
        <f>'10'!L3</f>
        <v>75.074999999999989</v>
      </c>
      <c r="K1" s="38">
        <f>'10'!M3</f>
        <v>78.685000000000002</v>
      </c>
      <c r="L1" s="38">
        <f>'10'!N3</f>
        <v>82.294999999999987</v>
      </c>
      <c r="M1" s="35"/>
      <c r="N1" s="35"/>
      <c r="O1" s="42"/>
      <c r="P1" s="42"/>
      <c r="Q1" s="42"/>
    </row>
    <row r="2" spans="1:19">
      <c r="A2" s="40" t="s">
        <v>77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44" t="s">
        <v>12</v>
      </c>
      <c r="N2" s="45" t="s">
        <v>72</v>
      </c>
      <c r="O2" s="64" t="s">
        <v>74</v>
      </c>
      <c r="P2" s="64" t="s">
        <v>75</v>
      </c>
      <c r="Q2" s="64" t="s">
        <v>76</v>
      </c>
    </row>
    <row r="3" spans="1:19">
      <c r="A3" s="41">
        <f>'10'!C5</f>
        <v>158.005</v>
      </c>
      <c r="B3" s="35"/>
      <c r="C3" s="42">
        <f>'10'!E5</f>
        <v>1</v>
      </c>
      <c r="D3" s="42">
        <f>'10'!F5</f>
        <v>5</v>
      </c>
      <c r="E3" s="42">
        <f>'10'!G5</f>
        <v>0</v>
      </c>
      <c r="F3" s="42">
        <f>'10'!H5</f>
        <v>6</v>
      </c>
      <c r="G3" s="42">
        <f>'10'!I5</f>
        <v>0</v>
      </c>
      <c r="H3" s="42">
        <f>'10'!J5</f>
        <v>1</v>
      </c>
      <c r="I3" s="42">
        <f>'10'!K5</f>
        <v>0</v>
      </c>
      <c r="J3" s="42">
        <f>'10'!L5</f>
        <v>0</v>
      </c>
      <c r="K3" s="42">
        <f>'10'!M5</f>
        <v>0</v>
      </c>
      <c r="L3" s="42">
        <f>'10'!N5</f>
        <v>0</v>
      </c>
      <c r="M3" s="43">
        <f>SUM(C3:L3)</f>
        <v>13</v>
      </c>
      <c r="N3" s="46">
        <f>SUMPRODUCT($C$1:$L$1,C3:L3)/M3</f>
        <v>57.580384615384624</v>
      </c>
      <c r="O3" s="65">
        <f>SUMPRODUCT($C$1:$L$1,$C$1:$L$1,C3:L3)/M3</f>
        <v>3339.2515019230773</v>
      </c>
      <c r="P3" s="65">
        <f>O3-(PRODUCT(N3,N3))</f>
        <v>23.750809467454928</v>
      </c>
      <c r="Q3" s="65">
        <f>(N3-$N$13)^2</f>
        <v>50.892748714852075</v>
      </c>
    </row>
    <row r="4" spans="1:19">
      <c r="A4" s="41">
        <f>'10'!C6</f>
        <v>162.01499999999999</v>
      </c>
      <c r="B4" s="35"/>
      <c r="C4" s="42">
        <f>'10'!E6</f>
        <v>1</v>
      </c>
      <c r="D4" s="42">
        <f>'10'!F6</f>
        <v>7</v>
      </c>
      <c r="E4" s="42">
        <f>'10'!G6</f>
        <v>9</v>
      </c>
      <c r="F4" s="42">
        <f>'10'!H6</f>
        <v>9</v>
      </c>
      <c r="G4" s="42">
        <f>'10'!I6</f>
        <v>14</v>
      </c>
      <c r="H4" s="42">
        <f>'10'!J6</f>
        <v>1</v>
      </c>
      <c r="I4" s="42">
        <f>'10'!K6</f>
        <v>0</v>
      </c>
      <c r="J4" s="42">
        <f>'10'!L6</f>
        <v>0</v>
      </c>
      <c r="K4" s="42">
        <f>'10'!M6</f>
        <v>0</v>
      </c>
      <c r="L4" s="42">
        <f>'10'!N6</f>
        <v>0</v>
      </c>
      <c r="M4" s="43">
        <f>SUM(C4:L4)</f>
        <v>41</v>
      </c>
      <c r="N4" s="46">
        <f t="shared" ref="N4:N12" si="0">SUMPRODUCT($C$1:$L$1,C4:L4)/M4</f>
        <v>59.754512195121947</v>
      </c>
      <c r="O4" s="65">
        <f t="shared" ref="O4:O12" si="1">SUMPRODUCT($C$1:$L$1,$C$1:$L$1,C4:L4)/M4</f>
        <v>3590.1692591463416</v>
      </c>
      <c r="P4" s="65">
        <f t="shared" ref="P4:P12" si="2">O4-(PRODUCT(N4,N4))</f>
        <v>19.567531469363985</v>
      </c>
      <c r="Q4" s="65">
        <f t="shared" ref="Q4:Q12" si="3">(N4-$N$13)^2</f>
        <v>24.599495069417138</v>
      </c>
    </row>
    <row r="5" spans="1:19">
      <c r="A5" s="41">
        <f>'10'!C7</f>
        <v>166.02499999999998</v>
      </c>
      <c r="B5" s="35"/>
      <c r="C5" s="42">
        <f>'10'!E7</f>
        <v>0</v>
      </c>
      <c r="D5" s="42">
        <f>'10'!F7</f>
        <v>3</v>
      </c>
      <c r="E5" s="42">
        <f>'10'!G7</f>
        <v>5</v>
      </c>
      <c r="F5" s="42">
        <f>'10'!H7</f>
        <v>12</v>
      </c>
      <c r="G5" s="42">
        <f>'10'!I7</f>
        <v>20</v>
      </c>
      <c r="H5" s="42">
        <f>'10'!J7</f>
        <v>8</v>
      </c>
      <c r="I5" s="42">
        <f>'10'!K7</f>
        <v>4</v>
      </c>
      <c r="J5" s="42">
        <f>'10'!L7</f>
        <v>2</v>
      </c>
      <c r="K5" s="42">
        <f>'10'!M7</f>
        <v>1</v>
      </c>
      <c r="L5" s="42">
        <f>'10'!N7</f>
        <v>0</v>
      </c>
      <c r="M5" s="43">
        <f t="shared" ref="M5:M12" si="4">SUM(C5:L5)</f>
        <v>55</v>
      </c>
      <c r="N5" s="46">
        <f t="shared" si="0"/>
        <v>63.916818181818194</v>
      </c>
      <c r="O5" s="65">
        <f t="shared" si="1"/>
        <v>4112.9747740909097</v>
      </c>
      <c r="P5" s="65">
        <f t="shared" si="2"/>
        <v>27.6151276033047</v>
      </c>
      <c r="Q5" s="65">
        <f>(N5-$N$13)^2</f>
        <v>0.63597725033057351</v>
      </c>
    </row>
    <row r="6" spans="1:19">
      <c r="A6" s="41">
        <f>'10'!C8</f>
        <v>170.03499999999997</v>
      </c>
      <c r="B6" s="35"/>
      <c r="C6" s="42">
        <f>'10'!E8</f>
        <v>0</v>
      </c>
      <c r="D6" s="42">
        <f>'10'!F8</f>
        <v>0</v>
      </c>
      <c r="E6" s="42">
        <f>'10'!G8</f>
        <v>4</v>
      </c>
      <c r="F6" s="42">
        <f>'10'!H8</f>
        <v>5</v>
      </c>
      <c r="G6" s="42">
        <f>'10'!I8</f>
        <v>18</v>
      </c>
      <c r="H6" s="42">
        <f>'10'!J8</f>
        <v>10</v>
      </c>
      <c r="I6" s="42">
        <f>'10'!K8</f>
        <v>5</v>
      </c>
      <c r="J6" s="42">
        <f>'10'!L8</f>
        <v>6</v>
      </c>
      <c r="K6" s="42">
        <f>'10'!M8</f>
        <v>1</v>
      </c>
      <c r="L6" s="42">
        <f>'10'!N8</f>
        <v>0</v>
      </c>
      <c r="M6" s="43">
        <f t="shared" si="4"/>
        <v>49</v>
      </c>
      <c r="N6" s="46">
        <f t="shared" si="0"/>
        <v>66.381530612244887</v>
      </c>
      <c r="O6" s="65">
        <f t="shared" si="1"/>
        <v>4434.1241515306128</v>
      </c>
      <c r="P6" s="65">
        <f t="shared" si="2"/>
        <v>27.616545106207923</v>
      </c>
      <c r="Q6" s="65">
        <f t="shared" si="3"/>
        <v>2.7796579144064335</v>
      </c>
    </row>
    <row r="7" spans="1:19">
      <c r="A7" s="41">
        <f>'10'!C9</f>
        <v>174.04499999999996</v>
      </c>
      <c r="B7" s="35"/>
      <c r="C7" s="42">
        <f>'10'!E9</f>
        <v>0</v>
      </c>
      <c r="D7" s="42">
        <f>'10'!F9</f>
        <v>0</v>
      </c>
      <c r="E7" s="42">
        <f>'10'!G9</f>
        <v>0</v>
      </c>
      <c r="F7" s="42">
        <f>'10'!H9</f>
        <v>1</v>
      </c>
      <c r="G7" s="42">
        <f>'10'!I9</f>
        <v>4</v>
      </c>
      <c r="H7" s="42">
        <f>'10'!J9</f>
        <v>5</v>
      </c>
      <c r="I7" s="42">
        <f>'10'!K9</f>
        <v>5</v>
      </c>
      <c r="J7" s="42">
        <f>'10'!L9</f>
        <v>4</v>
      </c>
      <c r="K7" s="42">
        <f>'10'!M9</f>
        <v>3</v>
      </c>
      <c r="L7" s="42">
        <f>'10'!N9</f>
        <v>0</v>
      </c>
      <c r="M7" s="43">
        <f>SUM(C7:L7)</f>
        <v>22</v>
      </c>
      <c r="N7" s="46">
        <f t="shared" si="0"/>
        <v>70.480454545454549</v>
      </c>
      <c r="O7" s="65">
        <f t="shared" si="1"/>
        <v>4993.7740795454538</v>
      </c>
      <c r="P7" s="65">
        <f t="shared" si="2"/>
        <v>26.279606611568852</v>
      </c>
      <c r="Q7" s="65">
        <f t="shared" si="3"/>
        <v>33.248538242066054</v>
      </c>
    </row>
    <row r="8" spans="1:19">
      <c r="A8" s="41">
        <f>'10'!C10</f>
        <v>178.05499999999995</v>
      </c>
      <c r="B8" s="35"/>
      <c r="C8" s="42">
        <f>'10'!E10</f>
        <v>0</v>
      </c>
      <c r="D8" s="42">
        <f>'10'!F10</f>
        <v>0</v>
      </c>
      <c r="E8" s="42">
        <f>'10'!G10</f>
        <v>0</v>
      </c>
      <c r="F8" s="42">
        <f>'10'!H10</f>
        <v>2</v>
      </c>
      <c r="G8" s="42">
        <f>'10'!I10</f>
        <v>1</v>
      </c>
      <c r="H8" s="42">
        <f>'10'!J10</f>
        <v>2</v>
      </c>
      <c r="I8" s="42">
        <f>'10'!K10</f>
        <v>3</v>
      </c>
      <c r="J8" s="42">
        <f>'10'!L10</f>
        <v>4</v>
      </c>
      <c r="K8" s="42">
        <f>'10'!M10</f>
        <v>1</v>
      </c>
      <c r="L8" s="42">
        <f>'10'!N10</f>
        <v>0</v>
      </c>
      <c r="M8" s="43">
        <f t="shared" si="4"/>
        <v>13</v>
      </c>
      <c r="N8" s="46">
        <f t="shared" si="0"/>
        <v>70.354230769230767</v>
      </c>
      <c r="O8" s="65">
        <f t="shared" si="1"/>
        <v>4980.5629942307687</v>
      </c>
      <c r="P8" s="65">
        <f t="shared" si="2"/>
        <v>30.845207100591324</v>
      </c>
      <c r="Q8" s="65">
        <f t="shared" si="3"/>
        <v>31.808819081715857</v>
      </c>
    </row>
    <row r="9" spans="1:19">
      <c r="A9" s="41">
        <f>'10'!C11</f>
        <v>182.06499999999994</v>
      </c>
      <c r="B9" s="35"/>
      <c r="C9" s="42">
        <f>'10'!E11</f>
        <v>0</v>
      </c>
      <c r="D9" s="42">
        <f>'10'!F11</f>
        <v>0</v>
      </c>
      <c r="E9" s="42">
        <f>'10'!G11</f>
        <v>0</v>
      </c>
      <c r="F9" s="42">
        <f>'10'!H11</f>
        <v>0</v>
      </c>
      <c r="G9" s="42">
        <f>'10'!I11</f>
        <v>0</v>
      </c>
      <c r="H9" s="42">
        <f>'10'!J11</f>
        <v>1</v>
      </c>
      <c r="I9" s="42">
        <f>'10'!K11</f>
        <v>0</v>
      </c>
      <c r="J9" s="42">
        <f>'10'!L11</f>
        <v>1</v>
      </c>
      <c r="K9" s="42">
        <f>'10'!M11</f>
        <v>1</v>
      </c>
      <c r="L9" s="42">
        <f>'10'!N11</f>
        <v>1</v>
      </c>
      <c r="M9" s="43">
        <f t="shared" si="4"/>
        <v>4</v>
      </c>
      <c r="N9" s="46">
        <f t="shared" si="0"/>
        <v>75.977499999999992</v>
      </c>
      <c r="O9" s="65">
        <f t="shared" si="1"/>
        <v>5801.0882249999986</v>
      </c>
      <c r="P9" s="65">
        <f t="shared" si="2"/>
        <v>28.507718750000095</v>
      </c>
      <c r="Q9" s="65">
        <f t="shared" si="3"/>
        <v>126.85967423999962</v>
      </c>
    </row>
    <row r="10" spans="1:19">
      <c r="A10" s="41">
        <f>'10'!C12</f>
        <v>186.07499999999993</v>
      </c>
      <c r="B10" s="35"/>
      <c r="C10" s="42">
        <f>'10'!E12</f>
        <v>0</v>
      </c>
      <c r="D10" s="42">
        <f>'10'!F12</f>
        <v>0</v>
      </c>
      <c r="E10" s="42">
        <f>'10'!G12</f>
        <v>0</v>
      </c>
      <c r="F10" s="42">
        <f>'10'!H12</f>
        <v>0</v>
      </c>
      <c r="G10" s="42">
        <f>'10'!I12</f>
        <v>1</v>
      </c>
      <c r="H10" s="42">
        <f>'10'!J12</f>
        <v>0</v>
      </c>
      <c r="I10" s="42">
        <f>'10'!K12</f>
        <v>0</v>
      </c>
      <c r="J10" s="42">
        <f>'10'!L12</f>
        <v>0</v>
      </c>
      <c r="K10" s="42">
        <f>'10'!M12</f>
        <v>0</v>
      </c>
      <c r="L10" s="42">
        <f>'10'!N12</f>
        <v>1</v>
      </c>
      <c r="M10" s="43">
        <f t="shared" si="4"/>
        <v>2</v>
      </c>
      <c r="N10" s="46">
        <f t="shared" si="0"/>
        <v>73.27</v>
      </c>
      <c r="O10" s="65">
        <f t="shared" si="1"/>
        <v>5449.9435249999988</v>
      </c>
      <c r="P10" s="65">
        <f t="shared" si="2"/>
        <v>81.450624999999491</v>
      </c>
      <c r="Q10" s="65">
        <f t="shared" si="3"/>
        <v>73.20000248999979</v>
      </c>
    </row>
    <row r="11" spans="1:19">
      <c r="A11" s="41">
        <f>'10'!C13</f>
        <v>190.08499999999992</v>
      </c>
      <c r="B11" s="35"/>
      <c r="C11" s="42">
        <f>'10'!E13</f>
        <v>0</v>
      </c>
      <c r="D11" s="42">
        <f>'10'!F13</f>
        <v>0</v>
      </c>
      <c r="E11" s="42">
        <f>'10'!G13</f>
        <v>0</v>
      </c>
      <c r="F11" s="42">
        <f>'10'!H13</f>
        <v>0</v>
      </c>
      <c r="G11" s="42">
        <f>'10'!I13</f>
        <v>0</v>
      </c>
      <c r="H11" s="42">
        <f>'10'!J13</f>
        <v>0</v>
      </c>
      <c r="I11" s="42">
        <f>'10'!K13</f>
        <v>0</v>
      </c>
      <c r="J11" s="42">
        <f>'10'!L13</f>
        <v>0</v>
      </c>
      <c r="K11" s="42">
        <f>'10'!M13</f>
        <v>0</v>
      </c>
      <c r="L11" s="42">
        <f>'10'!N13</f>
        <v>0</v>
      </c>
      <c r="M11" s="43">
        <f t="shared" si="4"/>
        <v>0</v>
      </c>
      <c r="N11" s="46" t="s">
        <v>73</v>
      </c>
      <c r="O11" s="65" t="s">
        <v>73</v>
      </c>
      <c r="P11" s="65" t="s">
        <v>73</v>
      </c>
      <c r="Q11" s="65" t="s">
        <v>73</v>
      </c>
    </row>
    <row r="12" spans="1:19">
      <c r="A12" s="41">
        <f>'10'!C14</f>
        <v>194.09499999999991</v>
      </c>
      <c r="B12" s="35"/>
      <c r="C12" s="42">
        <f>'10'!E14</f>
        <v>0</v>
      </c>
      <c r="D12" s="42">
        <f>'10'!F14</f>
        <v>0</v>
      </c>
      <c r="E12" s="42">
        <f>'10'!G14</f>
        <v>0</v>
      </c>
      <c r="F12" s="42">
        <f>'10'!H14</f>
        <v>1</v>
      </c>
      <c r="G12" s="42">
        <f>'10'!I14</f>
        <v>0</v>
      </c>
      <c r="H12" s="42">
        <f>'10'!J14</f>
        <v>0</v>
      </c>
      <c r="I12" s="42">
        <f>'10'!K14</f>
        <v>0</v>
      </c>
      <c r="J12" s="42">
        <f>'10'!L14</f>
        <v>0</v>
      </c>
      <c r="K12" s="42">
        <f>'10'!M14</f>
        <v>0</v>
      </c>
      <c r="L12" s="42">
        <f>'10'!N14</f>
        <v>0</v>
      </c>
      <c r="M12" s="43">
        <f t="shared" si="4"/>
        <v>1</v>
      </c>
      <c r="N12" s="46">
        <f t="shared" si="0"/>
        <v>60.634999999999998</v>
      </c>
      <c r="O12" s="65">
        <f t="shared" si="1"/>
        <v>3676.6032249999998</v>
      </c>
      <c r="P12" s="65">
        <f>O12-(PRODUCT(N12,N12))</f>
        <v>0</v>
      </c>
      <c r="Q12" s="65">
        <f t="shared" si="3"/>
        <v>16.640688490000088</v>
      </c>
      <c r="R12" s="67" t="s">
        <v>80</v>
      </c>
      <c r="S12" s="67" t="s">
        <v>81</v>
      </c>
    </row>
    <row r="13" spans="1:19">
      <c r="A13" s="35"/>
      <c r="B13" s="44" t="s">
        <v>12</v>
      </c>
      <c r="C13" s="43">
        <f>SUM(C3:C12)</f>
        <v>2</v>
      </c>
      <c r="D13" s="43">
        <f t="shared" ref="D13:L13" si="5">SUM(D3:D12)</f>
        <v>15</v>
      </c>
      <c r="E13" s="43">
        <f t="shared" si="5"/>
        <v>18</v>
      </c>
      <c r="F13" s="43">
        <f t="shared" si="5"/>
        <v>36</v>
      </c>
      <c r="G13" s="43">
        <f t="shared" si="5"/>
        <v>58</v>
      </c>
      <c r="H13" s="43">
        <f t="shared" si="5"/>
        <v>28</v>
      </c>
      <c r="I13" s="43">
        <f t="shared" si="5"/>
        <v>17</v>
      </c>
      <c r="J13" s="43">
        <f t="shared" si="5"/>
        <v>17</v>
      </c>
      <c r="K13" s="43">
        <f t="shared" si="5"/>
        <v>7</v>
      </c>
      <c r="L13" s="43">
        <f>SUM(L3:L12)</f>
        <v>2</v>
      </c>
      <c r="M13" s="43">
        <f>SUM(M3:M12)</f>
        <v>200</v>
      </c>
      <c r="N13" s="66">
        <f>SUMPRODUCT(M3:M12,N3:N12)/M13</f>
        <v>64.714300000000009</v>
      </c>
      <c r="O13" s="35"/>
      <c r="P13" s="66">
        <f>SUMPRODUCT(M3:M12,P3:P12)/M13</f>
        <v>26.195716022344929</v>
      </c>
      <c r="Q13" s="66">
        <f>SUMPRODUCT(M3:M12,Q3:Q12)/M13</f>
        <v>18.284144487655173</v>
      </c>
      <c r="R13" s="67">
        <f>P13+Q13</f>
        <v>44.479860510000101</v>
      </c>
      <c r="S13" s="67">
        <f>'4'!D16</f>
        <v>44.479860509998616</v>
      </c>
    </row>
    <row r="14" spans="1:19">
      <c r="A14" s="35"/>
      <c r="B14" s="45" t="s">
        <v>72</v>
      </c>
      <c r="C14" s="46">
        <f>SUMPRODUCT($A$3:$A$12,C3:C12)/C13</f>
        <v>160.01</v>
      </c>
      <c r="D14" s="46">
        <f t="shared" ref="D14:L14" si="6">SUMPRODUCT($A$3:$A$12,D3:D12)/D13</f>
        <v>161.48033333333333</v>
      </c>
      <c r="E14" s="46">
        <f t="shared" si="6"/>
        <v>164.9111111111111</v>
      </c>
      <c r="F14" s="46">
        <f t="shared" si="6"/>
        <v>165.91361111111112</v>
      </c>
      <c r="G14" s="46">
        <f t="shared" si="6"/>
        <v>167.40775862068966</v>
      </c>
      <c r="H14" s="46">
        <f t="shared" si="6"/>
        <v>169.89178571428565</v>
      </c>
      <c r="I14" s="46">
        <f t="shared" si="6"/>
        <v>171.68617647058821</v>
      </c>
      <c r="J14" s="46">
        <f t="shared" si="6"/>
        <v>173.10147058823526</v>
      </c>
      <c r="K14" s="46">
        <f t="shared" si="6"/>
        <v>174.04499999999993</v>
      </c>
      <c r="L14" s="46">
        <f>SUMPRODUCT($A$3:$A$12,L3:L12)/L13</f>
        <v>184.06999999999994</v>
      </c>
      <c r="M14" s="66">
        <f>SUMPRODUCT(C13:L13,C14:L14)/M13</f>
        <v>167.98989999999998</v>
      </c>
      <c r="N14" s="43" t="s">
        <v>79</v>
      </c>
      <c r="O14" s="35"/>
      <c r="P14" s="35" t="s">
        <v>82</v>
      </c>
      <c r="Q14" s="35" t="s">
        <v>83</v>
      </c>
      <c r="R14" s="70" t="s">
        <v>84</v>
      </c>
      <c r="S14" s="70"/>
    </row>
    <row r="15" spans="1:19">
      <c r="A15" s="34"/>
      <c r="B15" s="64" t="s">
        <v>74</v>
      </c>
      <c r="C15" s="65">
        <f>SUMPRODUCT($A$3:$A$12,$A$3:$A$12,C3:C12)/C13</f>
        <v>25607.220125</v>
      </c>
      <c r="D15" s="65">
        <f t="shared" ref="D15:L15" si="7">SUMPRODUCT($A$3:$A$12,$A$3:$A$12,D3:D12)/D13</f>
        <v>26084.188238333329</v>
      </c>
      <c r="E15" s="65">
        <f t="shared" si="7"/>
        <v>27206.047224999998</v>
      </c>
      <c r="F15" s="65">
        <f t="shared" si="7"/>
        <v>27576.000913888882</v>
      </c>
      <c r="G15" s="65">
        <f t="shared" si="7"/>
        <v>28046.179559482749</v>
      </c>
      <c r="H15" s="65">
        <f t="shared" si="7"/>
        <v>28887.892782142852</v>
      </c>
      <c r="I15" s="65">
        <f t="shared" si="7"/>
        <v>29493.280460294103</v>
      </c>
      <c r="J15" s="65">
        <f t="shared" si="7"/>
        <v>29984.038413235281</v>
      </c>
      <c r="K15" s="65">
        <f t="shared" si="7"/>
        <v>30314.633596428557</v>
      </c>
      <c r="L15" s="65">
        <f t="shared" si="7"/>
        <v>33885.784924999978</v>
      </c>
      <c r="M15" s="35"/>
      <c r="N15" s="35"/>
      <c r="O15" s="35"/>
      <c r="P15" s="35"/>
      <c r="Q15" s="35"/>
      <c r="R15" s="70"/>
      <c r="S15" s="70"/>
    </row>
    <row r="16" spans="1:19">
      <c r="A16" s="34"/>
      <c r="B16" s="64" t="s">
        <v>75</v>
      </c>
      <c r="C16" s="65">
        <f>C15-(PRODUCT(C14,C14))</f>
        <v>4.020025000001624</v>
      </c>
      <c r="D16" s="65">
        <f t="shared" ref="D16:L16" si="8">D15-(PRODUCT(D14,D14))</f>
        <v>8.2901848888832319</v>
      </c>
      <c r="E16" s="65">
        <f t="shared" si="8"/>
        <v>10.372657098767377</v>
      </c>
      <c r="F16" s="65">
        <f t="shared" si="8"/>
        <v>48.674561959865969</v>
      </c>
      <c r="G16" s="65">
        <f t="shared" si="8"/>
        <v>20.821913079653314</v>
      </c>
      <c r="H16" s="65">
        <f t="shared" si="8"/>
        <v>24.67392895410012</v>
      </c>
      <c r="I16" s="65">
        <f t="shared" si="8"/>
        <v>17.137269204147742</v>
      </c>
      <c r="J16" s="65">
        <f t="shared" si="8"/>
        <v>19.919293425606156</v>
      </c>
      <c r="K16" s="65">
        <f t="shared" si="8"/>
        <v>22.971571428581228</v>
      </c>
      <c r="L16" s="65">
        <f>L15-(PRODUCT(L14,L14))</f>
        <v>4.020024999997986</v>
      </c>
      <c r="M16" s="66">
        <f>SUMPRODUCT(C13:L13,C16:L16)/M13</f>
        <v>23.843642328534077</v>
      </c>
      <c r="N16" s="35" t="s">
        <v>82</v>
      </c>
      <c r="O16" s="35"/>
      <c r="P16" s="35"/>
      <c r="Q16" s="35"/>
    </row>
    <row r="17" spans="1:17">
      <c r="A17" s="34"/>
      <c r="B17" s="64" t="s">
        <v>76</v>
      </c>
      <c r="C17" s="65">
        <f>(C14-$M$14)^2</f>
        <v>63.678804009999787</v>
      </c>
      <c r="D17" s="65">
        <f t="shared" ref="D17:L17" si="9">(D14-$M$14)^2</f>
        <v>42.374458187777471</v>
      </c>
      <c r="E17" s="65">
        <f t="shared" si="9"/>
        <v>9.4789410223456247</v>
      </c>
      <c r="F17" s="65">
        <f t="shared" si="9"/>
        <v>4.3109755501233122</v>
      </c>
      <c r="G17" s="65">
        <f t="shared" si="9"/>
        <v>0.33888858550531575</v>
      </c>
      <c r="H17" s="65">
        <f t="shared" si="9"/>
        <v>3.6171692702039091</v>
      </c>
      <c r="I17" s="65">
        <f t="shared" si="9"/>
        <v>13.662459747024188</v>
      </c>
      <c r="J17" s="65">
        <f t="shared" si="9"/>
        <v>26.128153878511981</v>
      </c>
      <c r="K17" s="65">
        <f t="shared" si="9"/>
        <v>36.664236009999435</v>
      </c>
      <c r="L17" s="65">
        <f t="shared" si="9"/>
        <v>258.5696160099987</v>
      </c>
      <c r="M17" s="66">
        <f>SUMPRODUCT(C13:L13,C17:L17)/M13</f>
        <v>13.299780661462242</v>
      </c>
      <c r="N17" s="35" t="s">
        <v>83</v>
      </c>
      <c r="O17" s="35"/>
      <c r="P17" s="35"/>
      <c r="Q17" s="35"/>
    </row>
    <row r="18" spans="1:17" ht="16" customHeight="1">
      <c r="L18" s="67" t="s">
        <v>80</v>
      </c>
      <c r="M18" s="67">
        <f>M16+M17</f>
        <v>37.143422989996317</v>
      </c>
      <c r="N18" s="70" t="s">
        <v>84</v>
      </c>
      <c r="O18" s="70"/>
    </row>
    <row r="19" spans="1:17">
      <c r="L19" s="67" t="s">
        <v>81</v>
      </c>
      <c r="M19" s="67">
        <f>'4'!B16</f>
        <v>37.143422990000545</v>
      </c>
      <c r="N19" s="70"/>
      <c r="O19" s="70"/>
    </row>
    <row r="20" spans="1:17">
      <c r="N20" s="69"/>
      <c r="O20" s="69"/>
      <c r="P20" s="69"/>
      <c r="Q20" s="69"/>
    </row>
    <row r="21" spans="1:17">
      <c r="N21" s="69"/>
      <c r="O21" s="69"/>
      <c r="P21" s="69"/>
      <c r="Q21" s="69"/>
    </row>
  </sheetData>
  <mergeCells count="2">
    <mergeCell ref="N18:O19"/>
    <mergeCell ref="R14:S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22E7-5624-4F49-BF55-C21346CBDD71}">
  <dimension ref="A1:F6"/>
  <sheetViews>
    <sheetView zoomScale="237" workbookViewId="0">
      <selection activeCell="B11" sqref="B11"/>
    </sheetView>
  </sheetViews>
  <sheetFormatPr baseColWidth="10" defaultRowHeight="16"/>
  <cols>
    <col min="1" max="16384" width="10.83203125" style="34"/>
  </cols>
  <sheetData>
    <row r="1" spans="1:6" ht="34">
      <c r="A1" s="71" t="s">
        <v>85</v>
      </c>
      <c r="B1" s="63">
        <v>0.05</v>
      </c>
    </row>
    <row r="2" spans="1:6">
      <c r="A2" s="43" t="s">
        <v>86</v>
      </c>
      <c r="B2" s="66">
        <f>(('1'!H4-'2'!B2)/('2'!B2 - 1)) *('11'!Q13/'11'!P13)</f>
        <v>14.735180573848087</v>
      </c>
    </row>
    <row r="3" spans="1:6">
      <c r="A3" s="43" t="s">
        <v>87</v>
      </c>
      <c r="B3" s="66">
        <f>_xlfn.F.INV.RT(B1,'2'!B2-1,'1'!H4-'2'!B2)</f>
        <v>1.9294247566488121</v>
      </c>
    </row>
    <row r="4" spans="1:6" ht="16" customHeight="1">
      <c r="A4" s="43" t="s">
        <v>88</v>
      </c>
      <c r="B4" s="72" t="b">
        <f>B2&gt;B3</f>
        <v>1</v>
      </c>
      <c r="C4" s="73" t="s">
        <v>57</v>
      </c>
      <c r="D4" s="70" t="s">
        <v>100</v>
      </c>
      <c r="E4" s="70"/>
      <c r="F4" s="70"/>
    </row>
    <row r="5" spans="1:6">
      <c r="C5" s="35"/>
      <c r="D5" s="70"/>
      <c r="E5" s="70"/>
      <c r="F5" s="70"/>
    </row>
    <row r="6" spans="1:6">
      <c r="C6" s="35"/>
      <c r="D6" s="70"/>
      <c r="E6" s="70"/>
      <c r="F6" s="70"/>
    </row>
  </sheetData>
  <mergeCells count="1">
    <mergeCell ref="D4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569-5146-6445-9D80-E620AF1EBAFE}">
  <dimension ref="A1:G17"/>
  <sheetViews>
    <sheetView zoomScale="170" workbookViewId="0">
      <selection activeCell="C19" sqref="C19"/>
    </sheetView>
  </sheetViews>
  <sheetFormatPr baseColWidth="10" defaultRowHeight="16"/>
  <cols>
    <col min="1" max="16384" width="10.83203125" style="34"/>
  </cols>
  <sheetData>
    <row r="1" spans="1:7">
      <c r="A1" s="35"/>
      <c r="B1" s="64" t="s">
        <v>89</v>
      </c>
    </row>
    <row r="2" spans="1:7">
      <c r="A2" s="35"/>
      <c r="B2" s="65">
        <f>SUMPRODUCT('11'!$C$1:$L$1,'11'!C3:L3)</f>
        <v>748.54500000000007</v>
      </c>
    </row>
    <row r="3" spans="1:7">
      <c r="A3" s="35"/>
      <c r="B3" s="65">
        <f>SUMPRODUCT('11'!$C$1:$L$1,'11'!C4:L4)</f>
        <v>2449.9349999999999</v>
      </c>
    </row>
    <row r="4" spans="1:7">
      <c r="A4" s="35"/>
      <c r="B4" s="65">
        <f>SUMPRODUCT('11'!$C$1:$L$1,'11'!C5:L5)</f>
        <v>3515.4250000000006</v>
      </c>
    </row>
    <row r="5" spans="1:7">
      <c r="A5" s="35"/>
      <c r="B5" s="65">
        <f>SUMPRODUCT('11'!$C$1:$L$1,'11'!C6:L6)</f>
        <v>3252.6949999999993</v>
      </c>
    </row>
    <row r="6" spans="1:7">
      <c r="A6" s="35"/>
      <c r="B6" s="65">
        <f>SUMPRODUCT('11'!$C$1:$L$1,'11'!C7:L7)</f>
        <v>1550.57</v>
      </c>
    </row>
    <row r="7" spans="1:7">
      <c r="A7" s="35"/>
      <c r="B7" s="65">
        <f>SUMPRODUCT('11'!$C$1:$L$1,'11'!C8:L8)</f>
        <v>914.60500000000002</v>
      </c>
    </row>
    <row r="8" spans="1:7">
      <c r="A8" s="35"/>
      <c r="B8" s="65">
        <f>SUMPRODUCT('11'!$C$1:$L$1,'11'!C9:L9)</f>
        <v>303.90999999999997</v>
      </c>
    </row>
    <row r="9" spans="1:7">
      <c r="A9" s="35"/>
      <c r="B9" s="65">
        <f>SUMPRODUCT('11'!$C$1:$L$1,'11'!C10:L10)</f>
        <v>146.54</v>
      </c>
    </row>
    <row r="10" spans="1:7">
      <c r="A10" s="35"/>
      <c r="B10" s="65">
        <f>SUMPRODUCT('11'!$C$1:$L$1,'11'!C11:L11)</f>
        <v>0</v>
      </c>
    </row>
    <row r="11" spans="1:7">
      <c r="A11" s="35"/>
      <c r="B11" s="65">
        <f>SUMPRODUCT('11'!$C$1:$L$1,'11'!C12:L12)</f>
        <v>60.634999999999998</v>
      </c>
    </row>
    <row r="12" spans="1:7">
      <c r="A12" s="43" t="s">
        <v>90</v>
      </c>
      <c r="B12" s="66">
        <f>SUMPRODUCT('11'!A3:A12,'13'!B2:B11)/'11'!M13</f>
        <v>10895.036027999997</v>
      </c>
    </row>
    <row r="13" spans="1:7">
      <c r="A13" s="43" t="s">
        <v>91</v>
      </c>
      <c r="B13" s="66">
        <f>(B12-'11'!N13*'11'!M14)/(SQRT('4'!B16)*SQRT('4'!D16))</f>
        <v>0.5827628178008325</v>
      </c>
      <c r="C13" s="68" t="s">
        <v>92</v>
      </c>
      <c r="D13" s="68"/>
      <c r="E13" s="68"/>
      <c r="F13" s="68"/>
      <c r="G13" s="68"/>
    </row>
    <row r="14" spans="1:7">
      <c r="A14" s="74" t="s">
        <v>94</v>
      </c>
      <c r="B14" s="75"/>
    </row>
    <row r="15" spans="1:7">
      <c r="A15" s="43" t="s">
        <v>93</v>
      </c>
      <c r="B15" s="66">
        <f>(B12-'4'!B15*'4'!D15)/'4'!B16</f>
        <v>0.63772373473422794</v>
      </c>
    </row>
    <row r="16" spans="1:7">
      <c r="A16" s="43" t="s">
        <v>37</v>
      </c>
      <c r="B16" s="78">
        <f>'4'!D15-'13'!B15*'4'!B15</f>
        <v>-42.416846425629458</v>
      </c>
    </row>
    <row r="17" spans="1:3" ht="34">
      <c r="A17" s="76" t="s">
        <v>94</v>
      </c>
      <c r="B17" s="77" t="s">
        <v>95</v>
      </c>
      <c r="C17" s="77"/>
    </row>
  </sheetData>
  <mergeCells count="3">
    <mergeCell ref="C13:G13"/>
    <mergeCell ref="A14:B14"/>
    <mergeCell ref="B17:C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DF96-4A4A-C24C-B27F-391937244152}">
  <dimension ref="A1:B4"/>
  <sheetViews>
    <sheetView zoomScale="158" workbookViewId="0">
      <selection activeCell="M27" sqref="M27"/>
    </sheetView>
  </sheetViews>
  <sheetFormatPr baseColWidth="10" defaultRowHeight="16"/>
  <sheetData>
    <row r="1" spans="1:2">
      <c r="A1" s="11" t="s">
        <v>96</v>
      </c>
      <c r="B1" s="11" t="s">
        <v>79</v>
      </c>
    </row>
    <row r="2" spans="1:2">
      <c r="A2" s="79">
        <f>'4'!B15</f>
        <v>167.98989999999998</v>
      </c>
      <c r="B2" s="79">
        <f>'13'!$B$15*A2+'13'!$B$16</f>
        <v>64.714300000000009</v>
      </c>
    </row>
    <row r="3" spans="1:2">
      <c r="A3" s="79">
        <f>'1'!D2</f>
        <v>156</v>
      </c>
      <c r="B3" s="79">
        <f>'13'!$B$15*A3+'13'!$B$16</f>
        <v>57.068056192910106</v>
      </c>
    </row>
    <row r="4" spans="1:2">
      <c r="A4" s="79">
        <f>'1'!D201</f>
        <v>196</v>
      </c>
      <c r="B4" s="79">
        <f>'13'!$B$15*A4+'13'!$B$16</f>
        <v>82.577005582279213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86D8-A6E9-B444-B789-5F6269ECE2D9}">
  <dimension ref="A1:F4"/>
  <sheetViews>
    <sheetView zoomScale="183" workbookViewId="0">
      <selection activeCell="C13" sqref="C13"/>
    </sheetView>
  </sheetViews>
  <sheetFormatPr baseColWidth="10" defaultRowHeight="16"/>
  <cols>
    <col min="1" max="1" width="16" customWidth="1"/>
  </cols>
  <sheetData>
    <row r="1" spans="1:6" ht="51">
      <c r="A1" s="76" t="s">
        <v>97</v>
      </c>
      <c r="B1" s="66">
        <f>SQRT('11'!Q13/'11'!R13)</f>
        <v>0.64114404665514257</v>
      </c>
    </row>
    <row r="2" spans="1:6" ht="34">
      <c r="A2" s="76" t="s">
        <v>98</v>
      </c>
      <c r="B2" s="66">
        <f>'13'!B13</f>
        <v>0.5827628178008325</v>
      </c>
    </row>
    <row r="3" spans="1:6" ht="17">
      <c r="A3" s="76" t="s">
        <v>101</v>
      </c>
      <c r="B3" s="66">
        <f>B1-B2</f>
        <v>5.8381228854310074E-2</v>
      </c>
      <c r="C3" s="80" t="s">
        <v>57</v>
      </c>
      <c r="D3" s="70" t="s">
        <v>102</v>
      </c>
      <c r="E3" s="70"/>
      <c r="F3" s="70"/>
    </row>
    <row r="4" spans="1:6">
      <c r="D4" s="70"/>
      <c r="E4" s="70"/>
      <c r="F4" s="70"/>
    </row>
  </sheetData>
  <mergeCells count="1">
    <mergeCell ref="D3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BE7B-C01A-F84E-8009-C3F2D5A6B05F}">
  <dimension ref="A1:I23"/>
  <sheetViews>
    <sheetView zoomScale="216" workbookViewId="0">
      <selection activeCell="G22" sqref="G22"/>
    </sheetView>
  </sheetViews>
  <sheetFormatPr baseColWidth="10" defaultRowHeight="16"/>
  <cols>
    <col min="1" max="3" width="10.83203125" style="34"/>
    <col min="4" max="4" width="15.83203125" style="34" customWidth="1"/>
    <col min="5" max="16384" width="10.83203125" style="34"/>
  </cols>
  <sheetData>
    <row r="1" spans="1:9">
      <c r="A1" s="82" t="s">
        <v>31</v>
      </c>
    </row>
    <row r="2" spans="1:9">
      <c r="A2" s="63" t="s">
        <v>93</v>
      </c>
      <c r="B2" s="81" cm="1">
        <f t="array" ref="B2:C6">LINEST('1'!C2:C201,'1'!B2:B201,1,1)</f>
        <v>0.61418846406432726</v>
      </c>
      <c r="C2" s="81">
        <v>-38.665401483237531</v>
      </c>
      <c r="D2" s="63" t="s">
        <v>37</v>
      </c>
    </row>
    <row r="3" spans="1:9">
      <c r="A3" s="63" t="s">
        <v>103</v>
      </c>
      <c r="B3" s="81">
        <v>6.0879870538512702E-2</v>
      </c>
      <c r="C3" s="81">
        <v>10.263783758818269</v>
      </c>
      <c r="D3" s="63" t="s">
        <v>105</v>
      </c>
    </row>
    <row r="4" spans="1:9">
      <c r="A4" s="63" t="s">
        <v>104</v>
      </c>
      <c r="B4" s="81">
        <v>0.3395122489191883</v>
      </c>
      <c r="C4" s="81">
        <v>5.3780999903914841</v>
      </c>
      <c r="D4" s="63" t="s">
        <v>106</v>
      </c>
    </row>
    <row r="5" spans="1:9">
      <c r="A5" s="63" t="s">
        <v>15</v>
      </c>
      <c r="B5" s="81">
        <v>101.77845868601793</v>
      </c>
      <c r="C5" s="81">
        <v>198</v>
      </c>
      <c r="D5" s="63" t="s">
        <v>107</v>
      </c>
    </row>
    <row r="6" spans="1:9">
      <c r="A6" s="62"/>
      <c r="B6" s="81">
        <v>2943.8360176835185</v>
      </c>
      <c r="C6" s="81">
        <v>5726.9439823164785</v>
      </c>
      <c r="D6" s="62"/>
    </row>
    <row r="7" spans="1:9">
      <c r="A7" s="63" t="s">
        <v>108</v>
      </c>
      <c r="B7" s="81">
        <f>B6/'1'!H4</f>
        <v>14.719180088417593</v>
      </c>
      <c r="C7" s="81">
        <f>C6/'1'!H4</f>
        <v>28.634719911582394</v>
      </c>
      <c r="D7" s="63" t="s">
        <v>109</v>
      </c>
      <c r="F7" s="68" t="s">
        <v>110</v>
      </c>
      <c r="G7" s="68"/>
      <c r="H7" s="83" t="s">
        <v>111</v>
      </c>
      <c r="I7" s="83"/>
    </row>
    <row r="8" spans="1:9">
      <c r="A8" s="82" t="s">
        <v>34</v>
      </c>
    </row>
    <row r="9" spans="1:9">
      <c r="A9" s="63" t="s">
        <v>1</v>
      </c>
      <c r="B9" s="81">
        <v>180</v>
      </c>
    </row>
    <row r="10" spans="1:9">
      <c r="A10" s="63" t="s">
        <v>2</v>
      </c>
      <c r="B10" s="81">
        <f>B9*B2+C2</f>
        <v>71.888522048341372</v>
      </c>
    </row>
    <row r="11" spans="1:9">
      <c r="A11" s="63" t="s">
        <v>113</v>
      </c>
      <c r="B11" s="81">
        <f>C4*SQRT(1+(1/'1'!H4)+((B9-'4'!B15)^2/('1'!H4*'4'!D15)))</f>
        <v>5.4213397012069082</v>
      </c>
    </row>
    <row r="12" spans="1:9">
      <c r="A12" s="63" t="s">
        <v>112</v>
      </c>
      <c r="B12" s="81">
        <f>_xlfn.T.INV.2T('12'!B1, C5)</f>
        <v>1.9720174778363073</v>
      </c>
    </row>
    <row r="13" spans="1:9">
      <c r="A13" s="63" t="s">
        <v>115</v>
      </c>
      <c r="B13" s="81">
        <f>B10-B11*B12</f>
        <v>61.197545404273484</v>
      </c>
    </row>
    <row r="14" spans="1:9">
      <c r="A14" s="63" t="s">
        <v>114</v>
      </c>
      <c r="B14" s="81">
        <f>B10+B11*B12</f>
        <v>82.57949869240926</v>
      </c>
    </row>
    <row r="15" spans="1:9">
      <c r="A15" s="82" t="s">
        <v>36</v>
      </c>
    </row>
    <row r="16" spans="1:9">
      <c r="A16" s="63" t="s">
        <v>116</v>
      </c>
      <c r="B16" s="81">
        <f>C2-C3*B12</f>
        <v>-58.905762444359588</v>
      </c>
    </row>
    <row r="17" spans="1:5">
      <c r="A17" s="63" t="s">
        <v>118</v>
      </c>
      <c r="B17" s="81">
        <f>C2+C3*B12</f>
        <v>-18.425040522115474</v>
      </c>
    </row>
    <row r="18" spans="1:5">
      <c r="A18" s="63" t="s">
        <v>119</v>
      </c>
      <c r="B18" s="81">
        <f>B2-B3*B12</f>
        <v>0.49413229531396852</v>
      </c>
    </row>
    <row r="19" spans="1:5">
      <c r="A19" s="63" t="s">
        <v>117</v>
      </c>
      <c r="B19" s="81">
        <f>B2+B3*B12</f>
        <v>0.73424463281468599</v>
      </c>
    </row>
    <row r="20" spans="1:5">
      <c r="A20" s="82" t="s">
        <v>44</v>
      </c>
    </row>
    <row r="21" spans="1:5">
      <c r="A21" s="63" t="s">
        <v>120</v>
      </c>
      <c r="B21" s="81">
        <f>_xlfn.F.INV.RT('7'!B1,1,C5)</f>
        <v>3.8888529328918917</v>
      </c>
    </row>
    <row r="22" spans="1:5">
      <c r="A22" s="63" t="s">
        <v>121</v>
      </c>
      <c r="B22" s="84" t="b">
        <f>B5&gt;B21</f>
        <v>1</v>
      </c>
      <c r="C22" s="73" t="s">
        <v>57</v>
      </c>
      <c r="D22" s="70" t="s">
        <v>122</v>
      </c>
      <c r="E22" s="70"/>
    </row>
    <row r="23" spans="1:5">
      <c r="C23" s="35"/>
      <c r="D23" s="70"/>
      <c r="E23" s="70"/>
    </row>
  </sheetData>
  <mergeCells count="3">
    <mergeCell ref="F7:G7"/>
    <mergeCell ref="H7:I7"/>
    <mergeCell ref="D22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ДАНО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назаров</dc:creator>
  <cp:lastModifiedBy>рустам назаров</cp:lastModifiedBy>
  <dcterms:created xsi:type="dcterms:W3CDTF">2024-11-30T21:12:33Z</dcterms:created>
  <dcterms:modified xsi:type="dcterms:W3CDTF">2024-12-01T16:48:17Z</dcterms:modified>
</cp:coreProperties>
</file>