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christophercockerill/code/strategic-forecasting-model/data/processed/"/>
    </mc:Choice>
  </mc:AlternateContent>
  <xr:revisionPtr revIDLastSave="0" documentId="13_ncr:1_{8A43BC73-3817-FB48-96D6-A9DB39AF214E}" xr6:coauthVersionLast="47" xr6:coauthVersionMax="47" xr10:uidLastSave="{00000000-0000-0000-0000-000000000000}"/>
  <bookViews>
    <workbookView xWindow="8320" yWindow="2040" windowWidth="35140" windowHeight="20720" activeTab="3" xr2:uid="{EE0B3773-D000-4E4B-8A0C-7A6C2B826439}"/>
  </bookViews>
  <sheets>
    <sheet name="Inputs" sheetId="1" r:id="rId1"/>
    <sheet name="Ratios" sheetId="8" r:id="rId2"/>
    <sheet name="Assumptions" sheetId="2" r:id="rId3"/>
    <sheet name="Income Statement" sheetId="3" r:id="rId4"/>
    <sheet name="Balance Sheet" sheetId="4" r:id="rId5"/>
    <sheet name="Cash Flow" sheetId="5" r:id="rId6"/>
    <sheet name="Historical Analysis" sheetId="6" r:id="rId7"/>
    <sheet name="IS_Base" sheetId="11" r:id="rId8"/>
    <sheet name="Tableau_Data" sheetId="23" r:id="rId9"/>
    <sheet name="IS_Optimistic_Transform" sheetId="22" r:id="rId10"/>
    <sheet name="IS_Conservative_Transform" sheetId="21" r:id="rId11"/>
    <sheet name="IS_Base_Transform" sheetId="20" r:id="rId12"/>
    <sheet name="IS_Conservative" sheetId="13" r:id="rId13"/>
    <sheet name="IS_Optimistic" sheetId="14" r:id="rId14"/>
  </sheets>
  <definedNames>
    <definedName name="ExternalData_1" localSheetId="11" hidden="1">IS_Base_Transform!$A$1:$I$991</definedName>
    <definedName name="ExternalData_2" localSheetId="10" hidden="1">IS_Conservative_Transform!$A$1:$I$991</definedName>
    <definedName name="ExternalData_3" localSheetId="9" hidden="1">IS_Optimistic_Transform!$A$1:$I$991</definedName>
    <definedName name="ExternalData_4" localSheetId="8" hidden="1">Tableau_Data!$A$1:$I$1279</definedName>
  </definedName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4" i="6" l="1"/>
  <c r="E5" i="6"/>
  <c r="E6" i="6"/>
  <c r="E7" i="6"/>
  <c r="E3" i="6"/>
  <c r="D6" i="6" a="1"/>
  <c r="D6" i="6" s="1"/>
  <c r="D7" i="6" a="1"/>
  <c r="D7" i="6" s="1"/>
  <c r="C7" i="6"/>
  <c r="C6" i="6"/>
  <c r="D4" i="6" a="1"/>
  <c r="D4" i="6" s="1"/>
  <c r="D5" i="6" a="1"/>
  <c r="D5" i="6" s="1"/>
  <c r="C5" i="6"/>
  <c r="C4" i="6"/>
  <c r="C3" i="6"/>
  <c r="D3" i="6" a="1"/>
  <c r="D3" i="6" s="1"/>
  <c r="B6" i="2"/>
  <c r="B5" i="2"/>
  <c r="B4" i="2"/>
  <c r="D4" i="2"/>
  <c r="E4" i="2"/>
  <c r="F4" i="2"/>
  <c r="G4" i="2"/>
  <c r="H4" i="2"/>
  <c r="I4" i="2"/>
  <c r="J4" i="2"/>
  <c r="K4" i="2"/>
  <c r="L4" i="2"/>
  <c r="M4" i="2"/>
  <c r="N4" i="2"/>
  <c r="O4" i="2"/>
  <c r="P4" i="2"/>
  <c r="Q4" i="2"/>
  <c r="R4" i="2"/>
  <c r="S4" i="2"/>
  <c r="T4" i="2"/>
  <c r="U4" i="2"/>
  <c r="V4" i="2"/>
  <c r="W4" i="2"/>
  <c r="X4" i="2"/>
  <c r="Y4" i="2"/>
  <c r="Z4" i="2"/>
  <c r="AA4" i="2"/>
  <c r="AB4" i="2"/>
  <c r="AC4" i="2"/>
  <c r="AD4" i="2"/>
  <c r="AE4" i="2"/>
  <c r="AF4" i="2"/>
  <c r="AG4" i="2"/>
  <c r="AH4" i="2"/>
  <c r="AI4" i="2"/>
  <c r="AJ4" i="2"/>
  <c r="AK4" i="2"/>
  <c r="AL4" i="2"/>
  <c r="AM4" i="2"/>
  <c r="AN4" i="2"/>
  <c r="AO4" i="2"/>
  <c r="AP4" i="2"/>
  <c r="AQ4" i="2"/>
  <c r="AR4" i="2"/>
  <c r="AS4" i="2"/>
  <c r="AT4" i="2"/>
  <c r="AU4" i="2"/>
  <c r="AV4" i="2"/>
  <c r="AW4" i="2"/>
  <c r="D5" i="2"/>
  <c r="E5" i="2"/>
  <c r="F5" i="2"/>
  <c r="G5" i="2"/>
  <c r="H5" i="2"/>
  <c r="I5" i="2"/>
  <c r="J5" i="2"/>
  <c r="K5" i="2"/>
  <c r="L5" i="2"/>
  <c r="M5" i="2"/>
  <c r="N5" i="2"/>
  <c r="O5" i="2"/>
  <c r="P5" i="2"/>
  <c r="Q5" i="2"/>
  <c r="R5" i="2"/>
  <c r="S5" i="2"/>
  <c r="T5" i="2"/>
  <c r="U5" i="2"/>
  <c r="V5" i="2"/>
  <c r="W5" i="2"/>
  <c r="X5" i="2"/>
  <c r="Y5" i="2"/>
  <c r="Z5" i="2"/>
  <c r="AA5" i="2"/>
  <c r="AB5" i="2"/>
  <c r="AC5" i="2"/>
  <c r="AD5" i="2"/>
  <c r="AE5" i="2"/>
  <c r="AF5" i="2"/>
  <c r="AG5" i="2"/>
  <c r="AH5" i="2"/>
  <c r="AI5" i="2"/>
  <c r="AJ5" i="2"/>
  <c r="AK5" i="2"/>
  <c r="AL5" i="2"/>
  <c r="AM5" i="2"/>
  <c r="AN5" i="2"/>
  <c r="AO5" i="2"/>
  <c r="AP5" i="2"/>
  <c r="AQ5" i="2"/>
  <c r="AR5" i="2"/>
  <c r="AS5" i="2"/>
  <c r="AT5" i="2"/>
  <c r="AU5" i="2"/>
  <c r="AV5" i="2"/>
  <c r="AW5" i="2"/>
  <c r="D6" i="2"/>
  <c r="E6" i="2"/>
  <c r="F6" i="2"/>
  <c r="G6" i="2"/>
  <c r="H6" i="2"/>
  <c r="I6" i="2"/>
  <c r="J6" i="2"/>
  <c r="K6" i="2"/>
  <c r="L6" i="2"/>
  <c r="M6" i="2"/>
  <c r="N6" i="2"/>
  <c r="O6" i="2"/>
  <c r="P6" i="2"/>
  <c r="Q6" i="2"/>
  <c r="R6" i="2"/>
  <c r="S6" i="2"/>
  <c r="T6" i="2"/>
  <c r="U6" i="2"/>
  <c r="V6" i="2"/>
  <c r="W6" i="2"/>
  <c r="X6" i="2"/>
  <c r="Y6" i="2"/>
  <c r="Z6" i="2"/>
  <c r="AA6" i="2"/>
  <c r="AB6" i="2"/>
  <c r="AC6" i="2"/>
  <c r="AD6" i="2"/>
  <c r="AE6" i="2"/>
  <c r="AF6" i="2"/>
  <c r="AG6" i="2"/>
  <c r="AH6" i="2"/>
  <c r="AI6" i="2"/>
  <c r="AJ6" i="2"/>
  <c r="AK6" i="2"/>
  <c r="AL6" i="2"/>
  <c r="AM6" i="2"/>
  <c r="AN6" i="2"/>
  <c r="AO6" i="2"/>
  <c r="AP6" i="2"/>
  <c r="AQ6" i="2"/>
  <c r="AR6" i="2"/>
  <c r="AS6" i="2"/>
  <c r="AT6" i="2"/>
  <c r="AU6" i="2"/>
  <c r="AV6" i="2"/>
  <c r="AW6" i="2"/>
  <c r="AX5" i="2"/>
  <c r="AX6" i="2"/>
  <c r="AX4" i="2"/>
  <c r="D7" i="2"/>
  <c r="E7" i="2"/>
  <c r="F7" i="2"/>
  <c r="G7" i="2"/>
  <c r="H7" i="2"/>
  <c r="I7" i="2"/>
  <c r="J7" i="2"/>
  <c r="K7" i="2"/>
  <c r="L7" i="2"/>
  <c r="M7" i="2"/>
  <c r="N7" i="2"/>
  <c r="O7" i="2"/>
  <c r="P7" i="2"/>
  <c r="Q7" i="2"/>
  <c r="R7" i="2"/>
  <c r="S7" i="2"/>
  <c r="T7" i="2"/>
  <c r="U7" i="2"/>
  <c r="V7" i="2"/>
  <c r="W7" i="2"/>
  <c r="X7" i="2"/>
  <c r="Y7" i="2"/>
  <c r="Z7" i="2"/>
  <c r="AA7" i="2"/>
  <c r="AB7" i="2"/>
  <c r="AC7" i="2"/>
  <c r="AD7" i="2"/>
  <c r="AE7" i="2"/>
  <c r="AF7" i="2"/>
  <c r="AG7" i="2"/>
  <c r="AH7" i="2"/>
  <c r="AI7" i="2"/>
  <c r="AJ7" i="2"/>
  <c r="AK7" i="2"/>
  <c r="AL7" i="2"/>
  <c r="AM7" i="2"/>
  <c r="AN7" i="2"/>
  <c r="AO7" i="2"/>
  <c r="AP7" i="2"/>
  <c r="AQ7" i="2"/>
  <c r="AR7" i="2"/>
  <c r="AS7" i="2"/>
  <c r="AT7" i="2"/>
  <c r="AU7" i="2"/>
  <c r="AV7" i="2"/>
  <c r="AW7" i="2"/>
  <c r="D8" i="2"/>
  <c r="E8" i="2"/>
  <c r="F8" i="2"/>
  <c r="G8" i="2"/>
  <c r="H8" i="2"/>
  <c r="I8" i="2"/>
  <c r="J8" i="2"/>
  <c r="K8" i="2"/>
  <c r="L8" i="2"/>
  <c r="M8" i="2"/>
  <c r="N8" i="2"/>
  <c r="O8" i="2"/>
  <c r="P8" i="2"/>
  <c r="Q8" i="2"/>
  <c r="R8" i="2"/>
  <c r="S8" i="2"/>
  <c r="T8" i="2"/>
  <c r="U8" i="2"/>
  <c r="V8" i="2"/>
  <c r="W8" i="2"/>
  <c r="X8" i="2"/>
  <c r="Y8" i="2"/>
  <c r="Z8" i="2"/>
  <c r="AA8" i="2"/>
  <c r="AB8" i="2"/>
  <c r="AC8" i="2"/>
  <c r="AD8" i="2"/>
  <c r="AE8" i="2"/>
  <c r="AF8" i="2"/>
  <c r="AG8" i="2"/>
  <c r="AH8" i="2"/>
  <c r="AI8" i="2"/>
  <c r="AJ8" i="2"/>
  <c r="AK8" i="2"/>
  <c r="AL8" i="2"/>
  <c r="AM8" i="2"/>
  <c r="AN8" i="2"/>
  <c r="AO8" i="2"/>
  <c r="AP8" i="2"/>
  <c r="AQ8" i="2"/>
  <c r="AR8" i="2"/>
  <c r="AS8" i="2"/>
  <c r="AT8" i="2"/>
  <c r="AU8" i="2"/>
  <c r="AV8" i="2"/>
  <c r="AW8" i="2"/>
  <c r="D9" i="2"/>
  <c r="E9" i="2"/>
  <c r="F9" i="2"/>
  <c r="G9" i="2"/>
  <c r="H9" i="2"/>
  <c r="I9" i="2"/>
  <c r="J9" i="2"/>
  <c r="K9" i="2"/>
  <c r="L9" i="2"/>
  <c r="M9" i="2"/>
  <c r="N9" i="2"/>
  <c r="O9" i="2"/>
  <c r="P9" i="2"/>
  <c r="Q9" i="2"/>
  <c r="R9" i="2"/>
  <c r="S9" i="2"/>
  <c r="T9" i="2"/>
  <c r="U9" i="2"/>
  <c r="V9" i="2"/>
  <c r="W9" i="2"/>
  <c r="X9" i="2"/>
  <c r="Y9" i="2"/>
  <c r="Z9" i="2"/>
  <c r="AA9" i="2"/>
  <c r="AB9" i="2"/>
  <c r="AC9" i="2"/>
  <c r="AD9" i="2"/>
  <c r="AE9" i="2"/>
  <c r="AF9" i="2"/>
  <c r="AG9" i="2"/>
  <c r="AH9" i="2"/>
  <c r="AI9" i="2"/>
  <c r="AJ9" i="2"/>
  <c r="AK9" i="2"/>
  <c r="AL9" i="2"/>
  <c r="AM9" i="2"/>
  <c r="AN9" i="2"/>
  <c r="AO9" i="2"/>
  <c r="AP9" i="2"/>
  <c r="AQ9" i="2"/>
  <c r="AR9" i="2"/>
  <c r="AS9" i="2"/>
  <c r="AT9" i="2"/>
  <c r="AU9" i="2"/>
  <c r="AV9" i="2"/>
  <c r="AW9" i="2"/>
  <c r="AX9" i="2"/>
  <c r="AX8" i="2"/>
  <c r="AX7" i="2"/>
  <c r="AZ7" i="2" a="1"/>
  <c r="AZ7" i="2" s="1"/>
  <c r="BA7" i="2" a="1"/>
  <c r="BA7" i="2" s="1"/>
  <c r="BB7" i="2" a="1"/>
  <c r="BB7" i="2" s="1"/>
  <c r="BC7" i="2" a="1"/>
  <c r="BC7" i="2" s="1"/>
  <c r="BD7" i="2" a="1"/>
  <c r="BD7" i="2" s="1"/>
  <c r="BE7" i="2" a="1"/>
  <c r="BE7" i="2" s="1"/>
  <c r="BF7" i="2" a="1"/>
  <c r="BF7" i="2" s="1"/>
  <c r="AZ8" i="2" a="1"/>
  <c r="AZ8" i="2" s="1"/>
  <c r="BA8" i="2" a="1"/>
  <c r="BA8" i="2" s="1"/>
  <c r="BB8" i="2" a="1"/>
  <c r="BB8" i="2" s="1"/>
  <c r="BC8" i="2" a="1"/>
  <c r="BC8" i="2" s="1"/>
  <c r="BD8" i="2" a="1"/>
  <c r="BD8" i="2" s="1"/>
  <c r="BE8" i="2" a="1"/>
  <c r="BE8" i="2" s="1"/>
  <c r="BF8" i="2" a="1"/>
  <c r="BF8" i="2" s="1"/>
  <c r="AZ9" i="2" a="1"/>
  <c r="AZ9" i="2" s="1"/>
  <c r="BA9" i="2" a="1"/>
  <c r="BA9" i="2" s="1"/>
  <c r="BB9" i="2" a="1"/>
  <c r="BB9" i="2" s="1"/>
  <c r="BC9" i="2" a="1"/>
  <c r="BC9" i="2" s="1"/>
  <c r="BD9" i="2" a="1"/>
  <c r="BD9" i="2" s="1"/>
  <c r="BE9" i="2" a="1"/>
  <c r="BE9" i="2" s="1"/>
  <c r="BF9" i="2" a="1"/>
  <c r="BF9" i="2" s="1"/>
  <c r="AY9" i="2" a="1"/>
  <c r="AY9" i="2" s="1"/>
  <c r="B21" i="1" s="1"/>
  <c r="AY6" i="2" a="1"/>
  <c r="AY6" i="2" s="1"/>
  <c r="B22" i="1" s="1"/>
  <c r="AY8" i="2" a="1"/>
  <c r="AY8" i="2" s="1"/>
  <c r="B19" i="1" s="1"/>
  <c r="AY5" i="2" a="1"/>
  <c r="AY5" i="2" s="1"/>
  <c r="AW4" i="3" s="1"/>
  <c r="AY7" i="2" a="1"/>
  <c r="AY7" i="2" s="1"/>
  <c r="B17" i="1" s="1"/>
  <c r="AY4" i="2" a="1"/>
  <c r="AY4" i="2" s="1"/>
  <c r="AW3" i="3" s="1"/>
  <c r="AZ4" i="2" a="1"/>
  <c r="AZ4" i="2" s="1"/>
  <c r="AX3" i="3" s="1"/>
  <c r="BA4" i="2" a="1"/>
  <c r="BA4" i="2" s="1"/>
  <c r="AY3" i="3" s="1"/>
  <c r="BB4" i="2" a="1"/>
  <c r="BB4" i="2" s="1"/>
  <c r="AZ3" i="3" s="1"/>
  <c r="BC4" i="2" a="1"/>
  <c r="BC4" i="2" s="1"/>
  <c r="BA3" i="3" s="1"/>
  <c r="BD4" i="2" a="1"/>
  <c r="BD4" i="2" s="1"/>
  <c r="BB3" i="3" s="1"/>
  <c r="BE4" i="2" a="1"/>
  <c r="BE4" i="2" s="1"/>
  <c r="BC3" i="3" s="1"/>
  <c r="BF4" i="2" a="1"/>
  <c r="BF4" i="2" s="1"/>
  <c r="BD3" i="3" s="1"/>
  <c r="AZ5" i="2" a="1"/>
  <c r="AZ5" i="2" s="1"/>
  <c r="AX4" i="3" s="1"/>
  <c r="BA5" i="2" a="1"/>
  <c r="BA5" i="2" s="1"/>
  <c r="AY4" i="3" s="1"/>
  <c r="BB5" i="2" a="1"/>
  <c r="BB5" i="2" s="1"/>
  <c r="AZ4" i="3" s="1"/>
  <c r="BC5" i="2" a="1"/>
  <c r="BC5" i="2" s="1"/>
  <c r="BA4" i="3" s="1"/>
  <c r="BD5" i="2" a="1"/>
  <c r="BD5" i="2" s="1"/>
  <c r="BB4" i="3" s="1"/>
  <c r="BE5" i="2" a="1"/>
  <c r="BE5" i="2" s="1"/>
  <c r="BC4" i="3" s="1"/>
  <c r="BF5" i="2" a="1"/>
  <c r="BF5" i="2" s="1"/>
  <c r="BD4" i="3" s="1"/>
  <c r="AZ6" i="2" a="1"/>
  <c r="AZ6" i="2" s="1"/>
  <c r="AX7" i="3" s="1"/>
  <c r="BA6" i="2" a="1"/>
  <c r="BA6" i="2" s="1"/>
  <c r="AY7" i="3" s="1"/>
  <c r="BB6" i="2" a="1"/>
  <c r="BB6" i="2" s="1"/>
  <c r="AZ7" i="3" s="1"/>
  <c r="BC6" i="2" a="1"/>
  <c r="BC6" i="2" s="1"/>
  <c r="BA7" i="3" s="1"/>
  <c r="BD6" i="2" a="1"/>
  <c r="BD6" i="2" s="1"/>
  <c r="BB7" i="3" s="1"/>
  <c r="BE6" i="2" a="1"/>
  <c r="BE6" i="2" s="1"/>
  <c r="BC7" i="3" s="1"/>
  <c r="BF6" i="2" a="1"/>
  <c r="BF6" i="2" s="1"/>
  <c r="BD7" i="3" s="1"/>
  <c r="C12" i="3"/>
  <c r="D12" i="3"/>
  <c r="E12" i="3"/>
  <c r="F12" i="3"/>
  <c r="G12" i="3"/>
  <c r="H12" i="3"/>
  <c r="I12" i="3"/>
  <c r="J12" i="3"/>
  <c r="K12" i="3"/>
  <c r="L12" i="3"/>
  <c r="M12" i="3"/>
  <c r="N12" i="3"/>
  <c r="O12" i="3"/>
  <c r="P12" i="3"/>
  <c r="Q12" i="3"/>
  <c r="R12" i="3"/>
  <c r="S12" i="3"/>
  <c r="T12" i="3"/>
  <c r="U12" i="3"/>
  <c r="V12" i="3"/>
  <c r="W12" i="3"/>
  <c r="X12" i="3"/>
  <c r="Y12" i="3"/>
  <c r="Z12" i="3"/>
  <c r="AA12" i="3"/>
  <c r="AB12" i="3"/>
  <c r="AC12" i="3"/>
  <c r="AD12" i="3"/>
  <c r="AE12" i="3"/>
  <c r="AF12" i="3"/>
  <c r="AG12" i="3"/>
  <c r="AH12" i="3"/>
  <c r="AI12" i="3"/>
  <c r="AJ12" i="3"/>
  <c r="AK12" i="3"/>
  <c r="AL12" i="3"/>
  <c r="AM12" i="3"/>
  <c r="AN12" i="3"/>
  <c r="AO12" i="3"/>
  <c r="AP12" i="3"/>
  <c r="AQ12" i="3"/>
  <c r="AR12" i="3"/>
  <c r="AS12" i="3"/>
  <c r="AT12" i="3"/>
  <c r="AU12" i="3"/>
  <c r="AV12" i="3"/>
  <c r="B12" i="3"/>
  <c r="E19" i="2"/>
  <c r="F19" i="2"/>
  <c r="G19" i="2"/>
  <c r="H19" i="2"/>
  <c r="I19" i="2"/>
  <c r="J19" i="2"/>
  <c r="K19" i="2"/>
  <c r="L19" i="2"/>
  <c r="M19" i="2"/>
  <c r="N19" i="2"/>
  <c r="O19" i="2"/>
  <c r="P19" i="2"/>
  <c r="Q19" i="2"/>
  <c r="R19" i="2"/>
  <c r="S19" i="2"/>
  <c r="T19" i="2"/>
  <c r="U19" i="2"/>
  <c r="V19" i="2"/>
  <c r="W19" i="2"/>
  <c r="X19" i="2"/>
  <c r="Y19" i="2"/>
  <c r="Z19" i="2"/>
  <c r="AA19" i="2"/>
  <c r="AB19" i="2"/>
  <c r="AC19" i="2"/>
  <c r="AD19" i="2"/>
  <c r="AE19" i="2"/>
  <c r="AF19" i="2"/>
  <c r="AG19" i="2"/>
  <c r="AH19" i="2"/>
  <c r="AI19" i="2"/>
  <c r="AJ19" i="2"/>
  <c r="AK19" i="2"/>
  <c r="AL19" i="2"/>
  <c r="AM19" i="2"/>
  <c r="AN19" i="2"/>
  <c r="AO19" i="2"/>
  <c r="AP19" i="2"/>
  <c r="AQ19" i="2"/>
  <c r="AR19" i="2"/>
  <c r="AS19" i="2"/>
  <c r="AT19" i="2"/>
  <c r="AU19" i="2"/>
  <c r="AV19" i="2"/>
  <c r="AW19" i="2"/>
  <c r="AX19" i="2"/>
  <c r="B19" i="2" s="1"/>
  <c r="D19" i="2"/>
  <c r="B6" i="5"/>
  <c r="BD23" i="5"/>
  <c r="AZ39" i="2"/>
  <c r="AX23" i="5" s="1"/>
  <c r="BA39" i="2"/>
  <c r="AY23" i="5" s="1"/>
  <c r="BB39" i="2"/>
  <c r="AZ23" i="5" s="1"/>
  <c r="BC39" i="2"/>
  <c r="BA23" i="5" s="1"/>
  <c r="BD39" i="2"/>
  <c r="BB23" i="5" s="1"/>
  <c r="BE39" i="2"/>
  <c r="BC23" i="5" s="1"/>
  <c r="BF39" i="2"/>
  <c r="AY39" i="2"/>
  <c r="AW23" i="5" s="1"/>
  <c r="E39" i="2"/>
  <c r="F39" i="2"/>
  <c r="G39" i="2"/>
  <c r="H39" i="2"/>
  <c r="I39" i="2"/>
  <c r="J39" i="2"/>
  <c r="K39" i="2"/>
  <c r="L39" i="2"/>
  <c r="M39" i="2"/>
  <c r="N39" i="2"/>
  <c r="O39" i="2"/>
  <c r="P39" i="2"/>
  <c r="Q39" i="2"/>
  <c r="R39" i="2"/>
  <c r="S39" i="2"/>
  <c r="T39" i="2"/>
  <c r="U39" i="2"/>
  <c r="V39" i="2"/>
  <c r="W39" i="2"/>
  <c r="X39" i="2"/>
  <c r="Y39" i="2"/>
  <c r="Z39" i="2"/>
  <c r="AA39" i="2"/>
  <c r="AB39" i="2"/>
  <c r="AC39" i="2"/>
  <c r="AD39" i="2"/>
  <c r="AE39" i="2"/>
  <c r="AF39" i="2"/>
  <c r="AG39" i="2"/>
  <c r="AH39" i="2"/>
  <c r="AI39" i="2"/>
  <c r="AJ39" i="2"/>
  <c r="AK39" i="2"/>
  <c r="AL39" i="2"/>
  <c r="AM39" i="2"/>
  <c r="AN39" i="2"/>
  <c r="AO39" i="2"/>
  <c r="AP39" i="2"/>
  <c r="AQ39" i="2"/>
  <c r="AR39" i="2"/>
  <c r="AS39" i="2"/>
  <c r="AT39" i="2"/>
  <c r="AU39" i="2"/>
  <c r="AV39" i="2"/>
  <c r="AW39" i="2"/>
  <c r="AX39" i="2"/>
  <c r="D39" i="2"/>
  <c r="U28" i="2"/>
  <c r="V28" i="2"/>
  <c r="AT28" i="2"/>
  <c r="AX28" i="2"/>
  <c r="B28" i="2" s="1"/>
  <c r="BC28" i="2" s="1"/>
  <c r="C22" i="4"/>
  <c r="E28" i="2" s="1"/>
  <c r="D22" i="4"/>
  <c r="F28" i="2" s="1"/>
  <c r="E22" i="4"/>
  <c r="G28" i="2" s="1"/>
  <c r="F22" i="4"/>
  <c r="H28" i="2" s="1"/>
  <c r="G22" i="4"/>
  <c r="I28" i="2" s="1"/>
  <c r="H22" i="4"/>
  <c r="J28" i="2" s="1"/>
  <c r="I22" i="4"/>
  <c r="K28" i="2" s="1"/>
  <c r="J22" i="4"/>
  <c r="L28" i="2" s="1"/>
  <c r="K22" i="4"/>
  <c r="M28" i="2" s="1"/>
  <c r="L22" i="4"/>
  <c r="N28" i="2" s="1"/>
  <c r="M22" i="4"/>
  <c r="O28" i="2" s="1"/>
  <c r="N22" i="4"/>
  <c r="P28" i="2" s="1"/>
  <c r="O22" i="4"/>
  <c r="Q28" i="2" s="1"/>
  <c r="P22" i="4"/>
  <c r="R28" i="2" s="1"/>
  <c r="Q22" i="4"/>
  <c r="S28" i="2" s="1"/>
  <c r="R22" i="4"/>
  <c r="T28" i="2" s="1"/>
  <c r="S22" i="4"/>
  <c r="T22" i="4"/>
  <c r="U22" i="4"/>
  <c r="W28" i="2" s="1"/>
  <c r="V22" i="4"/>
  <c r="X28" i="2" s="1"/>
  <c r="W22" i="4"/>
  <c r="Y28" i="2" s="1"/>
  <c r="X22" i="4"/>
  <c r="Z28" i="2" s="1"/>
  <c r="Y22" i="4"/>
  <c r="AA28" i="2" s="1"/>
  <c r="Z22" i="4"/>
  <c r="AB28" i="2" s="1"/>
  <c r="AA22" i="4"/>
  <c r="AC28" i="2" s="1"/>
  <c r="AB22" i="4"/>
  <c r="AD28" i="2" s="1"/>
  <c r="AC22" i="4"/>
  <c r="AE28" i="2" s="1"/>
  <c r="AD22" i="4"/>
  <c r="AF28" i="2" s="1"/>
  <c r="AE22" i="4"/>
  <c r="AG28" i="2" s="1"/>
  <c r="AF22" i="4"/>
  <c r="AH28" i="2" s="1"/>
  <c r="AG22" i="4"/>
  <c r="AI28" i="2" s="1"/>
  <c r="AH22" i="4"/>
  <c r="AJ28" i="2" s="1"/>
  <c r="AI22" i="4"/>
  <c r="AK28" i="2" s="1"/>
  <c r="AJ22" i="4"/>
  <c r="AL28" i="2" s="1"/>
  <c r="AK22" i="4"/>
  <c r="AM28" i="2" s="1"/>
  <c r="AL22" i="4"/>
  <c r="AN28" i="2" s="1"/>
  <c r="AM22" i="4"/>
  <c r="AO28" i="2" s="1"/>
  <c r="AN22" i="4"/>
  <c r="AP28" i="2" s="1"/>
  <c r="AO22" i="4"/>
  <c r="AQ28" i="2" s="1"/>
  <c r="AP22" i="4"/>
  <c r="AR28" i="2" s="1"/>
  <c r="AQ22" i="4"/>
  <c r="AS28" i="2" s="1"/>
  <c r="AR22" i="4"/>
  <c r="AS22" i="4"/>
  <c r="AU28" i="2" s="1"/>
  <c r="AT22" i="4"/>
  <c r="AV28" i="2" s="1"/>
  <c r="AU22" i="4"/>
  <c r="AW28" i="2" s="1"/>
  <c r="AV22" i="4"/>
  <c r="B22" i="4"/>
  <c r="D28" i="2" s="1"/>
  <c r="D19" i="1" l="1"/>
  <c r="D17" i="1"/>
  <c r="C21" i="1"/>
  <c r="C19" i="1"/>
  <c r="C17" i="1"/>
  <c r="D21" i="1"/>
  <c r="AW5" i="3"/>
  <c r="BC5" i="3"/>
  <c r="BD5" i="3"/>
  <c r="AX5" i="3"/>
  <c r="AY5" i="3"/>
  <c r="AW7" i="3"/>
  <c r="C22" i="1"/>
  <c r="D22" i="1"/>
  <c r="BB5" i="3"/>
  <c r="B20" i="1"/>
  <c r="D20" i="1"/>
  <c r="BA5" i="3"/>
  <c r="AZ5" i="3"/>
  <c r="C20" i="1"/>
  <c r="C18" i="1"/>
  <c r="D18" i="1"/>
  <c r="B18" i="1"/>
  <c r="AZ19" i="2"/>
  <c r="AX5" i="4" s="1"/>
  <c r="BC19" i="2"/>
  <c r="BA5" i="4" s="1"/>
  <c r="BD19" i="2"/>
  <c r="BB5" i="4" s="1"/>
  <c r="BE19" i="2"/>
  <c r="BC5" i="4" s="1"/>
  <c r="BA19" i="2"/>
  <c r="AY5" i="4" s="1"/>
  <c r="AY19" i="2"/>
  <c r="AW5" i="4" s="1"/>
  <c r="BB19" i="2"/>
  <c r="AZ5" i="4" s="1"/>
  <c r="BF19" i="2"/>
  <c r="BD5" i="4" s="1"/>
  <c r="AY28" i="2"/>
  <c r="AW22" i="4" s="1"/>
  <c r="AX22" i="4" s="1"/>
  <c r="AY22" i="4" s="1"/>
  <c r="AZ22" i="4" s="1"/>
  <c r="BF28" i="2"/>
  <c r="BE28" i="2"/>
  <c r="AZ28" i="2"/>
  <c r="BD28" i="2"/>
  <c r="BB28" i="2"/>
  <c r="BA28" i="2"/>
  <c r="F38" i="2"/>
  <c r="D6" i="5" s="1"/>
  <c r="G38" i="2"/>
  <c r="E6" i="5" s="1"/>
  <c r="H38" i="2"/>
  <c r="F6" i="5" s="1"/>
  <c r="I38" i="2"/>
  <c r="G6" i="5" s="1"/>
  <c r="J38" i="2"/>
  <c r="H6" i="5" s="1"/>
  <c r="K38" i="2"/>
  <c r="I6" i="5" s="1"/>
  <c r="L38" i="2"/>
  <c r="J6" i="5" s="1"/>
  <c r="M38" i="2"/>
  <c r="K6" i="5" s="1"/>
  <c r="N38" i="2"/>
  <c r="L6" i="5" s="1"/>
  <c r="O38" i="2"/>
  <c r="M6" i="5" s="1"/>
  <c r="P38" i="2"/>
  <c r="N6" i="5" s="1"/>
  <c r="Q38" i="2"/>
  <c r="O6" i="5" s="1"/>
  <c r="R38" i="2"/>
  <c r="P6" i="5" s="1"/>
  <c r="S38" i="2"/>
  <c r="Q6" i="5" s="1"/>
  <c r="T38" i="2"/>
  <c r="R6" i="5" s="1"/>
  <c r="U38" i="2"/>
  <c r="S6" i="5" s="1"/>
  <c r="V38" i="2"/>
  <c r="T6" i="5" s="1"/>
  <c r="W38" i="2"/>
  <c r="U6" i="5" s="1"/>
  <c r="X38" i="2"/>
  <c r="V6" i="5" s="1"/>
  <c r="Y38" i="2"/>
  <c r="W6" i="5" s="1"/>
  <c r="Z38" i="2"/>
  <c r="X6" i="5" s="1"/>
  <c r="AA38" i="2"/>
  <c r="Y6" i="5" s="1"/>
  <c r="AB38" i="2"/>
  <c r="Z6" i="5" s="1"/>
  <c r="AC38" i="2"/>
  <c r="AA6" i="5" s="1"/>
  <c r="AD38" i="2"/>
  <c r="AB6" i="5" s="1"/>
  <c r="AE38" i="2"/>
  <c r="AC6" i="5" s="1"/>
  <c r="AF38" i="2"/>
  <c r="AD6" i="5" s="1"/>
  <c r="AG38" i="2"/>
  <c r="AE6" i="5" s="1"/>
  <c r="AH38" i="2"/>
  <c r="AF6" i="5" s="1"/>
  <c r="AI38" i="2"/>
  <c r="AG6" i="5" s="1"/>
  <c r="AJ38" i="2"/>
  <c r="AH6" i="5" s="1"/>
  <c r="AK38" i="2"/>
  <c r="AI6" i="5" s="1"/>
  <c r="AL38" i="2"/>
  <c r="AJ6" i="5" s="1"/>
  <c r="AM38" i="2"/>
  <c r="AK6" i="5" s="1"/>
  <c r="AN38" i="2"/>
  <c r="AL6" i="5" s="1"/>
  <c r="AO38" i="2"/>
  <c r="AM6" i="5" s="1"/>
  <c r="AP38" i="2"/>
  <c r="AN6" i="5" s="1"/>
  <c r="AQ38" i="2"/>
  <c r="AO6" i="5" s="1"/>
  <c r="AR38" i="2"/>
  <c r="AP6" i="5" s="1"/>
  <c r="AS38" i="2"/>
  <c r="AQ6" i="5" s="1"/>
  <c r="AT38" i="2"/>
  <c r="AR6" i="5" s="1"/>
  <c r="AU38" i="2"/>
  <c r="AS6" i="5" s="1"/>
  <c r="AV38" i="2"/>
  <c r="AT6" i="5" s="1"/>
  <c r="AW38" i="2"/>
  <c r="AU6" i="5" s="1"/>
  <c r="AX38" i="2"/>
  <c r="AV6" i="5" s="1"/>
  <c r="E38" i="2"/>
  <c r="C6" i="5" s="1"/>
  <c r="D10" i="5"/>
  <c r="E10" i="5"/>
  <c r="F10" i="5"/>
  <c r="G10" i="5"/>
  <c r="H10" i="5"/>
  <c r="I10" i="5"/>
  <c r="J10" i="5"/>
  <c r="K10" i="5"/>
  <c r="L10" i="5"/>
  <c r="M10" i="5"/>
  <c r="N10" i="5"/>
  <c r="O10" i="5"/>
  <c r="P10" i="5"/>
  <c r="Q10" i="5"/>
  <c r="R10" i="5"/>
  <c r="S10" i="5"/>
  <c r="T10" i="5"/>
  <c r="U10" i="5"/>
  <c r="V10" i="5"/>
  <c r="W10" i="5"/>
  <c r="X10" i="5"/>
  <c r="Y10" i="5"/>
  <c r="Z10" i="5"/>
  <c r="AA10" i="5"/>
  <c r="AB10" i="5"/>
  <c r="AC10" i="5"/>
  <c r="AD10" i="5"/>
  <c r="AE10" i="5"/>
  <c r="AF10" i="5"/>
  <c r="AG10" i="5"/>
  <c r="AH10" i="5"/>
  <c r="AI10" i="5"/>
  <c r="AJ10" i="5"/>
  <c r="AK10" i="5"/>
  <c r="AL10" i="5"/>
  <c r="AM10" i="5"/>
  <c r="AN10" i="5"/>
  <c r="AO10" i="5"/>
  <c r="AP10" i="5"/>
  <c r="AQ10" i="5"/>
  <c r="AR10" i="5"/>
  <c r="AS10" i="5"/>
  <c r="AT10" i="5"/>
  <c r="AU10" i="5"/>
  <c r="AV10" i="5"/>
  <c r="C10" i="5"/>
  <c r="E23" i="2"/>
  <c r="F23" i="2"/>
  <c r="G23" i="2"/>
  <c r="H23" i="2"/>
  <c r="I23" i="2"/>
  <c r="J23" i="2"/>
  <c r="K23" i="2"/>
  <c r="L23" i="2"/>
  <c r="M23" i="2"/>
  <c r="N23" i="2"/>
  <c r="O23" i="2"/>
  <c r="P23" i="2"/>
  <c r="Q23" i="2"/>
  <c r="R23" i="2"/>
  <c r="S23" i="2"/>
  <c r="T23" i="2"/>
  <c r="U23" i="2"/>
  <c r="V23" i="2"/>
  <c r="W23" i="2"/>
  <c r="X23" i="2"/>
  <c r="Y23" i="2"/>
  <c r="Z23" i="2"/>
  <c r="AA23" i="2"/>
  <c r="AB23" i="2"/>
  <c r="AC23" i="2"/>
  <c r="AD23" i="2"/>
  <c r="AE23" i="2"/>
  <c r="AF23" i="2"/>
  <c r="AG23" i="2"/>
  <c r="AH23" i="2"/>
  <c r="AI23" i="2"/>
  <c r="AJ23" i="2"/>
  <c r="AK23" i="2"/>
  <c r="AL23" i="2"/>
  <c r="AM23" i="2"/>
  <c r="AN23" i="2"/>
  <c r="AO23" i="2"/>
  <c r="AP23" i="2"/>
  <c r="AQ23" i="2"/>
  <c r="AR23" i="2"/>
  <c r="AS23" i="2"/>
  <c r="AT23" i="2"/>
  <c r="AU23" i="2"/>
  <c r="AV23" i="2"/>
  <c r="AW23" i="2"/>
  <c r="AX23" i="2"/>
  <c r="D23" i="2"/>
  <c r="C26" i="4"/>
  <c r="D26" i="4"/>
  <c r="E26" i="4"/>
  <c r="F26" i="4"/>
  <c r="G26" i="4"/>
  <c r="H26" i="4"/>
  <c r="I26" i="4"/>
  <c r="J26" i="4"/>
  <c r="K26" i="4"/>
  <c r="L26" i="4"/>
  <c r="M26" i="4"/>
  <c r="N26" i="4"/>
  <c r="O26" i="4"/>
  <c r="P26" i="4"/>
  <c r="Q26" i="4"/>
  <c r="R26" i="4"/>
  <c r="S26" i="4"/>
  <c r="T26" i="4"/>
  <c r="U26" i="4"/>
  <c r="V26" i="4"/>
  <c r="W26" i="4"/>
  <c r="X26" i="4"/>
  <c r="Y26" i="4"/>
  <c r="Z26" i="4"/>
  <c r="AA26" i="4"/>
  <c r="AB26" i="4"/>
  <c r="AC26" i="4"/>
  <c r="AD26" i="4"/>
  <c r="AE26" i="4"/>
  <c r="AF26" i="4"/>
  <c r="AG26" i="4"/>
  <c r="AH26" i="4"/>
  <c r="AI26" i="4"/>
  <c r="AJ26" i="4"/>
  <c r="AK26" i="4"/>
  <c r="AL26" i="4"/>
  <c r="AM26" i="4"/>
  <c r="AN26" i="4"/>
  <c r="AO26" i="4"/>
  <c r="AP26" i="4"/>
  <c r="AQ26" i="4"/>
  <c r="AR26" i="4"/>
  <c r="AS26" i="4"/>
  <c r="AT26" i="4"/>
  <c r="AU26" i="4"/>
  <c r="AV26" i="4"/>
  <c r="AW26" i="4" s="1"/>
  <c r="AX26" i="4" s="1"/>
  <c r="AY26" i="4" s="1"/>
  <c r="AZ26" i="4" s="1"/>
  <c r="BA26" i="4" s="1"/>
  <c r="BB26" i="4" s="1"/>
  <c r="BC26" i="4" s="1"/>
  <c r="BD26" i="4" s="1"/>
  <c r="B26" i="4"/>
  <c r="AW20" i="4"/>
  <c r="AX20" i="4" s="1"/>
  <c r="AY20" i="4" s="1"/>
  <c r="AZ20" i="4" s="1"/>
  <c r="BA20" i="4" s="1"/>
  <c r="BB20" i="4" s="1"/>
  <c r="BC20" i="4" s="1"/>
  <c r="BD20" i="4" s="1"/>
  <c r="C18" i="4"/>
  <c r="E27" i="2" s="1"/>
  <c r="D18" i="4"/>
  <c r="F27" i="2" s="1"/>
  <c r="E18" i="4"/>
  <c r="G27" i="2" s="1"/>
  <c r="F18" i="4"/>
  <c r="H27" i="2" s="1"/>
  <c r="G18" i="4"/>
  <c r="I27" i="2" s="1"/>
  <c r="H18" i="4"/>
  <c r="J27" i="2" s="1"/>
  <c r="I18" i="4"/>
  <c r="K27" i="2" s="1"/>
  <c r="J18" i="4"/>
  <c r="L27" i="2" s="1"/>
  <c r="K18" i="4"/>
  <c r="M27" i="2" s="1"/>
  <c r="L18" i="4"/>
  <c r="N27" i="2" s="1"/>
  <c r="M18" i="4"/>
  <c r="O27" i="2" s="1"/>
  <c r="N18" i="4"/>
  <c r="P27" i="2" s="1"/>
  <c r="O18" i="4"/>
  <c r="Q27" i="2" s="1"/>
  <c r="P18" i="4"/>
  <c r="R27" i="2" s="1"/>
  <c r="Q18" i="4"/>
  <c r="S27" i="2" s="1"/>
  <c r="R18" i="4"/>
  <c r="T27" i="2" s="1"/>
  <c r="S18" i="4"/>
  <c r="U27" i="2" s="1"/>
  <c r="T18" i="4"/>
  <c r="V27" i="2" s="1"/>
  <c r="U18" i="4"/>
  <c r="W27" i="2" s="1"/>
  <c r="V18" i="4"/>
  <c r="X27" i="2" s="1"/>
  <c r="W18" i="4"/>
  <c r="Y27" i="2" s="1"/>
  <c r="X18" i="4"/>
  <c r="Z27" i="2" s="1"/>
  <c r="Y18" i="4"/>
  <c r="AA27" i="2" s="1"/>
  <c r="Z18" i="4"/>
  <c r="AB27" i="2" s="1"/>
  <c r="AA18" i="4"/>
  <c r="AC27" i="2" s="1"/>
  <c r="AB18" i="4"/>
  <c r="AD27" i="2" s="1"/>
  <c r="AC18" i="4"/>
  <c r="AE27" i="2" s="1"/>
  <c r="AD18" i="4"/>
  <c r="AF27" i="2" s="1"/>
  <c r="AE18" i="4"/>
  <c r="AG27" i="2" s="1"/>
  <c r="AF18" i="4"/>
  <c r="AH27" i="2" s="1"/>
  <c r="AG18" i="4"/>
  <c r="AI27" i="2" s="1"/>
  <c r="AH18" i="4"/>
  <c r="AJ27" i="2" s="1"/>
  <c r="AI18" i="4"/>
  <c r="AK27" i="2" s="1"/>
  <c r="AJ18" i="4"/>
  <c r="AL27" i="2" s="1"/>
  <c r="AK18" i="4"/>
  <c r="AM27" i="2" s="1"/>
  <c r="AL18" i="4"/>
  <c r="AN27" i="2" s="1"/>
  <c r="AM18" i="4"/>
  <c r="AO27" i="2" s="1"/>
  <c r="AN18" i="4"/>
  <c r="AP27" i="2" s="1"/>
  <c r="AO18" i="4"/>
  <c r="AQ27" i="2" s="1"/>
  <c r="AP18" i="4"/>
  <c r="AR27" i="2" s="1"/>
  <c r="AQ18" i="4"/>
  <c r="AS27" i="2" s="1"/>
  <c r="AR18" i="4"/>
  <c r="AT27" i="2" s="1"/>
  <c r="AS18" i="4"/>
  <c r="AU27" i="2" s="1"/>
  <c r="AT18" i="4"/>
  <c r="AV27" i="2" s="1"/>
  <c r="AU18" i="4"/>
  <c r="AW27" i="2" s="1"/>
  <c r="AV18" i="4"/>
  <c r="AX27" i="2" s="1"/>
  <c r="B27" i="2" s="1"/>
  <c r="BB27" i="2" s="1"/>
  <c r="B18" i="4"/>
  <c r="D27" i="2" s="1"/>
  <c r="C13" i="4"/>
  <c r="E26" i="2" s="1"/>
  <c r="D13" i="4"/>
  <c r="F26" i="2" s="1"/>
  <c r="E13" i="4"/>
  <c r="G26" i="2" s="1"/>
  <c r="F13" i="4"/>
  <c r="H26" i="2" s="1"/>
  <c r="G13" i="4"/>
  <c r="I26" i="2" s="1"/>
  <c r="H13" i="4"/>
  <c r="J26" i="2" s="1"/>
  <c r="I13" i="4"/>
  <c r="K26" i="2" s="1"/>
  <c r="J13" i="4"/>
  <c r="L26" i="2" s="1"/>
  <c r="K13" i="4"/>
  <c r="M26" i="2" s="1"/>
  <c r="L13" i="4"/>
  <c r="N26" i="2" s="1"/>
  <c r="M13" i="4"/>
  <c r="O26" i="2" s="1"/>
  <c r="N13" i="4"/>
  <c r="P26" i="2" s="1"/>
  <c r="O13" i="4"/>
  <c r="Q26" i="2" s="1"/>
  <c r="P13" i="4"/>
  <c r="R26" i="2" s="1"/>
  <c r="Q13" i="4"/>
  <c r="S26" i="2" s="1"/>
  <c r="R13" i="4"/>
  <c r="T26" i="2" s="1"/>
  <c r="S13" i="4"/>
  <c r="U26" i="2" s="1"/>
  <c r="T13" i="4"/>
  <c r="V26" i="2" s="1"/>
  <c r="U13" i="4"/>
  <c r="W26" i="2" s="1"/>
  <c r="V13" i="4"/>
  <c r="X26" i="2" s="1"/>
  <c r="W13" i="4"/>
  <c r="Y26" i="2" s="1"/>
  <c r="X13" i="4"/>
  <c r="Z26" i="2" s="1"/>
  <c r="Y13" i="4"/>
  <c r="AA26" i="2" s="1"/>
  <c r="Z13" i="4"/>
  <c r="AB26" i="2" s="1"/>
  <c r="AA13" i="4"/>
  <c r="AC26" i="2" s="1"/>
  <c r="AB13" i="4"/>
  <c r="AD26" i="2" s="1"/>
  <c r="AC13" i="4"/>
  <c r="AE26" i="2" s="1"/>
  <c r="AD13" i="4"/>
  <c r="AF26" i="2" s="1"/>
  <c r="AE13" i="4"/>
  <c r="AG26" i="2" s="1"/>
  <c r="AF13" i="4"/>
  <c r="AH26" i="2" s="1"/>
  <c r="AG13" i="4"/>
  <c r="AI26" i="2" s="1"/>
  <c r="AH13" i="4"/>
  <c r="AJ26" i="2" s="1"/>
  <c r="AI13" i="4"/>
  <c r="AK26" i="2" s="1"/>
  <c r="AJ13" i="4"/>
  <c r="AL26" i="2" s="1"/>
  <c r="AK13" i="4"/>
  <c r="AM26" i="2" s="1"/>
  <c r="AL13" i="4"/>
  <c r="AN26" i="2" s="1"/>
  <c r="AM13" i="4"/>
  <c r="AO26" i="2" s="1"/>
  <c r="AN13" i="4"/>
  <c r="AP26" i="2" s="1"/>
  <c r="AO13" i="4"/>
  <c r="AQ26" i="2" s="1"/>
  <c r="AP13" i="4"/>
  <c r="AR26" i="2" s="1"/>
  <c r="AQ13" i="4"/>
  <c r="AS26" i="2" s="1"/>
  <c r="AR13" i="4"/>
  <c r="AT26" i="2" s="1"/>
  <c r="AS13" i="4"/>
  <c r="AU26" i="2" s="1"/>
  <c r="AT13" i="4"/>
  <c r="AV26" i="2" s="1"/>
  <c r="AU13" i="4"/>
  <c r="AW26" i="2" s="1"/>
  <c r="AV13" i="4"/>
  <c r="AX26" i="2" s="1"/>
  <c r="B13" i="4"/>
  <c r="D26" i="2" s="1"/>
  <c r="C8" i="4"/>
  <c r="E25" i="2" s="1"/>
  <c r="D8" i="4"/>
  <c r="F25" i="2" s="1"/>
  <c r="E8" i="4"/>
  <c r="G25" i="2" s="1"/>
  <c r="F8" i="4"/>
  <c r="H25" i="2" s="1"/>
  <c r="G8" i="4"/>
  <c r="I25" i="2" s="1"/>
  <c r="H8" i="4"/>
  <c r="J25" i="2" s="1"/>
  <c r="I8" i="4"/>
  <c r="K25" i="2" s="1"/>
  <c r="J8" i="4"/>
  <c r="L25" i="2" s="1"/>
  <c r="K8" i="4"/>
  <c r="M25" i="2" s="1"/>
  <c r="L8" i="4"/>
  <c r="N25" i="2" s="1"/>
  <c r="M8" i="4"/>
  <c r="O25" i="2" s="1"/>
  <c r="N8" i="4"/>
  <c r="P25" i="2" s="1"/>
  <c r="O8" i="4"/>
  <c r="Q25" i="2" s="1"/>
  <c r="P8" i="4"/>
  <c r="R25" i="2" s="1"/>
  <c r="Q8" i="4"/>
  <c r="S25" i="2" s="1"/>
  <c r="R8" i="4"/>
  <c r="T25" i="2" s="1"/>
  <c r="S8" i="4"/>
  <c r="U25" i="2" s="1"/>
  <c r="T8" i="4"/>
  <c r="V25" i="2" s="1"/>
  <c r="U8" i="4"/>
  <c r="W25" i="2" s="1"/>
  <c r="V8" i="4"/>
  <c r="X25" i="2" s="1"/>
  <c r="W8" i="4"/>
  <c r="Y25" i="2" s="1"/>
  <c r="X8" i="4"/>
  <c r="Z25" i="2" s="1"/>
  <c r="Y8" i="4"/>
  <c r="AA25" i="2" s="1"/>
  <c r="Z8" i="4"/>
  <c r="AB25" i="2" s="1"/>
  <c r="AA8" i="4"/>
  <c r="AC25" i="2" s="1"/>
  <c r="AB8" i="4"/>
  <c r="AD25" i="2" s="1"/>
  <c r="AC8" i="4"/>
  <c r="AE25" i="2" s="1"/>
  <c r="AD8" i="4"/>
  <c r="AF25" i="2" s="1"/>
  <c r="AE8" i="4"/>
  <c r="AG25" i="2" s="1"/>
  <c r="AF8" i="4"/>
  <c r="AH25" i="2" s="1"/>
  <c r="AG8" i="4"/>
  <c r="AI25" i="2" s="1"/>
  <c r="AH8" i="4"/>
  <c r="AJ25" i="2" s="1"/>
  <c r="AI8" i="4"/>
  <c r="AK25" i="2" s="1"/>
  <c r="AJ8" i="4"/>
  <c r="AL25" i="2" s="1"/>
  <c r="AK8" i="4"/>
  <c r="AM25" i="2" s="1"/>
  <c r="AL8" i="4"/>
  <c r="AN25" i="2" s="1"/>
  <c r="AM8" i="4"/>
  <c r="AO25" i="2" s="1"/>
  <c r="AN8" i="4"/>
  <c r="AP25" i="2" s="1"/>
  <c r="AO8" i="4"/>
  <c r="AQ25" i="2" s="1"/>
  <c r="AP8" i="4"/>
  <c r="AR25" i="2" s="1"/>
  <c r="AQ8" i="4"/>
  <c r="AS25" i="2" s="1"/>
  <c r="AR8" i="4"/>
  <c r="AT25" i="2" s="1"/>
  <c r="AS8" i="4"/>
  <c r="AU25" i="2" s="1"/>
  <c r="AT8" i="4"/>
  <c r="AV25" i="2" s="1"/>
  <c r="AU8" i="4"/>
  <c r="AW25" i="2" s="1"/>
  <c r="AV8" i="4"/>
  <c r="AX25" i="2" s="1"/>
  <c r="B8" i="4"/>
  <c r="D25" i="2" s="1"/>
  <c r="AW11" i="4"/>
  <c r="AX11" i="4" s="1"/>
  <c r="AY11" i="4" s="1"/>
  <c r="AZ11" i="4" s="1"/>
  <c r="BA11" i="4" s="1"/>
  <c r="BB11" i="4" s="1"/>
  <c r="BC11" i="4" s="1"/>
  <c r="BD11" i="4" s="1"/>
  <c r="AW12" i="4"/>
  <c r="AX12" i="4" s="1"/>
  <c r="AY12" i="4" s="1"/>
  <c r="AZ12" i="4" s="1"/>
  <c r="BA12" i="4" s="1"/>
  <c r="BB12" i="4" s="1"/>
  <c r="BC12" i="4" s="1"/>
  <c r="BD12" i="4" s="1"/>
  <c r="AW25" i="5"/>
  <c r="AZ35" i="2"/>
  <c r="AX21" i="5" s="1"/>
  <c r="BA35" i="2"/>
  <c r="AY21" i="5" s="1"/>
  <c r="BB35" i="2"/>
  <c r="AZ21" i="5" s="1"/>
  <c r="BC35" i="2"/>
  <c r="BA21" i="5" s="1"/>
  <c r="BD35" i="2"/>
  <c r="BB21" i="5" s="1"/>
  <c r="BE35" i="2"/>
  <c r="BC21" i="5" s="1"/>
  <c r="BF35" i="2"/>
  <c r="BD21" i="5" s="1"/>
  <c r="AY35" i="2"/>
  <c r="AW21" i="5" s="1"/>
  <c r="E35" i="2"/>
  <c r="F35" i="2"/>
  <c r="V35" i="2"/>
  <c r="Y35" i="2"/>
  <c r="AC35" i="2"/>
  <c r="AS35" i="2"/>
  <c r="AT35" i="2"/>
  <c r="AW35" i="2"/>
  <c r="C21" i="5"/>
  <c r="D21" i="5"/>
  <c r="E21" i="5"/>
  <c r="G35" i="2" s="1"/>
  <c r="F21" i="5"/>
  <c r="H35" i="2" s="1"/>
  <c r="G21" i="5"/>
  <c r="I35" i="2" s="1"/>
  <c r="H21" i="5"/>
  <c r="J35" i="2" s="1"/>
  <c r="I21" i="5"/>
  <c r="K35" i="2" s="1"/>
  <c r="J21" i="5"/>
  <c r="L35" i="2" s="1"/>
  <c r="K21" i="5"/>
  <c r="M35" i="2" s="1"/>
  <c r="L21" i="5"/>
  <c r="N35" i="2" s="1"/>
  <c r="M21" i="5"/>
  <c r="O35" i="2" s="1"/>
  <c r="N21" i="5"/>
  <c r="P35" i="2" s="1"/>
  <c r="O21" i="5"/>
  <c r="Q35" i="2" s="1"/>
  <c r="P21" i="5"/>
  <c r="R35" i="2" s="1"/>
  <c r="Q21" i="5"/>
  <c r="S35" i="2" s="1"/>
  <c r="R21" i="5"/>
  <c r="T35" i="2" s="1"/>
  <c r="S21" i="5"/>
  <c r="U35" i="2" s="1"/>
  <c r="T21" i="5"/>
  <c r="U21" i="5"/>
  <c r="W35" i="2" s="1"/>
  <c r="V21" i="5"/>
  <c r="X35" i="2" s="1"/>
  <c r="W21" i="5"/>
  <c r="X21" i="5"/>
  <c r="Z35" i="2" s="1"/>
  <c r="Y21" i="5"/>
  <c r="AA35" i="2" s="1"/>
  <c r="Z21" i="5"/>
  <c r="AB35" i="2" s="1"/>
  <c r="AA21" i="5"/>
  <c r="AB21" i="5"/>
  <c r="AD35" i="2" s="1"/>
  <c r="AC21" i="5"/>
  <c r="AE35" i="2" s="1"/>
  <c r="AD21" i="5"/>
  <c r="AF35" i="2" s="1"/>
  <c r="AE21" i="5"/>
  <c r="AG35" i="2" s="1"/>
  <c r="AF21" i="5"/>
  <c r="AH35" i="2" s="1"/>
  <c r="AG21" i="5"/>
  <c r="AI35" i="2" s="1"/>
  <c r="AH21" i="5"/>
  <c r="AJ35" i="2" s="1"/>
  <c r="AI21" i="5"/>
  <c r="AK35" i="2" s="1"/>
  <c r="AJ21" i="5"/>
  <c r="AL35" i="2" s="1"/>
  <c r="AK21" i="5"/>
  <c r="AM35" i="2" s="1"/>
  <c r="AL21" i="5"/>
  <c r="AN35" i="2" s="1"/>
  <c r="AM21" i="5"/>
  <c r="AO35" i="2" s="1"/>
  <c r="AN21" i="5"/>
  <c r="AP35" i="2" s="1"/>
  <c r="AO21" i="5"/>
  <c r="AQ35" i="2" s="1"/>
  <c r="AP21" i="5"/>
  <c r="AR35" i="2" s="1"/>
  <c r="AQ21" i="5"/>
  <c r="AR21" i="5"/>
  <c r="AS21" i="5"/>
  <c r="AU35" i="2" s="1"/>
  <c r="AT21" i="5"/>
  <c r="AV35" i="2" s="1"/>
  <c r="AU21" i="5"/>
  <c r="AV21" i="5"/>
  <c r="AX35" i="2" s="1"/>
  <c r="B21" i="5"/>
  <c r="D35" i="2" s="1"/>
  <c r="E37" i="2"/>
  <c r="F37" i="2"/>
  <c r="G37" i="2"/>
  <c r="H37" i="2"/>
  <c r="I37" i="2"/>
  <c r="J37" i="2"/>
  <c r="K37" i="2"/>
  <c r="L37" i="2"/>
  <c r="M37" i="2"/>
  <c r="N37" i="2"/>
  <c r="O37" i="2"/>
  <c r="P37" i="2"/>
  <c r="Q37" i="2"/>
  <c r="R37" i="2"/>
  <c r="S37" i="2"/>
  <c r="T37" i="2"/>
  <c r="U37" i="2"/>
  <c r="V37" i="2"/>
  <c r="W37" i="2"/>
  <c r="X37" i="2"/>
  <c r="Y37" i="2"/>
  <c r="Z37" i="2"/>
  <c r="AA37" i="2"/>
  <c r="AB37" i="2"/>
  <c r="AC37" i="2"/>
  <c r="AD37" i="2"/>
  <c r="AE37" i="2"/>
  <c r="AF37" i="2"/>
  <c r="AG37" i="2"/>
  <c r="AH37" i="2"/>
  <c r="AI37" i="2"/>
  <c r="AJ37" i="2"/>
  <c r="AK37" i="2"/>
  <c r="AL37" i="2"/>
  <c r="AM37" i="2"/>
  <c r="AN37" i="2"/>
  <c r="AO37" i="2"/>
  <c r="AP37" i="2"/>
  <c r="AQ37" i="2"/>
  <c r="AR37" i="2"/>
  <c r="AS37" i="2"/>
  <c r="AT37" i="2"/>
  <c r="AU37" i="2"/>
  <c r="AV37" i="2"/>
  <c r="AW37" i="2"/>
  <c r="AX37" i="2"/>
  <c r="D37" i="2"/>
  <c r="E36" i="2"/>
  <c r="F36" i="2"/>
  <c r="G36" i="2"/>
  <c r="H36" i="2"/>
  <c r="I36" i="2"/>
  <c r="J36" i="2"/>
  <c r="K36" i="2"/>
  <c r="L36" i="2"/>
  <c r="M36" i="2"/>
  <c r="N36" i="2"/>
  <c r="O36" i="2"/>
  <c r="P36" i="2"/>
  <c r="Q36" i="2"/>
  <c r="R36" i="2"/>
  <c r="S36" i="2"/>
  <c r="T36" i="2"/>
  <c r="U36" i="2"/>
  <c r="V36" i="2"/>
  <c r="W36" i="2"/>
  <c r="X36" i="2"/>
  <c r="Y36" i="2"/>
  <c r="Z36" i="2"/>
  <c r="AA36" i="2"/>
  <c r="AB36" i="2"/>
  <c r="AC36" i="2"/>
  <c r="AD36" i="2"/>
  <c r="AE36" i="2"/>
  <c r="AF36" i="2"/>
  <c r="AG36" i="2"/>
  <c r="AH36" i="2"/>
  <c r="AI36" i="2"/>
  <c r="AJ36" i="2"/>
  <c r="AK36" i="2"/>
  <c r="AL36" i="2"/>
  <c r="AM36" i="2"/>
  <c r="AN36" i="2"/>
  <c r="AO36" i="2"/>
  <c r="AP36" i="2"/>
  <c r="AQ36" i="2"/>
  <c r="AR36" i="2"/>
  <c r="AS36" i="2"/>
  <c r="AT36" i="2"/>
  <c r="AU36" i="2"/>
  <c r="AV36" i="2"/>
  <c r="AW36" i="2"/>
  <c r="AX36" i="2"/>
  <c r="D36" i="2"/>
  <c r="AZ34" i="2"/>
  <c r="AX16" i="5" s="1"/>
  <c r="BA34" i="2"/>
  <c r="AY16" i="5" s="1"/>
  <c r="BB34" i="2"/>
  <c r="AZ16" i="5" s="1"/>
  <c r="BC34" i="2"/>
  <c r="BA16" i="5" s="1"/>
  <c r="BD34" i="2"/>
  <c r="BB16" i="5" s="1"/>
  <c r="BE34" i="2"/>
  <c r="BC16" i="5" s="1"/>
  <c r="BF34" i="2"/>
  <c r="BD16" i="5" s="1"/>
  <c r="AY34" i="2"/>
  <c r="AW16" i="5" s="1"/>
  <c r="G34" i="2"/>
  <c r="W34" i="2"/>
  <c r="X34" i="2"/>
  <c r="AE34" i="2"/>
  <c r="C16" i="5"/>
  <c r="E34" i="2" s="1"/>
  <c r="D16" i="5"/>
  <c r="F34" i="2" s="1"/>
  <c r="E16" i="5"/>
  <c r="F16" i="5"/>
  <c r="H34" i="2" s="1"/>
  <c r="G16" i="5"/>
  <c r="I34" i="2" s="1"/>
  <c r="H16" i="5"/>
  <c r="J34" i="2" s="1"/>
  <c r="I16" i="5"/>
  <c r="K34" i="2" s="1"/>
  <c r="J16" i="5"/>
  <c r="L34" i="2" s="1"/>
  <c r="K16" i="5"/>
  <c r="M34" i="2" s="1"/>
  <c r="L16" i="5"/>
  <c r="N34" i="2" s="1"/>
  <c r="M16" i="5"/>
  <c r="O34" i="2" s="1"/>
  <c r="N16" i="5"/>
  <c r="P34" i="2" s="1"/>
  <c r="O16" i="5"/>
  <c r="Q34" i="2" s="1"/>
  <c r="P16" i="5"/>
  <c r="R34" i="2" s="1"/>
  <c r="Q16" i="5"/>
  <c r="S34" i="2" s="1"/>
  <c r="R16" i="5"/>
  <c r="T34" i="2" s="1"/>
  <c r="S16" i="5"/>
  <c r="U34" i="2" s="1"/>
  <c r="T16" i="5"/>
  <c r="V34" i="2" s="1"/>
  <c r="U16" i="5"/>
  <c r="V16" i="5"/>
  <c r="W16" i="5"/>
  <c r="Y34" i="2" s="1"/>
  <c r="X16" i="5"/>
  <c r="Z34" i="2" s="1"/>
  <c r="Y16" i="5"/>
  <c r="AA34" i="2" s="1"/>
  <c r="Z16" i="5"/>
  <c r="AB34" i="2" s="1"/>
  <c r="AA16" i="5"/>
  <c r="AC34" i="2" s="1"/>
  <c r="AB16" i="5"/>
  <c r="AD34" i="2" s="1"/>
  <c r="AC16" i="5"/>
  <c r="AD16" i="5"/>
  <c r="AF34" i="2" s="1"/>
  <c r="AE16" i="5"/>
  <c r="AG34" i="2" s="1"/>
  <c r="AF16" i="5"/>
  <c r="AH34" i="2" s="1"/>
  <c r="AG16" i="5"/>
  <c r="AI34" i="2" s="1"/>
  <c r="AH16" i="5"/>
  <c r="AJ34" i="2" s="1"/>
  <c r="AI16" i="5"/>
  <c r="AK34" i="2" s="1"/>
  <c r="AJ16" i="5"/>
  <c r="AL34" i="2" s="1"/>
  <c r="AK16" i="5"/>
  <c r="AM34" i="2" s="1"/>
  <c r="AL16" i="5"/>
  <c r="AN34" i="2" s="1"/>
  <c r="AM16" i="5"/>
  <c r="AO34" i="2" s="1"/>
  <c r="AN16" i="5"/>
  <c r="AP34" i="2" s="1"/>
  <c r="AO16" i="5"/>
  <c r="AQ34" i="2" s="1"/>
  <c r="AP16" i="5"/>
  <c r="AR34" i="2" s="1"/>
  <c r="AQ16" i="5"/>
  <c r="AS34" i="2" s="1"/>
  <c r="AR16" i="5"/>
  <c r="AT34" i="2" s="1"/>
  <c r="AS16" i="5"/>
  <c r="AU34" i="2" s="1"/>
  <c r="AT16" i="5"/>
  <c r="AV34" i="2" s="1"/>
  <c r="AU16" i="5"/>
  <c r="AW34" i="2" s="1"/>
  <c r="AV16" i="5"/>
  <c r="AX34" i="2" s="1"/>
  <c r="B16" i="5"/>
  <c r="D34" i="2" s="1"/>
  <c r="AZ33" i="2"/>
  <c r="AX12" i="5" s="1"/>
  <c r="BA33" i="2"/>
  <c r="AY12" i="5" s="1"/>
  <c r="BB33" i="2"/>
  <c r="AZ12" i="5" s="1"/>
  <c r="BC33" i="2"/>
  <c r="BA12" i="5" s="1"/>
  <c r="BD33" i="2"/>
  <c r="BB12" i="5" s="1"/>
  <c r="BE33" i="2"/>
  <c r="BC12" i="5" s="1"/>
  <c r="BF33" i="2"/>
  <c r="BD12" i="5" s="1"/>
  <c r="AY33" i="2"/>
  <c r="AW12" i="5" s="1"/>
  <c r="O12" i="5"/>
  <c r="Q33" i="2" s="1"/>
  <c r="W12" i="5"/>
  <c r="Y33" i="2" s="1"/>
  <c r="C4" i="5"/>
  <c r="D4" i="5"/>
  <c r="E4" i="5"/>
  <c r="F4" i="5"/>
  <c r="F12" i="5" s="1"/>
  <c r="H33" i="2" s="1"/>
  <c r="G4" i="5"/>
  <c r="H4" i="5"/>
  <c r="I4" i="5"/>
  <c r="J4" i="5"/>
  <c r="K4" i="5"/>
  <c r="L4" i="5"/>
  <c r="M4" i="5"/>
  <c r="M12" i="5" s="1"/>
  <c r="O33" i="2" s="1"/>
  <c r="N4" i="5"/>
  <c r="N12" i="5" s="1"/>
  <c r="P33" i="2" s="1"/>
  <c r="O4" i="5"/>
  <c r="P4" i="5"/>
  <c r="Q4" i="5"/>
  <c r="R4" i="5"/>
  <c r="S4" i="5"/>
  <c r="T4" i="5"/>
  <c r="U4" i="5"/>
  <c r="U12" i="5" s="1"/>
  <c r="W33" i="2" s="1"/>
  <c r="V4" i="5"/>
  <c r="V12" i="5" s="1"/>
  <c r="X33" i="2" s="1"/>
  <c r="W4" i="5"/>
  <c r="X4" i="5"/>
  <c r="Y4" i="5"/>
  <c r="Z4" i="5"/>
  <c r="AA4" i="5"/>
  <c r="AB4" i="5"/>
  <c r="AC4" i="5"/>
  <c r="AC12" i="5" s="1"/>
  <c r="AE33" i="2" s="1"/>
  <c r="AD4" i="5"/>
  <c r="AD12" i="5" s="1"/>
  <c r="AF33" i="2" s="1"/>
  <c r="AE4" i="5"/>
  <c r="AF4" i="5"/>
  <c r="AG4" i="5"/>
  <c r="AH4" i="5"/>
  <c r="AI4" i="5"/>
  <c r="AJ4" i="5"/>
  <c r="AK4" i="5"/>
  <c r="AL4" i="5"/>
  <c r="AM4" i="5"/>
  <c r="AN4" i="5"/>
  <c r="AO4" i="5"/>
  <c r="AP4" i="5"/>
  <c r="AQ4" i="5"/>
  <c r="AR4" i="5"/>
  <c r="AS4" i="5"/>
  <c r="AT4" i="5"/>
  <c r="AU4" i="5"/>
  <c r="AV4" i="5"/>
  <c r="B4" i="5"/>
  <c r="B12" i="5" s="1"/>
  <c r="D33" i="2" s="1"/>
  <c r="D11" i="5"/>
  <c r="E11" i="5"/>
  <c r="F11" i="5"/>
  <c r="G11" i="5"/>
  <c r="H11" i="5"/>
  <c r="I11" i="5"/>
  <c r="J11" i="5"/>
  <c r="K11" i="5"/>
  <c r="L11" i="5"/>
  <c r="M11" i="5"/>
  <c r="N11" i="5"/>
  <c r="O11" i="5"/>
  <c r="P11" i="5"/>
  <c r="Q11" i="5"/>
  <c r="R11" i="5"/>
  <c r="S11" i="5"/>
  <c r="T11" i="5"/>
  <c r="U11" i="5"/>
  <c r="V11" i="5"/>
  <c r="W11" i="5"/>
  <c r="X11" i="5"/>
  <c r="Y11" i="5"/>
  <c r="Z11" i="5"/>
  <c r="AA11" i="5"/>
  <c r="AB11" i="5"/>
  <c r="AC11" i="5"/>
  <c r="AD11" i="5"/>
  <c r="AE11" i="5"/>
  <c r="AF11" i="5"/>
  <c r="AG11" i="5"/>
  <c r="AH11" i="5"/>
  <c r="AI11" i="5"/>
  <c r="AJ11" i="5"/>
  <c r="AK11" i="5"/>
  <c r="AL11" i="5"/>
  <c r="AM11" i="5"/>
  <c r="AN11" i="5"/>
  <c r="AO11" i="5"/>
  <c r="AP11" i="5"/>
  <c r="AQ11" i="5"/>
  <c r="AR11" i="5"/>
  <c r="AS11" i="5"/>
  <c r="AT11" i="5"/>
  <c r="AU11" i="5"/>
  <c r="AV11" i="5"/>
  <c r="C11" i="5"/>
  <c r="E24" i="2"/>
  <c r="F24" i="2"/>
  <c r="G24" i="2"/>
  <c r="H24" i="2"/>
  <c r="I24" i="2"/>
  <c r="J24" i="2"/>
  <c r="K24" i="2"/>
  <c r="L24" i="2"/>
  <c r="M24" i="2"/>
  <c r="N24" i="2"/>
  <c r="O24" i="2"/>
  <c r="P24" i="2"/>
  <c r="Q24" i="2"/>
  <c r="R24" i="2"/>
  <c r="S24" i="2"/>
  <c r="T24" i="2"/>
  <c r="U24" i="2"/>
  <c r="V24" i="2"/>
  <c r="W24" i="2"/>
  <c r="X24" i="2"/>
  <c r="Y24" i="2"/>
  <c r="Z24" i="2"/>
  <c r="AA24" i="2"/>
  <c r="AB24" i="2"/>
  <c r="AC24" i="2"/>
  <c r="AD24" i="2"/>
  <c r="AE24" i="2"/>
  <c r="AF24" i="2"/>
  <c r="AG24" i="2"/>
  <c r="AH24" i="2"/>
  <c r="AI24" i="2"/>
  <c r="AJ24" i="2"/>
  <c r="AK24" i="2"/>
  <c r="AL24" i="2"/>
  <c r="AM24" i="2"/>
  <c r="AN24" i="2"/>
  <c r="AO24" i="2"/>
  <c r="AP24" i="2"/>
  <c r="AQ24" i="2"/>
  <c r="AR24" i="2"/>
  <c r="AS24" i="2"/>
  <c r="AT24" i="2"/>
  <c r="AU24" i="2"/>
  <c r="AV24" i="2"/>
  <c r="AW24" i="2"/>
  <c r="AX24" i="2"/>
  <c r="D24" i="2"/>
  <c r="E20" i="2"/>
  <c r="F20" i="2"/>
  <c r="G20" i="2"/>
  <c r="H20" i="2"/>
  <c r="I20" i="2"/>
  <c r="J20" i="2"/>
  <c r="K20" i="2"/>
  <c r="L20" i="2"/>
  <c r="M20" i="2"/>
  <c r="N20" i="2"/>
  <c r="O20" i="2"/>
  <c r="P20" i="2"/>
  <c r="Q20" i="2"/>
  <c r="R20" i="2"/>
  <c r="S20" i="2"/>
  <c r="T20" i="2"/>
  <c r="U20" i="2"/>
  <c r="V20" i="2"/>
  <c r="W20" i="2"/>
  <c r="X20" i="2"/>
  <c r="Y20" i="2"/>
  <c r="Z20" i="2"/>
  <c r="AA20" i="2"/>
  <c r="AB20" i="2"/>
  <c r="AC20" i="2"/>
  <c r="AD20" i="2"/>
  <c r="AE20" i="2"/>
  <c r="AF20" i="2"/>
  <c r="AG20" i="2"/>
  <c r="AH20" i="2"/>
  <c r="AI20" i="2"/>
  <c r="AJ20" i="2"/>
  <c r="AK20" i="2"/>
  <c r="AL20" i="2"/>
  <c r="AM20" i="2"/>
  <c r="AN20" i="2"/>
  <c r="AO20" i="2"/>
  <c r="AP20" i="2"/>
  <c r="AQ20" i="2"/>
  <c r="AR20" i="2"/>
  <c r="AS20" i="2"/>
  <c r="AT20" i="2"/>
  <c r="AU20" i="2"/>
  <c r="AV20" i="2"/>
  <c r="AW20" i="2"/>
  <c r="AX20" i="2"/>
  <c r="E21" i="2"/>
  <c r="F21" i="2"/>
  <c r="G21" i="2"/>
  <c r="H21" i="2"/>
  <c r="I21" i="2"/>
  <c r="J21" i="2"/>
  <c r="K21" i="2"/>
  <c r="L21" i="2"/>
  <c r="M21" i="2"/>
  <c r="N21" i="2"/>
  <c r="O21" i="2"/>
  <c r="P21" i="2"/>
  <c r="Q21" i="2"/>
  <c r="R21" i="2"/>
  <c r="S21" i="2"/>
  <c r="T21" i="2"/>
  <c r="U21" i="2"/>
  <c r="V21" i="2"/>
  <c r="W21" i="2"/>
  <c r="X21" i="2"/>
  <c r="Y21" i="2"/>
  <c r="Z21" i="2"/>
  <c r="AA21" i="2"/>
  <c r="AB21" i="2"/>
  <c r="AC21" i="2"/>
  <c r="AD21" i="2"/>
  <c r="AE21" i="2"/>
  <c r="AF21" i="2"/>
  <c r="AG21" i="2"/>
  <c r="AH21" i="2"/>
  <c r="AI21" i="2"/>
  <c r="AJ21" i="2"/>
  <c r="AK21" i="2"/>
  <c r="AL21" i="2"/>
  <c r="AM21" i="2"/>
  <c r="AN21" i="2"/>
  <c r="AO21" i="2"/>
  <c r="AP21" i="2"/>
  <c r="AQ21" i="2"/>
  <c r="AR21" i="2"/>
  <c r="AS21" i="2"/>
  <c r="AT21" i="2"/>
  <c r="AU21" i="2"/>
  <c r="AV21" i="2"/>
  <c r="AW21" i="2"/>
  <c r="AX21" i="2"/>
  <c r="E22" i="2"/>
  <c r="F22" i="2"/>
  <c r="G22" i="2"/>
  <c r="H22" i="2"/>
  <c r="I22" i="2"/>
  <c r="J22" i="2"/>
  <c r="K22" i="2"/>
  <c r="L22" i="2"/>
  <c r="M22" i="2"/>
  <c r="N22" i="2"/>
  <c r="O22" i="2"/>
  <c r="P22" i="2"/>
  <c r="Q22" i="2"/>
  <c r="R22" i="2"/>
  <c r="S22" i="2"/>
  <c r="T22" i="2"/>
  <c r="U22" i="2"/>
  <c r="V22" i="2"/>
  <c r="W22" i="2"/>
  <c r="X22" i="2"/>
  <c r="Y22" i="2"/>
  <c r="Z22" i="2"/>
  <c r="AA22" i="2"/>
  <c r="AB22" i="2"/>
  <c r="AC22" i="2"/>
  <c r="AD22" i="2"/>
  <c r="AE22" i="2"/>
  <c r="AF22" i="2"/>
  <c r="AG22" i="2"/>
  <c r="AH22" i="2"/>
  <c r="AI22" i="2"/>
  <c r="AJ22" i="2"/>
  <c r="AK22" i="2"/>
  <c r="AL22" i="2"/>
  <c r="AM22" i="2"/>
  <c r="AN22" i="2"/>
  <c r="AO22" i="2"/>
  <c r="AP22" i="2"/>
  <c r="AQ22" i="2"/>
  <c r="AR22" i="2"/>
  <c r="AS22" i="2"/>
  <c r="AT22" i="2"/>
  <c r="AU22" i="2"/>
  <c r="AV22" i="2"/>
  <c r="AW22" i="2"/>
  <c r="AX22" i="2"/>
  <c r="D22" i="2"/>
  <c r="D21" i="2"/>
  <c r="D20" i="2"/>
  <c r="AT12" i="5" l="1"/>
  <c r="AV33" i="2" s="1"/>
  <c r="AL12" i="5"/>
  <c r="AN33" i="2" s="1"/>
  <c r="E12" i="5"/>
  <c r="G33" i="2" s="1"/>
  <c r="AR12" i="5"/>
  <c r="AT33" i="2" s="1"/>
  <c r="AJ12" i="5"/>
  <c r="AL33" i="2" s="1"/>
  <c r="AB12" i="5"/>
  <c r="AD33" i="2" s="1"/>
  <c r="T12" i="5"/>
  <c r="V33" i="2" s="1"/>
  <c r="L12" i="5"/>
  <c r="N33" i="2" s="1"/>
  <c r="D12" i="5"/>
  <c r="F33" i="2" s="1"/>
  <c r="AA12" i="5"/>
  <c r="AC33" i="2" s="1"/>
  <c r="AP12" i="5"/>
  <c r="AR33" i="2" s="1"/>
  <c r="AH12" i="5"/>
  <c r="AJ33" i="2" s="1"/>
  <c r="J12" i="5"/>
  <c r="L33" i="2" s="1"/>
  <c r="AI12" i="5"/>
  <c r="AK33" i="2" s="1"/>
  <c r="K12" i="5"/>
  <c r="M33" i="2" s="1"/>
  <c r="Z12" i="5"/>
  <c r="AB33" i="2" s="1"/>
  <c r="R12" i="5"/>
  <c r="T33" i="2" s="1"/>
  <c r="H12" i="5"/>
  <c r="J33" i="2" s="1"/>
  <c r="AQ12" i="5"/>
  <c r="AS33" i="2" s="1"/>
  <c r="S12" i="5"/>
  <c r="U33" i="2" s="1"/>
  <c r="Q12" i="5"/>
  <c r="S33" i="2" s="1"/>
  <c r="P12" i="5"/>
  <c r="R33" i="2" s="1"/>
  <c r="AO12" i="5"/>
  <c r="AQ33" i="2" s="1"/>
  <c r="I12" i="5"/>
  <c r="K33" i="2" s="1"/>
  <c r="AV12" i="5"/>
  <c r="AX33" i="2" s="1"/>
  <c r="AN12" i="5"/>
  <c r="AP33" i="2" s="1"/>
  <c r="AF12" i="5"/>
  <c r="AH33" i="2" s="1"/>
  <c r="X12" i="5"/>
  <c r="Z33" i="2" s="1"/>
  <c r="AG12" i="5"/>
  <c r="AI33" i="2" s="1"/>
  <c r="Y12" i="5"/>
  <c r="AA33" i="2" s="1"/>
  <c r="AS12" i="5"/>
  <c r="AU33" i="2" s="1"/>
  <c r="AK12" i="5"/>
  <c r="AM33" i="2" s="1"/>
  <c r="C12" i="5"/>
  <c r="E33" i="2" s="1"/>
  <c r="AU12" i="5"/>
  <c r="AW33" i="2" s="1"/>
  <c r="AM12" i="5"/>
  <c r="AO33" i="2" s="1"/>
  <c r="AE12" i="5"/>
  <c r="AG33" i="2" s="1"/>
  <c r="G12" i="5"/>
  <c r="I33" i="2" s="1"/>
  <c r="BE27" i="2"/>
  <c r="AZ27" i="2"/>
  <c r="BF27" i="2"/>
  <c r="BD27" i="2"/>
  <c r="BA27" i="2"/>
  <c r="AY27" i="2"/>
  <c r="AW18" i="4" s="1"/>
  <c r="AX18" i="4" s="1"/>
  <c r="AY18" i="4" s="1"/>
  <c r="AZ18" i="4" s="1"/>
  <c r="BA18" i="4" s="1"/>
  <c r="BB18" i="4" s="1"/>
  <c r="BC18" i="4" s="1"/>
  <c r="BD18" i="4" s="1"/>
  <c r="BC27" i="2"/>
  <c r="BA22" i="4"/>
  <c r="B26" i="2"/>
  <c r="B25" i="2"/>
  <c r="B38" i="2"/>
  <c r="BD38" i="2" s="1"/>
  <c r="BB6" i="5" s="1"/>
  <c r="B23" i="2"/>
  <c r="AZ23" i="2" s="1"/>
  <c r="B21" i="2"/>
  <c r="AZ21" i="2" s="1"/>
  <c r="AX7" i="4" s="1"/>
  <c r="B20" i="2"/>
  <c r="BF20" i="2" s="1"/>
  <c r="BD6" i="4" s="1"/>
  <c r="B22" i="2"/>
  <c r="AY22" i="2" s="1"/>
  <c r="AW15" i="4" s="1"/>
  <c r="B37" i="2"/>
  <c r="BC37" i="2" s="1"/>
  <c r="BA20" i="5" s="1"/>
  <c r="B24" i="2"/>
  <c r="BA24" i="2" s="1"/>
  <c r="AY17" i="4" s="1"/>
  <c r="B36" i="2"/>
  <c r="BB36" i="2" s="1"/>
  <c r="BA38" i="2" l="1"/>
  <c r="AY6" i="5" s="1"/>
  <c r="AZ38" i="2"/>
  <c r="AX6" i="5" s="1"/>
  <c r="BC38" i="2"/>
  <c r="BA6" i="5" s="1"/>
  <c r="BB22" i="4"/>
  <c r="AY38" i="2"/>
  <c r="BE21" i="2"/>
  <c r="BC7" i="4" s="1"/>
  <c r="AY23" i="2"/>
  <c r="BF21" i="2"/>
  <c r="BD7" i="4" s="1"/>
  <c r="BB38" i="2"/>
  <c r="AZ6" i="5" s="1"/>
  <c r="BF23" i="2"/>
  <c r="BD21" i="2"/>
  <c r="BB7" i="4" s="1"/>
  <c r="BE23" i="2"/>
  <c r="BD23" i="2"/>
  <c r="BC21" i="2"/>
  <c r="BA7" i="4" s="1"/>
  <c r="BA21" i="2"/>
  <c r="AY7" i="4" s="1"/>
  <c r="AY8" i="5" s="1"/>
  <c r="AY21" i="2"/>
  <c r="AW7" i="4" s="1"/>
  <c r="AW8" i="5" s="1"/>
  <c r="BC23" i="2"/>
  <c r="BB20" i="2"/>
  <c r="AZ6" i="4" s="1"/>
  <c r="BC20" i="2"/>
  <c r="BA6" i="4" s="1"/>
  <c r="BB21" i="2"/>
  <c r="AZ7" i="4" s="1"/>
  <c r="AY20" i="2"/>
  <c r="AW6" i="4" s="1"/>
  <c r="AW7" i="5" s="1"/>
  <c r="BB23" i="2"/>
  <c r="BF38" i="2"/>
  <c r="BD6" i="5" s="1"/>
  <c r="BE20" i="2"/>
  <c r="BC6" i="4" s="1"/>
  <c r="BA23" i="2"/>
  <c r="BE38" i="2"/>
  <c r="BC6" i="5" s="1"/>
  <c r="AY25" i="2"/>
  <c r="AW8" i="4" s="1"/>
  <c r="AZ25" i="2"/>
  <c r="AX8" i="4" s="1"/>
  <c r="BA25" i="2"/>
  <c r="AY8" i="4" s="1"/>
  <c r="BB25" i="2"/>
  <c r="AZ8" i="4" s="1"/>
  <c r="BF25" i="2"/>
  <c r="BD8" i="4" s="1"/>
  <c r="BC25" i="2"/>
  <c r="BA8" i="4" s="1"/>
  <c r="BD25" i="2"/>
  <c r="BB8" i="4" s="1"/>
  <c r="BE25" i="2"/>
  <c r="BC8" i="4" s="1"/>
  <c r="BA26" i="2"/>
  <c r="AY13" i="4" s="1"/>
  <c r="BD26" i="2"/>
  <c r="BB13" i="4" s="1"/>
  <c r="BB26" i="2"/>
  <c r="AZ13" i="4" s="1"/>
  <c r="BC26" i="2"/>
  <c r="BA13" i="4" s="1"/>
  <c r="AY26" i="2"/>
  <c r="AW13" i="4" s="1"/>
  <c r="AZ26" i="2"/>
  <c r="AX13" i="4" s="1"/>
  <c r="BE26" i="2"/>
  <c r="BC13" i="4" s="1"/>
  <c r="BF26" i="2"/>
  <c r="BD13" i="4" s="1"/>
  <c r="BD20" i="2"/>
  <c r="BB6" i="4" s="1"/>
  <c r="AZ20" i="2"/>
  <c r="AX6" i="4" s="1"/>
  <c r="AW9" i="5"/>
  <c r="BA20" i="2"/>
  <c r="AY6" i="4" s="1"/>
  <c r="AY37" i="2"/>
  <c r="AW20" i="5" s="1"/>
  <c r="BB37" i="2"/>
  <c r="AZ20" i="5" s="1"/>
  <c r="BE37" i="2"/>
  <c r="BC20" i="5" s="1"/>
  <c r="BF37" i="2"/>
  <c r="BD20" i="5" s="1"/>
  <c r="BF36" i="2"/>
  <c r="AZ22" i="2"/>
  <c r="AX15" i="4" s="1"/>
  <c r="AX9" i="5" s="1"/>
  <c r="BA37" i="2"/>
  <c r="AY20" i="5" s="1"/>
  <c r="BE22" i="2"/>
  <c r="BC15" i="4" s="1"/>
  <c r="AZ37" i="2"/>
  <c r="AX20" i="5" s="1"/>
  <c r="BC22" i="2"/>
  <c r="BA15" i="4" s="1"/>
  <c r="BD22" i="2"/>
  <c r="BB15" i="4" s="1"/>
  <c r="BE24" i="2"/>
  <c r="BC17" i="4" s="1"/>
  <c r="BD24" i="2"/>
  <c r="BB17" i="4" s="1"/>
  <c r="BB22" i="2"/>
  <c r="AZ15" i="4" s="1"/>
  <c r="BF22" i="2"/>
  <c r="BD15" i="4" s="1"/>
  <c r="BC24" i="2"/>
  <c r="BA17" i="4" s="1"/>
  <c r="BA22" i="2"/>
  <c r="AY15" i="4" s="1"/>
  <c r="AZ24" i="2"/>
  <c r="AX17" i="4" s="1"/>
  <c r="AZ36" i="2"/>
  <c r="AY24" i="2"/>
  <c r="AW17" i="4" s="1"/>
  <c r="AW11" i="5" s="1"/>
  <c r="BC36" i="2"/>
  <c r="BE36" i="2"/>
  <c r="BF24" i="2"/>
  <c r="BD17" i="4" s="1"/>
  <c r="AY36" i="2"/>
  <c r="BD36" i="2"/>
  <c r="BB24" i="2"/>
  <c r="AZ17" i="4" s="1"/>
  <c r="BD37" i="2"/>
  <c r="BB20" i="5" s="1"/>
  <c r="BA36" i="2"/>
  <c r="BC7" i="5" l="1"/>
  <c r="BB8" i="5"/>
  <c r="BC8" i="5"/>
  <c r="BB7" i="5"/>
  <c r="BA7" i="5"/>
  <c r="AY7" i="5"/>
  <c r="AX8" i="5"/>
  <c r="AX7" i="5"/>
  <c r="AZ7" i="5"/>
  <c r="BD8" i="5"/>
  <c r="AW24" i="4"/>
  <c r="AX24" i="4" s="1"/>
  <c r="AY24" i="4" s="1"/>
  <c r="AW6" i="5"/>
  <c r="BA8" i="5"/>
  <c r="BC22" i="4"/>
  <c r="AZ8" i="5"/>
  <c r="BD7" i="5"/>
  <c r="AY9" i="5"/>
  <c r="BD9" i="5"/>
  <c r="BB9" i="5"/>
  <c r="BD11" i="5"/>
  <c r="BC11" i="5"/>
  <c r="BC9" i="5"/>
  <c r="BA9" i="5"/>
  <c r="BB11" i="5"/>
  <c r="AZ9" i="5"/>
  <c r="BA11" i="5"/>
  <c r="AZ11" i="5"/>
  <c r="AX11" i="5"/>
  <c r="AY11" i="5"/>
  <c r="BD22" i="4" l="1"/>
  <c r="AZ24" i="4"/>
  <c r="AX31" i="2"/>
  <c r="E32" i="2"/>
  <c r="F32" i="2"/>
  <c r="G32" i="2"/>
  <c r="H32" i="2"/>
  <c r="I32" i="2"/>
  <c r="J32" i="2"/>
  <c r="K32" i="2"/>
  <c r="L32" i="2"/>
  <c r="M32" i="2"/>
  <c r="N32" i="2"/>
  <c r="O32" i="2"/>
  <c r="P32" i="2"/>
  <c r="Q32" i="2"/>
  <c r="R32" i="2"/>
  <c r="S32" i="2"/>
  <c r="T32" i="2"/>
  <c r="U32" i="2"/>
  <c r="V32" i="2"/>
  <c r="W32" i="2"/>
  <c r="X32" i="2"/>
  <c r="Y32" i="2"/>
  <c r="Z32" i="2"/>
  <c r="AA32" i="2"/>
  <c r="AB32" i="2"/>
  <c r="AC32" i="2"/>
  <c r="AD32" i="2"/>
  <c r="AE32" i="2"/>
  <c r="AF32" i="2"/>
  <c r="AG32" i="2"/>
  <c r="AH32" i="2"/>
  <c r="AI32" i="2"/>
  <c r="AJ32" i="2"/>
  <c r="AK32" i="2"/>
  <c r="AL32" i="2"/>
  <c r="AM32" i="2"/>
  <c r="AN32" i="2"/>
  <c r="AO32" i="2"/>
  <c r="AP32" i="2"/>
  <c r="AQ32" i="2"/>
  <c r="AR32" i="2"/>
  <c r="AS32" i="2"/>
  <c r="AT32" i="2"/>
  <c r="AU32" i="2"/>
  <c r="AV32" i="2"/>
  <c r="AW32" i="2"/>
  <c r="AX32" i="2"/>
  <c r="D32" i="2"/>
  <c r="E31" i="2"/>
  <c r="F31" i="2"/>
  <c r="G31" i="2"/>
  <c r="H31" i="2"/>
  <c r="I31" i="2"/>
  <c r="J31" i="2"/>
  <c r="K31" i="2"/>
  <c r="L31" i="2"/>
  <c r="M31" i="2"/>
  <c r="N31" i="2"/>
  <c r="O31" i="2"/>
  <c r="P31" i="2"/>
  <c r="Q31" i="2"/>
  <c r="R31" i="2"/>
  <c r="S31" i="2"/>
  <c r="T31" i="2"/>
  <c r="U31" i="2"/>
  <c r="V31" i="2"/>
  <c r="W31" i="2"/>
  <c r="X31" i="2"/>
  <c r="Y31" i="2"/>
  <c r="Z31" i="2"/>
  <c r="AA31" i="2"/>
  <c r="AB31" i="2"/>
  <c r="AC31" i="2"/>
  <c r="AD31" i="2"/>
  <c r="AE31" i="2"/>
  <c r="AF31" i="2"/>
  <c r="AG31" i="2"/>
  <c r="AH31" i="2"/>
  <c r="AI31" i="2"/>
  <c r="AJ31" i="2"/>
  <c r="AK31" i="2"/>
  <c r="AL31" i="2"/>
  <c r="AM31" i="2"/>
  <c r="AN31" i="2"/>
  <c r="AO31" i="2"/>
  <c r="AP31" i="2"/>
  <c r="AQ31" i="2"/>
  <c r="AR31" i="2"/>
  <c r="AS31" i="2"/>
  <c r="AT31" i="2"/>
  <c r="AU31" i="2"/>
  <c r="AV31" i="2"/>
  <c r="AW31" i="2"/>
  <c r="D31" i="2"/>
  <c r="E15" i="2"/>
  <c r="F15" i="2"/>
  <c r="G15" i="2"/>
  <c r="H15" i="2"/>
  <c r="I15" i="2"/>
  <c r="J15" i="2"/>
  <c r="K15" i="2"/>
  <c r="L15" i="2"/>
  <c r="M15" i="2"/>
  <c r="N15" i="2"/>
  <c r="O15" i="2"/>
  <c r="P15" i="2"/>
  <c r="Q15" i="2"/>
  <c r="R15" i="2"/>
  <c r="S15" i="2"/>
  <c r="T15" i="2"/>
  <c r="U15" i="2"/>
  <c r="V15" i="2"/>
  <c r="W15" i="2"/>
  <c r="X15" i="2"/>
  <c r="Y15" i="2"/>
  <c r="Z15" i="2"/>
  <c r="AA15" i="2"/>
  <c r="AB15" i="2"/>
  <c r="AC15" i="2"/>
  <c r="AD15" i="2"/>
  <c r="AE15" i="2"/>
  <c r="AF15" i="2"/>
  <c r="AG15" i="2"/>
  <c r="AH15" i="2"/>
  <c r="AI15" i="2"/>
  <c r="AJ15" i="2"/>
  <c r="AK15" i="2"/>
  <c r="AL15" i="2"/>
  <c r="AM15" i="2"/>
  <c r="AN15" i="2"/>
  <c r="AO15" i="2"/>
  <c r="AP15" i="2"/>
  <c r="AQ15" i="2"/>
  <c r="AR15" i="2"/>
  <c r="AS15" i="2"/>
  <c r="AT15" i="2"/>
  <c r="AU15" i="2"/>
  <c r="AV15" i="2"/>
  <c r="AW15" i="2"/>
  <c r="AX15" i="2"/>
  <c r="E16" i="2"/>
  <c r="F16" i="2"/>
  <c r="G16" i="2"/>
  <c r="H16" i="2"/>
  <c r="I16" i="2"/>
  <c r="J16" i="2"/>
  <c r="K16" i="2"/>
  <c r="L16" i="2"/>
  <c r="M16" i="2"/>
  <c r="N16" i="2"/>
  <c r="O16" i="2"/>
  <c r="P16" i="2"/>
  <c r="Q16" i="2"/>
  <c r="R16" i="2"/>
  <c r="S16" i="2"/>
  <c r="T16" i="2"/>
  <c r="U16" i="2"/>
  <c r="V16" i="2"/>
  <c r="W16" i="2"/>
  <c r="X16" i="2"/>
  <c r="Y16" i="2"/>
  <c r="Z16" i="2"/>
  <c r="AA16" i="2"/>
  <c r="AB16" i="2"/>
  <c r="AC16" i="2"/>
  <c r="AD16" i="2"/>
  <c r="AE16" i="2"/>
  <c r="AF16" i="2"/>
  <c r="AG16" i="2"/>
  <c r="AH16" i="2"/>
  <c r="AI16" i="2"/>
  <c r="AJ16" i="2"/>
  <c r="AK16" i="2"/>
  <c r="AL16" i="2"/>
  <c r="AM16" i="2"/>
  <c r="AN16" i="2"/>
  <c r="AO16" i="2"/>
  <c r="AP16" i="2"/>
  <c r="AQ16" i="2"/>
  <c r="AR16" i="2"/>
  <c r="AS16" i="2"/>
  <c r="AT16" i="2"/>
  <c r="AU16" i="2"/>
  <c r="AV16" i="2"/>
  <c r="AW16" i="2"/>
  <c r="AX16" i="2"/>
  <c r="D16" i="2"/>
  <c r="D15" i="2"/>
  <c r="E13" i="2"/>
  <c r="F13" i="2"/>
  <c r="G13" i="2"/>
  <c r="H13" i="2"/>
  <c r="I13" i="2"/>
  <c r="J13" i="2"/>
  <c r="K13" i="2"/>
  <c r="L13" i="2"/>
  <c r="M13" i="2"/>
  <c r="N13" i="2"/>
  <c r="O13" i="2"/>
  <c r="P13" i="2"/>
  <c r="Q13" i="2"/>
  <c r="R13" i="2"/>
  <c r="S13" i="2"/>
  <c r="T13" i="2"/>
  <c r="U13" i="2"/>
  <c r="V13" i="2"/>
  <c r="W13" i="2"/>
  <c r="X13" i="2"/>
  <c r="Y13" i="2"/>
  <c r="Z13" i="2"/>
  <c r="AA13" i="2"/>
  <c r="AB13" i="2"/>
  <c r="AC13" i="2"/>
  <c r="AD13" i="2"/>
  <c r="AE13" i="2"/>
  <c r="AF13" i="2"/>
  <c r="AG13" i="2"/>
  <c r="AH13" i="2"/>
  <c r="AI13" i="2"/>
  <c r="AJ13" i="2"/>
  <c r="AK13" i="2"/>
  <c r="AL13" i="2"/>
  <c r="AM13" i="2"/>
  <c r="AN13" i="2"/>
  <c r="AO13" i="2"/>
  <c r="AP13" i="2"/>
  <c r="AQ13" i="2"/>
  <c r="AR13" i="2"/>
  <c r="AS13" i="2"/>
  <c r="AT13" i="2"/>
  <c r="AU13" i="2"/>
  <c r="AV13" i="2"/>
  <c r="AW13" i="2"/>
  <c r="AX13" i="2"/>
  <c r="D13" i="2"/>
  <c r="E14" i="2"/>
  <c r="F14" i="2"/>
  <c r="G14" i="2"/>
  <c r="H14" i="2"/>
  <c r="I14" i="2"/>
  <c r="J14" i="2"/>
  <c r="K14" i="2"/>
  <c r="L14" i="2"/>
  <c r="M14" i="2"/>
  <c r="N14" i="2"/>
  <c r="O14" i="2"/>
  <c r="P14" i="2"/>
  <c r="Q14" i="2"/>
  <c r="R14" i="2"/>
  <c r="S14" i="2"/>
  <c r="T14" i="2"/>
  <c r="U14" i="2"/>
  <c r="V14" i="2"/>
  <c r="W14" i="2"/>
  <c r="X14" i="2"/>
  <c r="Y14" i="2"/>
  <c r="Z14" i="2"/>
  <c r="AA14" i="2"/>
  <c r="AB14" i="2"/>
  <c r="AC14" i="2"/>
  <c r="AD14" i="2"/>
  <c r="AE14" i="2"/>
  <c r="AF14" i="2"/>
  <c r="AG14" i="2"/>
  <c r="AH14" i="2"/>
  <c r="AI14" i="2"/>
  <c r="AJ14" i="2"/>
  <c r="AK14" i="2"/>
  <c r="AL14" i="2"/>
  <c r="AM14" i="2"/>
  <c r="AN14" i="2"/>
  <c r="AO14" i="2"/>
  <c r="AP14" i="2"/>
  <c r="AQ14" i="2"/>
  <c r="AR14" i="2"/>
  <c r="AS14" i="2"/>
  <c r="AT14" i="2"/>
  <c r="AU14" i="2"/>
  <c r="AV14" i="2"/>
  <c r="AW14" i="2"/>
  <c r="AX14" i="2"/>
  <c r="D14" i="2"/>
  <c r="AX6" i="3"/>
  <c r="AY6" i="3"/>
  <c r="AZ6" i="3"/>
  <c r="BA6" i="3"/>
  <c r="BB6" i="3"/>
  <c r="BC6" i="3"/>
  <c r="BD6" i="3"/>
  <c r="AW6" i="3"/>
  <c r="E12" i="2"/>
  <c r="F12" i="2"/>
  <c r="G12" i="2"/>
  <c r="H12" i="2"/>
  <c r="I12" i="2"/>
  <c r="J12" i="2"/>
  <c r="K12" i="2"/>
  <c r="L12" i="2"/>
  <c r="M12" i="2"/>
  <c r="N12" i="2"/>
  <c r="O12" i="2"/>
  <c r="P12" i="2"/>
  <c r="Q12" i="2"/>
  <c r="R12" i="2"/>
  <c r="S12" i="2"/>
  <c r="T12" i="2"/>
  <c r="U12" i="2"/>
  <c r="V12" i="2"/>
  <c r="W12" i="2"/>
  <c r="X12" i="2"/>
  <c r="Y12" i="2"/>
  <c r="Z12" i="2"/>
  <c r="AA12" i="2"/>
  <c r="AB12" i="2"/>
  <c r="AC12" i="2"/>
  <c r="AD12" i="2"/>
  <c r="AE12" i="2"/>
  <c r="AF12" i="2"/>
  <c r="AG12" i="2"/>
  <c r="AH12" i="2"/>
  <c r="AI12" i="2"/>
  <c r="AJ12" i="2"/>
  <c r="AK12" i="2"/>
  <c r="AL12" i="2"/>
  <c r="AM12" i="2"/>
  <c r="AN12" i="2"/>
  <c r="AO12" i="2"/>
  <c r="AP12" i="2"/>
  <c r="AQ12" i="2"/>
  <c r="AR12" i="2"/>
  <c r="AS12" i="2"/>
  <c r="AT12" i="2"/>
  <c r="AU12" i="2"/>
  <c r="AV12" i="2"/>
  <c r="AW12" i="2"/>
  <c r="AX12" i="2"/>
  <c r="D12" i="2"/>
  <c r="E11" i="2"/>
  <c r="F11" i="2"/>
  <c r="G11" i="2"/>
  <c r="H11" i="2"/>
  <c r="I11" i="2"/>
  <c r="J11" i="2"/>
  <c r="K11" i="2"/>
  <c r="L11" i="2"/>
  <c r="M11" i="2"/>
  <c r="N11" i="2"/>
  <c r="O11" i="2"/>
  <c r="P11" i="2"/>
  <c r="Q11" i="2"/>
  <c r="R11" i="2"/>
  <c r="S11" i="2"/>
  <c r="T11" i="2"/>
  <c r="U11" i="2"/>
  <c r="V11" i="2"/>
  <c r="W11" i="2"/>
  <c r="X11" i="2"/>
  <c r="Y11" i="2"/>
  <c r="Z11" i="2"/>
  <c r="AA11" i="2"/>
  <c r="AB11" i="2"/>
  <c r="AC11" i="2"/>
  <c r="AD11" i="2"/>
  <c r="AE11" i="2"/>
  <c r="AF11" i="2"/>
  <c r="AG11" i="2"/>
  <c r="AH11" i="2"/>
  <c r="AI11" i="2"/>
  <c r="AJ11" i="2"/>
  <c r="AK11" i="2"/>
  <c r="AL11" i="2"/>
  <c r="AM11" i="2"/>
  <c r="AN11" i="2"/>
  <c r="AO11" i="2"/>
  <c r="AP11" i="2"/>
  <c r="AQ11" i="2"/>
  <c r="AR11" i="2"/>
  <c r="AS11" i="2"/>
  <c r="AT11" i="2"/>
  <c r="AU11" i="2"/>
  <c r="AV11" i="2"/>
  <c r="AW11" i="2"/>
  <c r="AX11" i="2"/>
  <c r="D11" i="2"/>
  <c r="BN26" i="5"/>
  <c r="C28" i="4"/>
  <c r="D28" i="4"/>
  <c r="E28" i="4"/>
  <c r="F28" i="4"/>
  <c r="G28" i="4"/>
  <c r="H28" i="4"/>
  <c r="I28" i="4"/>
  <c r="J28" i="4"/>
  <c r="K28" i="4"/>
  <c r="L28" i="4"/>
  <c r="M28" i="4"/>
  <c r="N28" i="4"/>
  <c r="O28" i="4"/>
  <c r="P28" i="4"/>
  <c r="Q28" i="4"/>
  <c r="R28" i="4"/>
  <c r="S28" i="4"/>
  <c r="T28" i="4"/>
  <c r="U28" i="4"/>
  <c r="V28" i="4"/>
  <c r="W28" i="4"/>
  <c r="X28" i="4"/>
  <c r="Y28" i="4"/>
  <c r="Z28" i="4"/>
  <c r="AA28" i="4"/>
  <c r="AB28" i="4"/>
  <c r="AC28" i="4"/>
  <c r="AD28" i="4"/>
  <c r="AE28" i="4"/>
  <c r="AF28" i="4"/>
  <c r="AG28" i="4"/>
  <c r="AH28" i="4"/>
  <c r="AI28" i="4"/>
  <c r="AJ28" i="4"/>
  <c r="AK28" i="4"/>
  <c r="AL28" i="4"/>
  <c r="AM28" i="4"/>
  <c r="AN28" i="4"/>
  <c r="AO28" i="4"/>
  <c r="AP28" i="4"/>
  <c r="AQ28" i="4"/>
  <c r="AR28" i="4"/>
  <c r="AS28" i="4"/>
  <c r="AT28" i="4"/>
  <c r="AU28" i="4"/>
  <c r="AV28" i="4"/>
  <c r="B28" i="4"/>
  <c r="C29" i="4"/>
  <c r="D29" i="4"/>
  <c r="E29" i="4"/>
  <c r="F29" i="4"/>
  <c r="G29" i="4"/>
  <c r="H29" i="4"/>
  <c r="I29" i="4"/>
  <c r="J29" i="4"/>
  <c r="K29" i="4"/>
  <c r="L29" i="4"/>
  <c r="M29" i="4"/>
  <c r="N29" i="4"/>
  <c r="O29" i="4"/>
  <c r="P29" i="4"/>
  <c r="Q29" i="4"/>
  <c r="R29" i="4"/>
  <c r="S29" i="4"/>
  <c r="T29" i="4"/>
  <c r="U29" i="4"/>
  <c r="V29" i="4"/>
  <c r="W29" i="4"/>
  <c r="X29" i="4"/>
  <c r="Y29" i="4"/>
  <c r="Z29" i="4"/>
  <c r="AA29" i="4"/>
  <c r="AB29" i="4"/>
  <c r="AC29" i="4"/>
  <c r="AD29" i="4"/>
  <c r="AE29" i="4"/>
  <c r="AF29" i="4"/>
  <c r="AG29" i="4"/>
  <c r="AH29" i="4"/>
  <c r="AI29" i="4"/>
  <c r="AJ29" i="4"/>
  <c r="AK29" i="4"/>
  <c r="AL29" i="4"/>
  <c r="AM29" i="4"/>
  <c r="AN29" i="4"/>
  <c r="AO29" i="4"/>
  <c r="AP29" i="4"/>
  <c r="AQ29" i="4"/>
  <c r="AR29" i="4"/>
  <c r="AS29" i="4"/>
  <c r="AT29" i="4"/>
  <c r="AU29" i="4"/>
  <c r="AV29" i="4"/>
  <c r="B29" i="4"/>
  <c r="D5" i="8"/>
  <c r="E5" i="8"/>
  <c r="F5" i="8"/>
  <c r="G5" i="8"/>
  <c r="H5" i="8"/>
  <c r="I5" i="8"/>
  <c r="J5" i="8"/>
  <c r="K5" i="8"/>
  <c r="L5" i="8"/>
  <c r="M5" i="8"/>
  <c r="N5" i="8"/>
  <c r="O5" i="8"/>
  <c r="P5" i="8"/>
  <c r="Q5" i="8"/>
  <c r="R5" i="8"/>
  <c r="S5" i="8"/>
  <c r="T5" i="8"/>
  <c r="U5" i="8"/>
  <c r="V5" i="8"/>
  <c r="W5" i="8"/>
  <c r="X5" i="8"/>
  <c r="Y5" i="8"/>
  <c r="Z5" i="8"/>
  <c r="AA5" i="8"/>
  <c r="AB5" i="8"/>
  <c r="AC5" i="8"/>
  <c r="AD5" i="8"/>
  <c r="AE5" i="8"/>
  <c r="AF5" i="8"/>
  <c r="AG5" i="8"/>
  <c r="AH5" i="8"/>
  <c r="AI5" i="8"/>
  <c r="AJ5" i="8"/>
  <c r="AK5" i="8"/>
  <c r="AL5" i="8"/>
  <c r="AM5" i="8"/>
  <c r="AN5" i="8"/>
  <c r="AO5" i="8"/>
  <c r="AP5" i="8"/>
  <c r="AQ5" i="8"/>
  <c r="AR5" i="8"/>
  <c r="AS5" i="8"/>
  <c r="AT5" i="8"/>
  <c r="AU5" i="8"/>
  <c r="AV5" i="8"/>
  <c r="AW5" i="8"/>
  <c r="C5" i="8"/>
  <c r="C7" i="8"/>
  <c r="D7" i="8"/>
  <c r="E7" i="8"/>
  <c r="F7" i="8"/>
  <c r="G7" i="8"/>
  <c r="H7" i="8"/>
  <c r="I7" i="8"/>
  <c r="J7" i="8"/>
  <c r="K7" i="8"/>
  <c r="L7" i="8"/>
  <c r="M7" i="8"/>
  <c r="N7" i="8"/>
  <c r="O7" i="8"/>
  <c r="P7" i="8"/>
  <c r="Q7" i="8"/>
  <c r="R7" i="8"/>
  <c r="S7" i="8"/>
  <c r="T7" i="8"/>
  <c r="U7" i="8"/>
  <c r="V7" i="8"/>
  <c r="W7" i="8"/>
  <c r="X7" i="8"/>
  <c r="Y7" i="8"/>
  <c r="Z7" i="8"/>
  <c r="AA7" i="8"/>
  <c r="AB7" i="8"/>
  <c r="AC7" i="8"/>
  <c r="AD7" i="8"/>
  <c r="AE7" i="8"/>
  <c r="AF7" i="8"/>
  <c r="AG7" i="8"/>
  <c r="AH7" i="8"/>
  <c r="AI7" i="8"/>
  <c r="AJ7" i="8"/>
  <c r="AK7" i="8"/>
  <c r="AL7" i="8"/>
  <c r="AM7" i="8"/>
  <c r="AN7" i="8"/>
  <c r="AO7" i="8"/>
  <c r="AP7" i="8"/>
  <c r="AQ7" i="8"/>
  <c r="AR7" i="8"/>
  <c r="AS7" i="8"/>
  <c r="AT7" i="8"/>
  <c r="AU7" i="8"/>
  <c r="AV7" i="8"/>
  <c r="C6" i="8"/>
  <c r="D6" i="8"/>
  <c r="E6" i="8"/>
  <c r="F6" i="8"/>
  <c r="G6" i="8"/>
  <c r="H6" i="8"/>
  <c r="I6" i="8"/>
  <c r="J6" i="8"/>
  <c r="K6" i="8"/>
  <c r="L6" i="8"/>
  <c r="M6" i="8"/>
  <c r="N6" i="8"/>
  <c r="O6" i="8"/>
  <c r="P6" i="8"/>
  <c r="Q6" i="8"/>
  <c r="R6" i="8"/>
  <c r="S6" i="8"/>
  <c r="T6" i="8"/>
  <c r="U6" i="8"/>
  <c r="V6" i="8"/>
  <c r="W6" i="8"/>
  <c r="X6" i="8"/>
  <c r="Y6" i="8"/>
  <c r="Z6" i="8"/>
  <c r="AA6" i="8"/>
  <c r="AB6" i="8"/>
  <c r="AC6" i="8"/>
  <c r="AD6" i="8"/>
  <c r="AE6" i="8"/>
  <c r="AF6" i="8"/>
  <c r="AG6" i="8"/>
  <c r="AH6" i="8"/>
  <c r="AI6" i="8"/>
  <c r="AJ6" i="8"/>
  <c r="AK6" i="8"/>
  <c r="AL6" i="8"/>
  <c r="AM6" i="8"/>
  <c r="AN6" i="8"/>
  <c r="AO6" i="8"/>
  <c r="AP6" i="8"/>
  <c r="AQ6" i="8"/>
  <c r="AR6" i="8"/>
  <c r="AS6" i="8"/>
  <c r="AT6" i="8"/>
  <c r="AU6" i="8"/>
  <c r="AV6" i="8"/>
  <c r="C4" i="8"/>
  <c r="D4" i="8"/>
  <c r="E4" i="8"/>
  <c r="F4" i="8"/>
  <c r="G4" i="8"/>
  <c r="H4" i="8"/>
  <c r="I4" i="8"/>
  <c r="J4" i="8"/>
  <c r="K4" i="8"/>
  <c r="L4" i="8"/>
  <c r="M4" i="8"/>
  <c r="N4" i="8"/>
  <c r="O4" i="8"/>
  <c r="P4" i="8"/>
  <c r="Q4" i="8"/>
  <c r="R4" i="8"/>
  <c r="S4" i="8"/>
  <c r="T4" i="8"/>
  <c r="U4" i="8"/>
  <c r="V4" i="8"/>
  <c r="W4" i="8"/>
  <c r="X4" i="8"/>
  <c r="Y4" i="8"/>
  <c r="Z4" i="8"/>
  <c r="AA4" i="8"/>
  <c r="AB4" i="8"/>
  <c r="AC4" i="8"/>
  <c r="AD4" i="8"/>
  <c r="AE4" i="8"/>
  <c r="AF4" i="8"/>
  <c r="AG4" i="8"/>
  <c r="AH4" i="8"/>
  <c r="AI4" i="8"/>
  <c r="AJ4" i="8"/>
  <c r="AK4" i="8"/>
  <c r="AL4" i="8"/>
  <c r="AM4" i="8"/>
  <c r="AN4" i="8"/>
  <c r="AO4" i="8"/>
  <c r="AP4" i="8"/>
  <c r="AQ4" i="8"/>
  <c r="AR4" i="8"/>
  <c r="AS4" i="8"/>
  <c r="AT4" i="8"/>
  <c r="AU4" i="8"/>
  <c r="AV4" i="8"/>
  <c r="B4" i="8"/>
  <c r="C3" i="8"/>
  <c r="D3" i="8"/>
  <c r="E3" i="8"/>
  <c r="F3" i="8"/>
  <c r="G3" i="8"/>
  <c r="H3" i="8"/>
  <c r="I3" i="8"/>
  <c r="J3" i="8"/>
  <c r="K3" i="8"/>
  <c r="L3" i="8"/>
  <c r="M3" i="8"/>
  <c r="N3" i="8"/>
  <c r="O3" i="8"/>
  <c r="P3" i="8"/>
  <c r="Q3" i="8"/>
  <c r="R3" i="8"/>
  <c r="S3" i="8"/>
  <c r="T3" i="8"/>
  <c r="U3" i="8"/>
  <c r="V3" i="8"/>
  <c r="W3" i="8"/>
  <c r="X3" i="8"/>
  <c r="Y3" i="8"/>
  <c r="Z3" i="8"/>
  <c r="AA3" i="8"/>
  <c r="AB3" i="8"/>
  <c r="AC3" i="8"/>
  <c r="AD3" i="8"/>
  <c r="AE3" i="8"/>
  <c r="AF3" i="8"/>
  <c r="AG3" i="8"/>
  <c r="AH3" i="8"/>
  <c r="AI3" i="8"/>
  <c r="AJ3" i="8"/>
  <c r="AK3" i="8"/>
  <c r="AL3" i="8"/>
  <c r="AM3" i="8"/>
  <c r="AN3" i="8"/>
  <c r="AO3" i="8"/>
  <c r="AP3" i="8"/>
  <c r="AQ3" i="8"/>
  <c r="AR3" i="8"/>
  <c r="AS3" i="8"/>
  <c r="AT3" i="8"/>
  <c r="AU3" i="8"/>
  <c r="AV3" i="8"/>
  <c r="B3" i="8"/>
  <c r="BA24" i="4" l="1"/>
  <c r="B32" i="2"/>
  <c r="BD32" i="2" s="1"/>
  <c r="BB15" i="5" s="1"/>
  <c r="BB17" i="5" s="1"/>
  <c r="B15" i="2"/>
  <c r="AY15" i="2" s="1"/>
  <c r="AW19" i="3" s="1"/>
  <c r="B16" i="2"/>
  <c r="BB16" i="2" s="1"/>
  <c r="AZ20" i="3" s="1"/>
  <c r="AZ15" i="2"/>
  <c r="AX19" i="3" s="1"/>
  <c r="BD15" i="2"/>
  <c r="BB19" i="3" s="1"/>
  <c r="B14" i="2"/>
  <c r="BF14" i="2" s="1"/>
  <c r="B13" i="2"/>
  <c r="BA13" i="2" s="1"/>
  <c r="AY14" i="3" s="1"/>
  <c r="B12" i="2"/>
  <c r="AY12" i="2" s="1"/>
  <c r="AW9" i="3" s="1"/>
  <c r="B11" i="2"/>
  <c r="BA11" i="2" s="1"/>
  <c r="AY8" i="3" s="1"/>
  <c r="BA15" i="2" l="1"/>
  <c r="AY19" i="3" s="1"/>
  <c r="BB15" i="2"/>
  <c r="AZ19" i="3" s="1"/>
  <c r="BA16" i="2"/>
  <c r="AY20" i="3" s="1"/>
  <c r="BF15" i="2"/>
  <c r="BD19" i="3" s="1"/>
  <c r="BB24" i="4"/>
  <c r="AZ16" i="2"/>
  <c r="AX20" i="3" s="1"/>
  <c r="AY16" i="2"/>
  <c r="AW20" i="3" s="1"/>
  <c r="BD16" i="2"/>
  <c r="BB20" i="3" s="1"/>
  <c r="BF16" i="2"/>
  <c r="BD20" i="3" s="1"/>
  <c r="BC32" i="2"/>
  <c r="BA15" i="5" s="1"/>
  <c r="BA17" i="5" s="1"/>
  <c r="BA32" i="2"/>
  <c r="AY15" i="5" s="1"/>
  <c r="AY17" i="5" s="1"/>
  <c r="AY32" i="2"/>
  <c r="AW15" i="5" s="1"/>
  <c r="AW17" i="5" s="1"/>
  <c r="BB32" i="2"/>
  <c r="AZ15" i="5" s="1"/>
  <c r="AZ17" i="5" s="1"/>
  <c r="BF32" i="2"/>
  <c r="BD15" i="5" s="1"/>
  <c r="BD17" i="5" s="1"/>
  <c r="AZ32" i="2"/>
  <c r="AX15" i="5" s="1"/>
  <c r="AX17" i="5" s="1"/>
  <c r="BE32" i="2"/>
  <c r="BC15" i="5" s="1"/>
  <c r="BC17" i="5" s="1"/>
  <c r="AY14" i="2"/>
  <c r="BE15" i="2"/>
  <c r="BC19" i="3" s="1"/>
  <c r="BD14" i="2"/>
  <c r="BA14" i="2"/>
  <c r="BB14" i="2"/>
  <c r="BE16" i="2"/>
  <c r="BC20" i="3" s="1"/>
  <c r="BC15" i="2"/>
  <c r="BA19" i="3" s="1"/>
  <c r="AY13" i="2"/>
  <c r="AW14" i="3" s="1"/>
  <c r="BE13" i="2"/>
  <c r="BC14" i="3" s="1"/>
  <c r="BC16" i="2"/>
  <c r="BA20" i="3" s="1"/>
  <c r="AZ13" i="2"/>
  <c r="AX14" i="3" s="1"/>
  <c r="BD13" i="2"/>
  <c r="BB14" i="3" s="1"/>
  <c r="AZ12" i="2"/>
  <c r="AX9" i="3" s="1"/>
  <c r="BE14" i="2"/>
  <c r="BD11" i="2"/>
  <c r="BB8" i="3" s="1"/>
  <c r="BA12" i="2"/>
  <c r="AY9" i="3" s="1"/>
  <c r="AY10" i="3" s="1"/>
  <c r="BC12" i="2"/>
  <c r="BA9" i="3" s="1"/>
  <c r="BB12" i="2"/>
  <c r="AZ9" i="3" s="1"/>
  <c r="BE12" i="2"/>
  <c r="BC9" i="3" s="1"/>
  <c r="BF11" i="2"/>
  <c r="BD8" i="3" s="1"/>
  <c r="BF12" i="2"/>
  <c r="BD9" i="3" s="1"/>
  <c r="BC13" i="2"/>
  <c r="BA14" i="3" s="1"/>
  <c r="BC11" i="2"/>
  <c r="BA8" i="3" s="1"/>
  <c r="BE11" i="2"/>
  <c r="BC8" i="3" s="1"/>
  <c r="BD12" i="2"/>
  <c r="BB9" i="3" s="1"/>
  <c r="AZ11" i="2"/>
  <c r="AX8" i="3" s="1"/>
  <c r="BF13" i="2"/>
  <c r="BD14" i="3" s="1"/>
  <c r="BC14" i="2"/>
  <c r="AZ14" i="2"/>
  <c r="BB13" i="2"/>
  <c r="AZ14" i="3" s="1"/>
  <c r="AY11" i="2"/>
  <c r="AW8" i="3" s="1"/>
  <c r="BB11" i="2"/>
  <c r="AZ8" i="3" s="1"/>
  <c r="AY15" i="3" l="1"/>
  <c r="AY16" i="3" s="1"/>
  <c r="AY17" i="3" s="1"/>
  <c r="AZ16" i="4"/>
  <c r="AZ19" i="4" s="1"/>
  <c r="BB16" i="4"/>
  <c r="BB19" i="4" s="1"/>
  <c r="BD16" i="4"/>
  <c r="BD19" i="4" s="1"/>
  <c r="AX16" i="4"/>
  <c r="AX19" i="4" s="1"/>
  <c r="BC24" i="4"/>
  <c r="BC16" i="4"/>
  <c r="AW10" i="3"/>
  <c r="AW16" i="4"/>
  <c r="BA16" i="4"/>
  <c r="AY16" i="4"/>
  <c r="AX10" i="3"/>
  <c r="BB10" i="3"/>
  <c r="BC10" i="3"/>
  <c r="AZ10" i="3"/>
  <c r="AY11" i="3"/>
  <c r="BA10" i="3"/>
  <c r="BD10" i="3"/>
  <c r="AY4" i="5" l="1"/>
  <c r="D27" i="1"/>
  <c r="BB10" i="5"/>
  <c r="AZ11" i="3"/>
  <c r="BC15" i="3"/>
  <c r="BC16" i="3" s="1"/>
  <c r="BC17" i="3" s="1"/>
  <c r="H27" i="1" s="1"/>
  <c r="AW15" i="3"/>
  <c r="AW16" i="3" s="1"/>
  <c r="AW17" i="3" s="1"/>
  <c r="B27" i="1" s="1"/>
  <c r="B32" i="1" s="1"/>
  <c r="BB11" i="3"/>
  <c r="AX15" i="3"/>
  <c r="AX16" i="3" s="1"/>
  <c r="AX17" i="3" s="1"/>
  <c r="BD10" i="5"/>
  <c r="AW11" i="3"/>
  <c r="AX10" i="5"/>
  <c r="AX11" i="3"/>
  <c r="BC11" i="3"/>
  <c r="AY10" i="5"/>
  <c r="AY19" i="4"/>
  <c r="BD24" i="4"/>
  <c r="AW10" i="5"/>
  <c r="AW19" i="4"/>
  <c r="BA10" i="5"/>
  <c r="BA19" i="4"/>
  <c r="BC10" i="5"/>
  <c r="BC19" i="4"/>
  <c r="AZ10" i="5"/>
  <c r="AY19" i="5"/>
  <c r="AY22" i="5" s="1"/>
  <c r="BB15" i="3"/>
  <c r="BB16" i="3" s="1"/>
  <c r="BB17" i="3" s="1"/>
  <c r="G27" i="1" s="1"/>
  <c r="AZ15" i="3"/>
  <c r="AZ16" i="3" s="1"/>
  <c r="AZ17" i="3" s="1"/>
  <c r="BA15" i="3"/>
  <c r="BA16" i="3" s="1"/>
  <c r="BA17" i="3" s="1"/>
  <c r="F27" i="1" s="1"/>
  <c r="BA11" i="3"/>
  <c r="BD11" i="3"/>
  <c r="BD15" i="3"/>
  <c r="AY18" i="3"/>
  <c r="AX4" i="5" l="1"/>
  <c r="AX19" i="5" s="1"/>
  <c r="AX22" i="5" s="1"/>
  <c r="C27" i="1"/>
  <c r="AZ4" i="5"/>
  <c r="AZ19" i="5" s="1"/>
  <c r="AZ22" i="5" s="1"/>
  <c r="E27" i="1"/>
  <c r="AW4" i="5"/>
  <c r="AW25" i="4" s="1"/>
  <c r="AW27" i="4" s="1"/>
  <c r="AX18" i="3"/>
  <c r="BA18" i="3"/>
  <c r="BA4" i="5"/>
  <c r="BB18" i="3"/>
  <c r="BB4" i="5"/>
  <c r="BC18" i="3"/>
  <c r="BC4" i="5"/>
  <c r="BD16" i="3"/>
  <c r="BD17" i="3" s="1"/>
  <c r="I27" i="1" s="1"/>
  <c r="D32" i="1" s="1"/>
  <c r="AZ18" i="3"/>
  <c r="AW18" i="3"/>
  <c r="C32" i="1" l="1"/>
  <c r="AW19" i="5"/>
  <c r="AX5" i="8"/>
  <c r="AW7" i="8"/>
  <c r="AX25" i="4"/>
  <c r="AX27" i="4" s="1"/>
  <c r="AW22" i="5"/>
  <c r="BB19" i="5"/>
  <c r="BB22" i="5" s="1"/>
  <c r="BA19" i="5"/>
  <c r="BA22" i="5" s="1"/>
  <c r="BC19" i="5"/>
  <c r="BC22" i="5" s="1"/>
  <c r="BD18" i="3"/>
  <c r="BD4" i="5"/>
  <c r="AY25" i="4" l="1"/>
  <c r="AY27" i="4" s="1"/>
  <c r="AY7" i="8" s="1"/>
  <c r="AY5" i="8"/>
  <c r="AX7" i="8"/>
  <c r="BD19" i="5"/>
  <c r="BD22" i="5" s="1"/>
  <c r="AZ25" i="4" l="1"/>
  <c r="AZ27" i="4" s="1"/>
  <c r="AZ7" i="8" s="1"/>
  <c r="AZ5" i="8"/>
  <c r="B31" i="2"/>
  <c r="BA25" i="4" l="1"/>
  <c r="BA27" i="4" s="1"/>
  <c r="BA7" i="8" s="1"/>
  <c r="BA5" i="8"/>
  <c r="BC31" i="2"/>
  <c r="BD31" i="2"/>
  <c r="BF31" i="2"/>
  <c r="AZ31" i="2"/>
  <c r="BE31" i="2"/>
  <c r="AY31" i="2"/>
  <c r="BA31" i="2"/>
  <c r="BB31" i="2"/>
  <c r="BB25" i="4" l="1"/>
  <c r="BB27" i="4" s="1"/>
  <c r="BB7" i="8" s="1"/>
  <c r="BB5" i="8"/>
  <c r="AW5" i="5"/>
  <c r="AW10" i="4"/>
  <c r="AX10" i="4" s="1"/>
  <c r="AY10" i="4" s="1"/>
  <c r="AZ10" i="4" s="1"/>
  <c r="BA10" i="4" s="1"/>
  <c r="BB10" i="4" s="1"/>
  <c r="BC10" i="4" s="1"/>
  <c r="BD10" i="4" s="1"/>
  <c r="BC25" i="4" l="1"/>
  <c r="AW13" i="5"/>
  <c r="AW24" i="5" s="1"/>
  <c r="AW26" i="5" s="1"/>
  <c r="AW3" i="4" s="1"/>
  <c r="AW12" i="3"/>
  <c r="AW13" i="3" s="1"/>
  <c r="B26" i="1" s="1"/>
  <c r="B31" i="1" s="1"/>
  <c r="BC27" i="4"/>
  <c r="BC7" i="8" s="1"/>
  <c r="BD25" i="4"/>
  <c r="BC5" i="8"/>
  <c r="BB5" i="5"/>
  <c r="BD5" i="5"/>
  <c r="AX5" i="5"/>
  <c r="AY5" i="5"/>
  <c r="AZ5" i="5"/>
  <c r="BA5" i="5"/>
  <c r="BC5" i="5"/>
  <c r="AX25" i="5" l="1"/>
  <c r="BB13" i="5"/>
  <c r="BB24" i="5" s="1"/>
  <c r="BB12" i="3"/>
  <c r="BB13" i="3" s="1"/>
  <c r="G26" i="1" s="1"/>
  <c r="AX13" i="5"/>
  <c r="AX24" i="5" s="1"/>
  <c r="AX26" i="5" s="1"/>
  <c r="AX3" i="4" s="1"/>
  <c r="AX12" i="3"/>
  <c r="AX13" i="3" s="1"/>
  <c r="C26" i="1" s="1"/>
  <c r="BD13" i="5"/>
  <c r="BD24" i="5" s="1"/>
  <c r="BD12" i="3"/>
  <c r="BD13" i="3" s="1"/>
  <c r="I26" i="1" s="1"/>
  <c r="BA13" i="5"/>
  <c r="BA24" i="5" s="1"/>
  <c r="BA12" i="3"/>
  <c r="BA13" i="3" s="1"/>
  <c r="F26" i="1" s="1"/>
  <c r="BC13" i="5"/>
  <c r="BC24" i="5" s="1"/>
  <c r="BC12" i="3"/>
  <c r="BC13" i="3" s="1"/>
  <c r="H26" i="1" s="1"/>
  <c r="AZ13" i="5"/>
  <c r="AZ24" i="5" s="1"/>
  <c r="AZ12" i="3"/>
  <c r="AZ13" i="3" s="1"/>
  <c r="E26" i="1" s="1"/>
  <c r="AY13" i="5"/>
  <c r="AY24" i="5" s="1"/>
  <c r="AY12" i="3"/>
  <c r="AY13" i="3" s="1"/>
  <c r="D26" i="1" s="1"/>
  <c r="BD27" i="4"/>
  <c r="BD7" i="8" s="1"/>
  <c r="AW4" i="4"/>
  <c r="AW9" i="4" s="1"/>
  <c r="AW21" i="4"/>
  <c r="AW23" i="4" s="1"/>
  <c r="AW28" i="4" s="1"/>
  <c r="BD5" i="8"/>
  <c r="C31" i="1" l="1"/>
  <c r="D31" i="1"/>
  <c r="AW14" i="4"/>
  <c r="AW29" i="4" s="1"/>
  <c r="AW4" i="8"/>
  <c r="AW3" i="8"/>
  <c r="AX4" i="4"/>
  <c r="AX9" i="4" s="1"/>
  <c r="AX21" i="4"/>
  <c r="AX23" i="4" s="1"/>
  <c r="AX28" i="4" s="1"/>
  <c r="AY25" i="5"/>
  <c r="AY26" i="5" s="1"/>
  <c r="AZ25" i="5" s="1"/>
  <c r="AZ26" i="5" s="1"/>
  <c r="AW6" i="8" l="1"/>
  <c r="AX14" i="4"/>
  <c r="AX6" i="8" s="1"/>
  <c r="AX4" i="8"/>
  <c r="AX3" i="8"/>
  <c r="AY3" i="4"/>
  <c r="BA25" i="5"/>
  <c r="BA26" i="5" s="1"/>
  <c r="AZ3" i="4"/>
  <c r="AX29" i="4" l="1"/>
  <c r="AY4" i="4"/>
  <c r="AY9" i="4" s="1"/>
  <c r="AY21" i="4"/>
  <c r="AY23" i="4" s="1"/>
  <c r="AY28" i="4" s="1"/>
  <c r="AZ4" i="4"/>
  <c r="AZ9" i="4" s="1"/>
  <c r="AZ21" i="4"/>
  <c r="AZ23" i="4" s="1"/>
  <c r="AZ28" i="4" s="1"/>
  <c r="BB25" i="5"/>
  <c r="BB26" i="5" s="1"/>
  <c r="BA3" i="4"/>
  <c r="AZ14" i="4" l="1"/>
  <c r="AZ3" i="8"/>
  <c r="AZ4" i="8"/>
  <c r="AY14" i="4"/>
  <c r="AY3" i="8"/>
  <c r="AY4" i="8"/>
  <c r="BA4" i="4"/>
  <c r="BA9" i="4" s="1"/>
  <c r="BA21" i="4"/>
  <c r="BA23" i="4" s="1"/>
  <c r="BA28" i="4" s="1"/>
  <c r="BC25" i="5"/>
  <c r="BC26" i="5" s="1"/>
  <c r="BB3" i="4"/>
  <c r="AZ6" i="8" l="1"/>
  <c r="BA14" i="4"/>
  <c r="BA6" i="8" s="1"/>
  <c r="BA3" i="8"/>
  <c r="BA4" i="8"/>
  <c r="AZ29" i="4"/>
  <c r="BB4" i="4"/>
  <c r="BB9" i="4" s="1"/>
  <c r="BB21" i="4"/>
  <c r="BB23" i="4" s="1"/>
  <c r="BB28" i="4" s="1"/>
  <c r="AY6" i="8"/>
  <c r="AY29" i="4"/>
  <c r="BD25" i="5"/>
  <c r="BD26" i="5" s="1"/>
  <c r="BD3" i="4" s="1"/>
  <c r="BC3" i="4"/>
  <c r="BA29" i="4" l="1"/>
  <c r="BB14" i="4"/>
  <c r="BB6" i="8" s="1"/>
  <c r="BB4" i="8"/>
  <c r="BB3" i="8"/>
  <c r="BD4" i="4"/>
  <c r="BD9" i="4" s="1"/>
  <c r="BD21" i="4"/>
  <c r="BD23" i="4" s="1"/>
  <c r="BD28" i="4" s="1"/>
  <c r="BC4" i="4"/>
  <c r="BC9" i="4" s="1"/>
  <c r="BC21" i="4"/>
  <c r="BC23" i="4" s="1"/>
  <c r="BC28" i="4" s="1"/>
  <c r="BB29" i="4" l="1"/>
  <c r="BC14" i="4"/>
  <c r="BC29" i="4" s="1"/>
  <c r="BC3" i="8"/>
  <c r="BC4" i="8"/>
  <c r="BD14" i="4"/>
  <c r="BD6" i="8" s="1"/>
  <c r="BD3" i="8"/>
  <c r="BD4" i="8"/>
  <c r="BC6" i="8"/>
  <c r="BD29" i="4"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1B90F8F-A62D-7D44-A838-558030478E4D}" keepAlive="1" name="Query - Income Statement" description="Connection to the 'Income Statement' query in the workbook." type="5" refreshedVersion="0" background="1">
    <dbPr connection="Provider=Microsoft.Mashup.OleDb.1;Data Source=$Workbook$;Location=&quot;Income Statement&quot;;Extended Properties=&quot;&quot;" command="SELECT * FROM [Income Statement]"/>
  </connection>
  <connection id="2" xr16:uid="{2E32A38E-1674-DC40-8EAC-9C0AE788F519}" keepAlive="1" name="Query - IS_Base_Transform(1)" description="Connection to the 'IS_Base_Transform' query in the workbook." type="5" refreshedVersion="8" background="1" saveData="1">
    <dbPr connection="Provider=Microsoft.Mashup.OleDb.1;Data Source=$Workbook$;Location=IS_Base_Transform;Extended Properties=&quot;&quot;" command="SELECT * FROM [IS_Base_Transform]"/>
  </connection>
  <connection id="3" xr16:uid="{1AB10D2F-FCBA-0342-A948-E78303BB5B2A}" keepAlive="1" name="Query - IS_Conservative_Transform(1)" description="Connection to the 'IS_Conservative_Transform' query in the workbook." type="5" refreshedVersion="8" background="1" saveData="1">
    <dbPr connection="Provider=Microsoft.Mashup.OleDb.1;Data Source=$Workbook$;Location=IS_Conservative_Transform;Extended Properties=&quot;&quot;" command="SELECT * FROM [IS_Conservative_Transform]"/>
  </connection>
  <connection id="4" xr16:uid="{546E3D6E-085F-3D41-B400-9EDDEA4A4E38}" keepAlive="1" name="Query - IS_Optimistic_Transform(1)" description="Connection to the 'IS_Optimistic_Transform' query in the workbook." type="5" refreshedVersion="8" background="1" saveData="1">
    <dbPr connection="Provider=Microsoft.Mashup.OleDb.1;Data Source=$Workbook$;Location=IS_Optimistic_Transform;Extended Properties=&quot;&quot;" command="SELECT * FROM [IS_Optimistic_Transform]"/>
  </connection>
  <connection id="5" xr16:uid="{E653BFE5-A85D-EB46-8A60-444E4731DCA1}" keepAlive="1" name="Query - Tableau_Data(1)" description="Connection to the 'Tableau_Data' query in the workbook." type="5" refreshedVersion="8" background="1" saveData="1">
    <dbPr connection="Provider=Microsoft.Mashup.OleDb.1;Data Source=$Workbook$;Location=Tableau_Data;Extended Properties=&quot;&quot;" command="SELECT * FROM [Tableau_Data]"/>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<sst xmlns="http://schemas.openxmlformats.org/spreadsheetml/2006/main" count="21580" uniqueCount="278">
  <si>
    <t>Metric</t>
  </si>
  <si>
    <t>Revenue</t>
  </si>
  <si>
    <t>Cost of Revenue</t>
  </si>
  <si>
    <t>Gross Margin</t>
  </si>
  <si>
    <t>Gross Margin Percentage</t>
  </si>
  <si>
    <t>Research and Development</t>
  </si>
  <si>
    <t>Sales and Marketing</t>
  </si>
  <si>
    <t>General and Administrative</t>
  </si>
  <si>
    <t>Operating Income</t>
  </si>
  <si>
    <t>Operating Margin Percentage</t>
  </si>
  <si>
    <t>EBITDA</t>
  </si>
  <si>
    <t>Other Income (Expense), Net</t>
  </si>
  <si>
    <t>Income Before Income Taxes</t>
  </si>
  <si>
    <t>Provision for Income Taxes</t>
  </si>
  <si>
    <t>Net Income</t>
  </si>
  <si>
    <t>Net Profit Margin Percentage</t>
  </si>
  <si>
    <t>Basic Earnings Per Share</t>
  </si>
  <si>
    <t>Diluted Earnings Per Share</t>
  </si>
  <si>
    <t>n/a</t>
  </si>
  <si>
    <t>Forecasted Financial Data</t>
  </si>
  <si>
    <t>Historical Financial Data</t>
  </si>
  <si>
    <t>Forecasted</t>
  </si>
  <si>
    <t>Calculations on Historical Financial Data</t>
  </si>
  <si>
    <t>MSFT P&amp;L</t>
  </si>
  <si>
    <t>Cash and Cash Equivalents</t>
  </si>
  <si>
    <t>Short-Term Investments</t>
  </si>
  <si>
    <t>Accounts Receivable, Net</t>
  </si>
  <si>
    <t>Inventories</t>
  </si>
  <si>
    <t>Total Current Assets</t>
  </si>
  <si>
    <t>Property and Equipment, Net</t>
  </si>
  <si>
    <t>Goodwill</t>
  </si>
  <si>
    <t>Intangible Assets, Net</t>
  </si>
  <si>
    <t>Total Assets</t>
  </si>
  <si>
    <t>Accounts Payable</t>
  </si>
  <si>
    <t>Accrued Compensation</t>
  </si>
  <si>
    <t>Unearned Revenue</t>
  </si>
  <si>
    <t>Total Current Liabilities</t>
  </si>
  <si>
    <t>Long-Term Debt</t>
  </si>
  <si>
    <t>Total Liabilities</t>
  </si>
  <si>
    <t>Common Stock</t>
  </si>
  <si>
    <t>Retained Earnings</t>
  </si>
  <si>
    <t>Total Stockholders Equity</t>
  </si>
  <si>
    <t>Current Ratio</t>
  </si>
  <si>
    <t>Balance Sheet Assumptions</t>
  </si>
  <si>
    <t>Key Assumptions</t>
  </si>
  <si>
    <t>Rationale</t>
  </si>
  <si>
    <t>Assumption Value</t>
  </si>
  <si>
    <t>Forecasted Balance</t>
  </si>
  <si>
    <t>Historical Balance</t>
  </si>
  <si>
    <t>MSFT Balance Sheet</t>
  </si>
  <si>
    <t>Days Sales Outstanding (DSO)</t>
  </si>
  <si>
    <t>Days Inventory Outstanding (DIO)</t>
  </si>
  <si>
    <t>Depreciation, Amortization, and Other</t>
  </si>
  <si>
    <t>Purchases of Property and Equipment</t>
  </si>
  <si>
    <t>Net Cash Used in Investing Activities</t>
  </si>
  <si>
    <t>Dividends Paid</t>
  </si>
  <si>
    <t>Repurchases of Common Stock</t>
  </si>
  <si>
    <t>Net Cash Provided by (Used in) Financing Activities</t>
  </si>
  <si>
    <t>Net Change in Cash and Cash Equivalents</t>
  </si>
  <si>
    <t>Historical Cash Flow Statements</t>
  </si>
  <si>
    <t>MSFT Cash Flow Statements</t>
  </si>
  <si>
    <t>Forecasted Cash Flow Statements</t>
  </si>
  <si>
    <t>Days Payable Outstanding (DPO)</t>
  </si>
  <si>
    <t>Ratio</t>
  </si>
  <si>
    <t xml:space="preserve">Working Capital </t>
  </si>
  <si>
    <t>DtE Ratio</t>
  </si>
  <si>
    <t>ROA</t>
  </si>
  <si>
    <t>ROE</t>
  </si>
  <si>
    <t>Change in Accounts receivable, net</t>
  </si>
  <si>
    <t>Change in Inventories</t>
  </si>
  <si>
    <t>Change in Accounts payable</t>
  </si>
  <si>
    <t>Net cash from operating activities</t>
  </si>
  <si>
    <t>Cash Flow from Operations (CFO)</t>
  </si>
  <si>
    <t>Cash Flow from Investing Activities (CFI)</t>
  </si>
  <si>
    <t>Cash Flow from Financing Activities (CFF)</t>
  </si>
  <si>
    <t>Effect of exchange rate changes on cash and cash equivalents</t>
  </si>
  <si>
    <t>Beginning cash and cash equivalents</t>
  </si>
  <si>
    <t>Ending cash and cash equivalents</t>
  </si>
  <si>
    <t>Balance Check</t>
  </si>
  <si>
    <t>Total Liabilities and Stockholders Equity</t>
  </si>
  <si>
    <t>Other Current Assets (plug)</t>
  </si>
  <si>
    <t>Cash Flow Assumptions</t>
  </si>
  <si>
    <t>P&amp;L / Operating Expense Assumptions</t>
  </si>
  <si>
    <t>S&amp;M % of Revenue</t>
  </si>
  <si>
    <t>COGS</t>
  </si>
  <si>
    <t>R&amp;D</t>
  </si>
  <si>
    <t>Average of past 3 years of data</t>
  </si>
  <si>
    <t>G&amp;A % of Revenue</t>
  </si>
  <si>
    <t>Tax Rate</t>
  </si>
  <si>
    <t>Basic EPS</t>
  </si>
  <si>
    <t>Weighted EPS</t>
  </si>
  <si>
    <t>Share Buybacks</t>
  </si>
  <si>
    <t>Depreciation and Amoritization % of net PPE</t>
  </si>
  <si>
    <t>CapEx</t>
  </si>
  <si>
    <t>Due to a decreasing trend, we are only looking at the past year of data as an average.</t>
  </si>
  <si>
    <t>Change in Unearned Revenue</t>
  </si>
  <si>
    <t>Unearned Revenue Growth</t>
  </si>
  <si>
    <t>In line with Revenue Growth</t>
  </si>
  <si>
    <t>Other Income, net (plug)</t>
  </si>
  <si>
    <t>Variations, but assumed 0</t>
  </si>
  <si>
    <t>Other income from investments, net (plug)</t>
  </si>
  <si>
    <t>Other income from investments (plug)</t>
  </si>
  <si>
    <t>Dividend Payout Ratio</t>
  </si>
  <si>
    <t>Other financial activity (plug)</t>
  </si>
  <si>
    <t>Other income from financial activity</t>
  </si>
  <si>
    <t>Other Non-Current Assets (plug)</t>
  </si>
  <si>
    <t>Days Accrued Compensation Oustanding (DACO)</t>
  </si>
  <si>
    <t>Change in Accrued Compensation</t>
  </si>
  <si>
    <t>Stock Based Compensation</t>
  </si>
  <si>
    <t>Accumulated Other Comprehensive Income (AOCI) (plug)</t>
  </si>
  <si>
    <t>Other Non Current Assets (plug)</t>
  </si>
  <si>
    <t>Appears to be driven by Revenue.  Average of last 3 years of data taken</t>
  </si>
  <si>
    <t>Other Current Liabilities (plug)</t>
  </si>
  <si>
    <t>Other Liabilities (plug)</t>
  </si>
  <si>
    <t>Fairly flat trend, so last historical value taken</t>
  </si>
  <si>
    <t>Effect of FX exchange</t>
  </si>
  <si>
    <t>Negligible, assumed to be zero</t>
  </si>
  <si>
    <t>Excess Cash / Cash Sweep</t>
  </si>
  <si>
    <t>Revolving Credit Facility</t>
  </si>
  <si>
    <t>Short Term Investments</t>
  </si>
  <si>
    <t>Fairly flat, assumed to be the last historical value for the forecast</t>
  </si>
  <si>
    <t>Scenario Data Tables (Do not link to IS, BS, or CFS Directly)</t>
  </si>
  <si>
    <t>Scenario Name</t>
  </si>
  <si>
    <t>Base Case</t>
  </si>
  <si>
    <t>Optimistic</t>
  </si>
  <si>
    <t>Date</t>
  </si>
  <si>
    <t>Scenario Selector :</t>
  </si>
  <si>
    <t>Forecast COGS</t>
  </si>
  <si>
    <t>Forecast R&amp;D</t>
  </si>
  <si>
    <t xml:space="preserve">Base Case - SARIMA </t>
  </si>
  <si>
    <t>Downturn - SARIMA</t>
  </si>
  <si>
    <t>Optimistic - SARIMA</t>
  </si>
  <si>
    <t>Base Case - Prophet</t>
  </si>
  <si>
    <t>Downturn - Prophet</t>
  </si>
  <si>
    <t>Optimistic - Prophet</t>
  </si>
  <si>
    <t>What-If Analysis</t>
  </si>
  <si>
    <t>Impact Summary:</t>
  </si>
  <si>
    <t>Most likely outcome using a Seasonal Autoregressive Integrated Moving Average Time Series model</t>
  </si>
  <si>
    <t>Most likely outcome using Meta's Prophet integrated Time Series Forecasting model</t>
  </si>
  <si>
    <t>Forecasted Revenue Growth Adjustment:</t>
  </si>
  <si>
    <t>Forecasted COGS % Adjustment</t>
  </si>
  <si>
    <t>Forecasted R&amp;D% Adjustment</t>
  </si>
  <si>
    <t>Forecast Revenue (Adjusted by Inputs)</t>
  </si>
  <si>
    <t>Forecast COGS (Adjusted by Inputs)</t>
  </si>
  <si>
    <t>Forecast R&amp;D (Adjusted by Inputs)</t>
  </si>
  <si>
    <t xml:space="preserve">Forecast Revenue </t>
  </si>
  <si>
    <t>FY 2025</t>
  </si>
  <si>
    <t>FY2026</t>
  </si>
  <si>
    <t xml:space="preserve">Base Revenue </t>
  </si>
  <si>
    <t>Adjusted Revenue</t>
  </si>
  <si>
    <t>Q1-Q3 2027</t>
  </si>
  <si>
    <t>Base COGS</t>
  </si>
  <si>
    <t>Adjusted COGS</t>
  </si>
  <si>
    <t>Base R&amp;D</t>
  </si>
  <si>
    <t>Adjusted R&amp;D</t>
  </si>
  <si>
    <t>Impact (Increase) on EBITDA</t>
  </si>
  <si>
    <t>Increase (Increase) on  Net Income</t>
  </si>
  <si>
    <t>Quarter on Quarter</t>
  </si>
  <si>
    <t>2025 Q4</t>
  </si>
  <si>
    <t>2026 Q2</t>
  </si>
  <si>
    <t>2026 Q1</t>
  </si>
  <si>
    <t>2026 Q3</t>
  </si>
  <si>
    <t>2026 Q4</t>
  </si>
  <si>
    <t>2027 Q1</t>
  </si>
  <si>
    <t>2027 Q2</t>
  </si>
  <si>
    <t>2027 Q3</t>
  </si>
  <si>
    <t>Year on Year</t>
  </si>
  <si>
    <t>FY 2026</t>
  </si>
  <si>
    <t>Revenue forecasts based on SARIMA / Prophet ML models</t>
  </si>
  <si>
    <t>Revenue, COGS, and R&amp;D forecasts based on Time Series models, and allowing for fine hypothesis testing from Inputs sheet</t>
  </si>
  <si>
    <t>How to Use</t>
  </si>
  <si>
    <t>Summary</t>
  </si>
  <si>
    <t>MSFT's Revenue, COGS, and R&amp;D values for the next 8 quarters have been forecast using Machine Learning models (see Python and Jupyter files for further details).  This page alters the financial model based on the most likely (median) values generated by SARIMA and Prophet.  It also may alter the model to pessimistic and optimistic scenarios, which equate to upper and lower bounds for the ML models at a 90% confidence interval.</t>
  </si>
  <si>
    <t>Further fine tuning of the model for hypothetical scenarios may be done by altering a growth modifier (percentage based, may be negative) to Revenue, COGS, and R&amp;D below in cells B12 ,B13, and B14 This is especially useful for forecasting inverse movement between Revenue and Expense</t>
  </si>
  <si>
    <t>Select cell B2 (yellow), and choose from the drop down which scenario this workbook should model.  The IS, BS, CFS and Ratios tabs will automatically update to display key metrics.</t>
  </si>
  <si>
    <t>Compound Annual Growth Rates</t>
  </si>
  <si>
    <t>1 Year CAGR</t>
  </si>
  <si>
    <t>2 Year CAGR</t>
  </si>
  <si>
    <t>3 Year CAGR</t>
  </si>
  <si>
    <t>5 Year CAGR</t>
  </si>
  <si>
    <t>10 Year CAGR</t>
  </si>
  <si>
    <t>2024 Q3 - 2025 Q3</t>
  </si>
  <si>
    <t>2023 Q3 - 2025 Q3</t>
  </si>
  <si>
    <t>2022 Q3 - 2025 Q3</t>
  </si>
  <si>
    <t>2020 Q3 - 2025 Q3</t>
  </si>
  <si>
    <t>2015 Q3 - 2025 Q3</t>
  </si>
  <si>
    <t>Gross Margin Trend</t>
  </si>
  <si>
    <t>Operating Leverage</t>
  </si>
  <si>
    <r>
      <rPr>
        <b/>
        <u/>
        <sz val="16"/>
        <color theme="1"/>
        <rFont val="Calibri"/>
        <family val="2"/>
      </rPr>
      <t>Consistent Growth</t>
    </r>
    <r>
      <rPr>
        <sz val="16"/>
        <color theme="1"/>
        <rFont val="Calibri"/>
        <family val="2"/>
      </rPr>
      <t xml:space="preserve">: Microsoft maintained double-digit growth through periods of economic uncertainty, validating its cloud and AI integration.
</t>
    </r>
    <r>
      <rPr>
        <b/>
        <u/>
        <sz val="16"/>
        <color theme="1"/>
        <rFont val="Calibri"/>
        <family val="2"/>
      </rPr>
      <t>Continued Margin Expansion</t>
    </r>
    <r>
      <rPr>
        <sz val="16"/>
        <color theme="1"/>
        <rFont val="Calibri"/>
        <family val="2"/>
      </rPr>
      <t xml:space="preserve">: Consistent YoY margin increases has maintained strong operating leverage as cloud infrastructure scales.
</t>
    </r>
    <r>
      <rPr>
        <b/>
        <u/>
        <sz val="16"/>
        <color theme="1"/>
        <rFont val="Calibri"/>
        <family val="2"/>
      </rPr>
      <t>AI Leadership</t>
    </r>
    <r>
      <rPr>
        <sz val="16"/>
        <color theme="1"/>
        <rFont val="Calibri"/>
        <family val="2"/>
      </rPr>
      <t xml:space="preserve">: Early AI adoption and integration with OpenAI positions Microsoft ahead of competitors, justifying growth assumptions.
</t>
    </r>
    <r>
      <rPr>
        <sz val="14"/>
        <color theme="1"/>
        <rFont val="Calibri"/>
        <family val="2"/>
      </rPr>
      <t xml:space="preserve">
</t>
    </r>
  </si>
  <si>
    <t>Key Insights</t>
  </si>
  <si>
    <t>Value</t>
  </si>
  <si>
    <r>
      <t xml:space="preserve">By the model, there is </t>
    </r>
    <r>
      <rPr>
        <b/>
        <sz val="14"/>
        <color theme="1"/>
        <rFont val="Aptos Narrow"/>
        <scheme val="minor"/>
      </rPr>
      <t>97.7%</t>
    </r>
    <r>
      <rPr>
        <sz val="14"/>
        <color theme="1"/>
        <rFont val="Aptos Narrow"/>
        <family val="2"/>
        <scheme val="minor"/>
      </rPr>
      <t xml:space="preserve"> confidence the values will be higher than this scenario</t>
    </r>
  </si>
  <si>
    <r>
      <t xml:space="preserve">By the model, there is </t>
    </r>
    <r>
      <rPr>
        <b/>
        <sz val="14"/>
        <color theme="1"/>
        <rFont val="Aptos Narrow"/>
        <scheme val="minor"/>
      </rPr>
      <t>97.5%</t>
    </r>
    <r>
      <rPr>
        <sz val="14"/>
        <color theme="1"/>
        <rFont val="Aptos Narrow"/>
        <family val="2"/>
        <scheme val="minor"/>
      </rPr>
      <t xml:space="preserve"> confidence the values will be lower than this scenario.</t>
    </r>
  </si>
  <si>
    <r>
      <t xml:space="preserve">By the model, there is </t>
    </r>
    <r>
      <rPr>
        <b/>
        <sz val="14"/>
        <color theme="1"/>
        <rFont val="Aptos Narrow"/>
        <scheme val="minor"/>
      </rPr>
      <t>97.5%</t>
    </r>
    <r>
      <rPr>
        <sz val="14"/>
        <color theme="1"/>
        <rFont val="Aptos Narrow"/>
        <family val="2"/>
        <scheme val="minor"/>
      </rPr>
      <t xml:space="preserve"> confidence the values will be higher than this scenario</t>
    </r>
  </si>
  <si>
    <t>Fiscal_Year</t>
  </si>
  <si>
    <t>Fiscal_Quarter</t>
  </si>
  <si>
    <t>Fiscal_Period</t>
  </si>
  <si>
    <t>Statement</t>
  </si>
  <si>
    <t>Scenario</t>
  </si>
  <si>
    <t>Is_Historical</t>
  </si>
  <si>
    <t>Q1</t>
  </si>
  <si>
    <t>FY2014 Q1</t>
  </si>
  <si>
    <t>Income Statement</t>
  </si>
  <si>
    <t>Basic_Earnings_Per_Share</t>
  </si>
  <si>
    <t>Actual</t>
  </si>
  <si>
    <t>Cost_of_Revenue</t>
  </si>
  <si>
    <t>Depreciation,_Amortization,_and_Other</t>
  </si>
  <si>
    <t>Diluted_Earnings_Per_Share</t>
  </si>
  <si>
    <t>General_and_Administrative</t>
  </si>
  <si>
    <t>Gross_Margin</t>
  </si>
  <si>
    <t>Gross_Margin_Percentage</t>
  </si>
  <si>
    <t>Income_Before_Income_Taxes</t>
  </si>
  <si>
    <t>Net_Income</t>
  </si>
  <si>
    <t>Net_Profit_Margin_Percentage</t>
  </si>
  <si>
    <t>Operating_Income</t>
  </si>
  <si>
    <t>Operating_Margin_Percentage</t>
  </si>
  <si>
    <t>Other_Income_(Expense),_Net</t>
  </si>
  <si>
    <t>Provision_for_Income_Taxes</t>
  </si>
  <si>
    <t>Research_and_Development</t>
  </si>
  <si>
    <t>Sales_and_Marketing</t>
  </si>
  <si>
    <t>Q2</t>
  </si>
  <si>
    <t>FY2014 Q2</t>
  </si>
  <si>
    <t>Q3</t>
  </si>
  <si>
    <t>FY2014 Q3</t>
  </si>
  <si>
    <t>Q4</t>
  </si>
  <si>
    <t>FY2014 Q4</t>
  </si>
  <si>
    <t>FY2015 Q1</t>
  </si>
  <si>
    <t>FY2015 Q2</t>
  </si>
  <si>
    <t>FY2015 Q3</t>
  </si>
  <si>
    <t>FY2015 Q4</t>
  </si>
  <si>
    <t>FY2016 Q1</t>
  </si>
  <si>
    <t>FY2016 Q2</t>
  </si>
  <si>
    <t>FY2016 Q3</t>
  </si>
  <si>
    <t>FY2016 Q4</t>
  </si>
  <si>
    <t>FY2017 Q1</t>
  </si>
  <si>
    <t>FY2017 Q2</t>
  </si>
  <si>
    <t>FY2017 Q3</t>
  </si>
  <si>
    <t>FY2017 Q4</t>
  </si>
  <si>
    <t>FY2018 Q1</t>
  </si>
  <si>
    <t>FY2018 Q2</t>
  </si>
  <si>
    <t>FY2018 Q3</t>
  </si>
  <si>
    <t>FY2018 Q4</t>
  </si>
  <si>
    <t>FY2019 Q1</t>
  </si>
  <si>
    <t>FY2019 Q2</t>
  </si>
  <si>
    <t>FY2019 Q3</t>
  </si>
  <si>
    <t>FY2019 Q4</t>
  </si>
  <si>
    <t>FY2020 Q1</t>
  </si>
  <si>
    <t>FY2020 Q2</t>
  </si>
  <si>
    <t>FY2020 Q3</t>
  </si>
  <si>
    <t>FY2020 Q4</t>
  </si>
  <si>
    <t>FY2021 Q1</t>
  </si>
  <si>
    <t>FY2021 Q2</t>
  </si>
  <si>
    <t>FY2021 Q3</t>
  </si>
  <si>
    <t>FY2021 Q4</t>
  </si>
  <si>
    <t>FY2022 Q1</t>
  </si>
  <si>
    <t>FY2022 Q2</t>
  </si>
  <si>
    <t>FY2022 Q3</t>
  </si>
  <si>
    <t>FY2022 Q4</t>
  </si>
  <si>
    <t>FY2023 Q1</t>
  </si>
  <si>
    <t>FY2023 Q2</t>
  </si>
  <si>
    <t>FY2023 Q3</t>
  </si>
  <si>
    <t>FY2023 Q4</t>
  </si>
  <si>
    <t>FY2024 Q1</t>
  </si>
  <si>
    <t>FY2024 Q2</t>
  </si>
  <si>
    <t>FY2024 Q3</t>
  </si>
  <si>
    <t>FY2024 Q4</t>
  </si>
  <si>
    <t>FY2025 Q1</t>
  </si>
  <si>
    <t>FY2025 Q2</t>
  </si>
  <si>
    <t>FY2025 Q3</t>
  </si>
  <si>
    <t>FY2025 Q4</t>
  </si>
  <si>
    <t>FY2026 Q1</t>
  </si>
  <si>
    <t>FY2026 Q2</t>
  </si>
  <si>
    <t>FY2026 Q3</t>
  </si>
  <si>
    <t>FY2026 Q4</t>
  </si>
  <si>
    <t>FY2027 Q1</t>
  </si>
  <si>
    <t>FY2027 Q2</t>
  </si>
  <si>
    <t>FY2027 Q3</t>
  </si>
  <si>
    <t>Conservative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</si>
</sst>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164" formatCode="yyyy\-mm\-dd;@"/>
    <numFmt numFmtId="165" formatCode="[$$-409]#,##0.00"/>
    <numFmt numFmtId="166" formatCode="0.0%"/>
    <numFmt numFmtId="167" formatCode="0.0000000000000"/>
    <numFmt numFmtId="168" formatCode="#,##0;\(#,##0\)"/>
    <numFmt numFmtId="169" formatCode="[$$-409]#,##0"/>
    <numFmt numFmtId="170" formatCode="#,##0.0"/>
    <numFmt numFmtId="171" formatCode="[$$-409]#,##0_);\([$$-409]#,##0\)"/>
    <numFmt numFmtId="172" formatCode="[$$-409]#,##0\ &quot;M&quot;"/>
    <numFmt numFmtId="173" formatCode="#,##0.0\ &quot;Days&quot;"/>
    <numFmt numFmtId="174" formatCode="&quot;£&quot;#,##0\ &quot;M&quot;"/>
    <numFmt numFmtId="175" formatCode="0.000"/>
  </numFmts>
  <fonts count="20" x14ac:knownFonts="1">
    <font>
      <sz val="12"/>
      <color theme="1"/>
      <name val="Aptos Narrow"/>
      <family val="2"/>
      <scheme val="minor"/>
    </font>
    <font>
      <b/>
      <sz val="20"/>
      <color theme="1"/>
      <name val="Calibri"/>
      <family val="2"/>
    </font>
    <font>
      <sz val="14"/>
      <color theme="1"/>
      <name val="Calibri"/>
      <family val="2"/>
    </font>
    <font>
      <sz val="14"/>
      <color theme="9" tint="-0.249977111117893"/>
      <name val="Calibri"/>
      <family val="2"/>
    </font>
    <font>
      <b/>
      <sz val="14"/>
      <color rgb="FF0070C0"/>
      <name val="Calibri"/>
      <family val="2"/>
    </font>
    <font>
      <b/>
      <sz val="14"/>
      <color theme="3" tint="0.249977111117893"/>
      <name val="Calibri"/>
      <family val="2"/>
    </font>
    <font>
      <b/>
      <sz val="14"/>
      <color theme="1"/>
      <name val="Calibri"/>
      <family val="2"/>
    </font>
    <font>
      <sz val="8"/>
      <name val="Aptos Narrow"/>
      <family val="2"/>
      <scheme val="minor"/>
    </font>
    <font>
      <sz val="20"/>
      <color theme="1"/>
      <name val="Calibri"/>
      <family val="2"/>
    </font>
    <font>
      <sz val="14"/>
      <color theme="1"/>
      <name val="Aptos Narrow"/>
      <family val="2"/>
      <scheme val="minor"/>
    </font>
    <font>
      <b/>
      <sz val="14"/>
      <color theme="1"/>
      <name val="Aptos Narrow"/>
      <scheme val="minor"/>
    </font>
    <font>
      <b/>
      <sz val="20"/>
      <color theme="1"/>
      <name val="Aptos Narrow"/>
      <family val="2"/>
      <scheme val="minor"/>
    </font>
    <font>
      <sz val="20"/>
      <color theme="1"/>
      <name val="Aptos Narrow"/>
      <family val="2"/>
      <scheme val="minor"/>
    </font>
    <font>
      <sz val="16"/>
      <color theme="1"/>
      <name val="Aptos Narrow"/>
      <family val="2"/>
      <scheme val="minor"/>
    </font>
    <font>
      <sz val="16"/>
      <color theme="9" tint="-0.249977111117893"/>
      <name val="Aptos Narrow"/>
      <family val="2"/>
      <scheme val="minor"/>
    </font>
    <font>
      <b/>
      <sz val="14"/>
      <color theme="9" tint="-0.249977111117893"/>
      <name val="Calibri"/>
      <family val="2"/>
    </font>
    <font>
      <u/>
      <sz val="20"/>
      <color theme="1"/>
      <name val="Aptos Narrow"/>
      <family val="2"/>
      <scheme val="minor"/>
    </font>
    <font>
      <sz val="16"/>
      <color theme="1"/>
      <name val="Calibri"/>
      <family val="2"/>
    </font>
    <font>
      <b/>
      <sz val="16"/>
      <color theme="1"/>
      <name val="Calibri"/>
      <family val="2"/>
    </font>
    <font>
      <b/>
      <u/>
      <sz val="16"/>
      <color theme="1"/>
      <name val="Calibri"/>
      <family val="2"/>
    </font>
  </fonts>
  <fills count="6">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theme="5" tint="0.79998168889431442"/>
        <bgColor indexed="64"/>
      </patternFill>
    </fill>
    <fill>
      <patternFill patternType="solid">
        <fgColor rgb="FFFFFF00"/>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02">
    <xf numFmtId="0" fontId="0" fillId="0" borderId="0" xfId="0"/>
    <xf numFmtId="0" fontId="1" fillId="0" borderId="0" xfId="0" applyFont="1" applyAlignment="1">
      <alignment horizontal="center"/>
    </xf>
    <xf numFmtId="0" fontId="2" fillId="0" borderId="0" xfId="0" applyFont="1" applyAlignment="1">
      <alignment horizontal="center"/>
    </xf>
    <xf numFmtId="0" fontId="2" fillId="0" borderId="0" xfId="0" applyFont="1"/>
    <xf numFmtId="0" fontId="2" fillId="0" borderId="0" xfId="0" applyFont="1" applyAlignment="1">
      <alignment horizontal="right"/>
    </xf>
    <xf numFmtId="165" fontId="3" fillId="0" borderId="0" xfId="0" applyNumberFormat="1" applyFont="1"/>
    <xf numFmtId="165" fontId="2" fillId="0" borderId="0" xfId="0" applyNumberFormat="1" applyFont="1"/>
    <xf numFmtId="2" fontId="2" fillId="0" borderId="0" xfId="0" applyNumberFormat="1" applyFont="1" applyAlignment="1">
      <alignment horizontal="right"/>
    </xf>
    <xf numFmtId="2" fontId="3" fillId="0" borderId="0" xfId="0" applyNumberFormat="1" applyFont="1"/>
    <xf numFmtId="4" fontId="3" fillId="0" borderId="0" xfId="0" applyNumberFormat="1" applyFont="1"/>
    <xf numFmtId="10" fontId="2" fillId="0" borderId="0" xfId="0" applyNumberFormat="1" applyFont="1"/>
    <xf numFmtId="2" fontId="2" fillId="0" borderId="0" xfId="0" applyNumberFormat="1" applyFont="1"/>
    <xf numFmtId="165" fontId="5" fillId="0" borderId="0" xfId="0" applyNumberFormat="1" applyFont="1"/>
    <xf numFmtId="167" fontId="2" fillId="0" borderId="0" xfId="0" applyNumberFormat="1" applyFont="1"/>
    <xf numFmtId="0" fontId="6" fillId="0" borderId="0" xfId="0" applyFont="1" applyAlignment="1">
      <alignment horizontal="center"/>
    </xf>
    <xf numFmtId="164" fontId="2" fillId="0" borderId="0" xfId="0" applyNumberFormat="1" applyFont="1" applyAlignment="1">
      <alignment textRotation="90"/>
    </xf>
    <xf numFmtId="166" fontId="5" fillId="0" borderId="0" xfId="0" applyNumberFormat="1" applyFont="1"/>
    <xf numFmtId="168" fontId="2" fillId="0" borderId="0" xfId="0" applyNumberFormat="1" applyFont="1"/>
    <xf numFmtId="0" fontId="2" fillId="0" borderId="0" xfId="0" applyFont="1" applyAlignment="1">
      <alignment textRotation="90"/>
    </xf>
    <xf numFmtId="0" fontId="6" fillId="0" borderId="0" xfId="0" applyFont="1" applyAlignment="1">
      <alignment horizontal="right"/>
    </xf>
    <xf numFmtId="0" fontId="2" fillId="0" borderId="0" xfId="0" applyFont="1" applyAlignment="1">
      <alignment wrapText="1"/>
    </xf>
    <xf numFmtId="169" fontId="3" fillId="0" borderId="0" xfId="0" applyNumberFormat="1" applyFont="1"/>
    <xf numFmtId="169" fontId="2" fillId="0" borderId="0" xfId="0" applyNumberFormat="1" applyFont="1"/>
    <xf numFmtId="166" fontId="2" fillId="0" borderId="0" xfId="0" applyNumberFormat="1" applyFont="1"/>
    <xf numFmtId="0" fontId="1" fillId="0" borderId="0" xfId="0" applyFont="1" applyAlignment="1">
      <alignment horizontal="center" vertical="center"/>
    </xf>
    <xf numFmtId="170" fontId="2" fillId="0" borderId="0" xfId="0" applyNumberFormat="1" applyFont="1"/>
    <xf numFmtId="171" fontId="3" fillId="0" borderId="0" xfId="0" applyNumberFormat="1" applyFont="1"/>
    <xf numFmtId="169" fontId="2" fillId="0" borderId="0" xfId="0" applyNumberFormat="1" applyFont="1" applyAlignment="1">
      <alignment textRotation="90"/>
    </xf>
    <xf numFmtId="166" fontId="2" fillId="0" borderId="0" xfId="0" applyNumberFormat="1" applyFont="1" applyAlignment="1">
      <alignment textRotation="90"/>
    </xf>
    <xf numFmtId="166" fontId="5" fillId="0" borderId="0" xfId="0" applyNumberFormat="1" applyFont="1" applyAlignment="1">
      <alignment horizontal="right"/>
    </xf>
    <xf numFmtId="172" fontId="5" fillId="0" borderId="0" xfId="0" applyNumberFormat="1" applyFont="1"/>
    <xf numFmtId="169" fontId="4" fillId="0" borderId="0" xfId="0" quotePrefix="1" applyNumberFormat="1" applyFont="1"/>
    <xf numFmtId="169" fontId="5" fillId="0" borderId="0" xfId="0" quotePrefix="1" applyNumberFormat="1" applyFont="1"/>
    <xf numFmtId="14" fontId="0" fillId="0" borderId="0" xfId="0" applyNumberFormat="1"/>
    <xf numFmtId="0" fontId="2" fillId="0" borderId="2" xfId="0" applyFont="1" applyBorder="1"/>
    <xf numFmtId="14" fontId="2" fillId="0" borderId="0" xfId="0" applyNumberFormat="1" applyFont="1"/>
    <xf numFmtId="0" fontId="2" fillId="0" borderId="0" xfId="0" applyFont="1" applyAlignment="1">
      <alignment horizontal="center" wrapText="1"/>
    </xf>
    <xf numFmtId="169" fontId="2" fillId="0" borderId="0" xfId="0" quotePrefix="1" applyNumberFormat="1" applyFont="1"/>
    <xf numFmtId="0" fontId="2" fillId="0" borderId="10" xfId="0" applyFont="1" applyBorder="1"/>
    <xf numFmtId="0" fontId="2" fillId="0" borderId="12" xfId="0" applyFont="1" applyBorder="1"/>
    <xf numFmtId="0" fontId="2" fillId="0" borderId="13" xfId="0" applyFont="1" applyBorder="1"/>
    <xf numFmtId="14" fontId="2" fillId="0" borderId="14" xfId="0" applyNumberFormat="1" applyFont="1" applyBorder="1"/>
    <xf numFmtId="0" fontId="6" fillId="0" borderId="13" xfId="0" applyFont="1" applyBorder="1" applyAlignment="1">
      <alignment horizontal="center"/>
    </xf>
    <xf numFmtId="169" fontId="2" fillId="0" borderId="14" xfId="0" quotePrefix="1" applyNumberFormat="1" applyFont="1" applyBorder="1"/>
    <xf numFmtId="0" fontId="2" fillId="0" borderId="13" xfId="0" applyFont="1" applyBorder="1" applyAlignment="1">
      <alignment horizontal="center"/>
    </xf>
    <xf numFmtId="169" fontId="2" fillId="0" borderId="14" xfId="0" applyNumberFormat="1" applyFont="1" applyBorder="1"/>
    <xf numFmtId="0" fontId="2" fillId="0" borderId="15" xfId="0" applyFont="1" applyBorder="1"/>
    <xf numFmtId="0" fontId="2" fillId="0" borderId="16" xfId="0" applyFont="1" applyBorder="1" applyAlignment="1">
      <alignment horizontal="center"/>
    </xf>
    <xf numFmtId="169" fontId="2" fillId="0" borderId="16" xfId="0" applyNumberFormat="1" applyFont="1" applyBorder="1"/>
    <xf numFmtId="169" fontId="2" fillId="0" borderId="16" xfId="0" quotePrefix="1" applyNumberFormat="1" applyFont="1" applyBorder="1"/>
    <xf numFmtId="169" fontId="2" fillId="0" borderId="17" xfId="0" quotePrefix="1" applyNumberFormat="1" applyFont="1" applyBorder="1"/>
    <xf numFmtId="0" fontId="9" fillId="0" borderId="0" xfId="0" applyFont="1"/>
    <xf numFmtId="0" fontId="9" fillId="0" borderId="0" xfId="0" applyFont="1" applyAlignment="1">
      <alignment wrapText="1"/>
    </xf>
    <xf numFmtId="166" fontId="3" fillId="0" borderId="0" xfId="0" applyNumberFormat="1" applyFont="1"/>
    <xf numFmtId="170" fontId="3" fillId="0" borderId="0" xfId="0" applyNumberFormat="1" applyFont="1"/>
    <xf numFmtId="173" fontId="5" fillId="0" borderId="0" xfId="0" applyNumberFormat="1" applyFont="1"/>
    <xf numFmtId="0" fontId="5" fillId="0" borderId="0" xfId="0" applyFont="1"/>
    <xf numFmtId="0" fontId="9" fillId="0" borderId="0" xfId="0" applyFont="1" applyAlignment="1">
      <alignment horizontal="right"/>
    </xf>
    <xf numFmtId="0" fontId="12" fillId="0" borderId="0" xfId="0" applyFont="1" applyAlignment="1">
      <alignment horizontal="center"/>
    </xf>
    <xf numFmtId="0" fontId="9" fillId="0" borderId="0" xfId="0" applyFont="1" applyAlignment="1">
      <alignment horizontal="center" vertical="center"/>
    </xf>
    <xf numFmtId="0" fontId="13" fillId="0" borderId="0" xfId="0" applyFont="1" applyAlignment="1">
      <alignment horizontal="center"/>
    </xf>
    <xf numFmtId="172" fontId="14" fillId="0" borderId="0" xfId="0" applyNumberFormat="1" applyFont="1" applyAlignment="1">
      <alignment horizontal="center"/>
    </xf>
    <xf numFmtId="174" fontId="13" fillId="0" borderId="0" xfId="0" applyNumberFormat="1" applyFont="1" applyAlignment="1">
      <alignment horizontal="center" vertical="center"/>
    </xf>
    <xf numFmtId="0" fontId="9" fillId="0" borderId="0" xfId="0" applyFont="1" applyAlignment="1">
      <alignment horizontal="left"/>
    </xf>
    <xf numFmtId="166" fontId="15" fillId="0" borderId="0" xfId="0" applyNumberFormat="1" applyFont="1" applyAlignment="1">
      <alignment horizontal="right"/>
    </xf>
    <xf numFmtId="0" fontId="2" fillId="0" borderId="0" xfId="0" applyFont="1" applyAlignment="1">
      <alignment horizontal="center" vertical="center" wrapText="1"/>
    </xf>
    <xf numFmtId="0" fontId="2" fillId="0" borderId="0" xfId="0" applyFont="1" applyAlignment="1">
      <alignment horizontal="center" vertical="center"/>
    </xf>
    <xf numFmtId="0" fontId="11" fillId="5" borderId="0" xfId="0" applyFont="1" applyFill="1" applyAlignment="1">
      <alignment horizontal="center" vertical="center"/>
    </xf>
    <xf numFmtId="166" fontId="9" fillId="5" borderId="1" xfId="0" applyNumberFormat="1" applyFont="1" applyFill="1" applyBorder="1" applyAlignment="1">
      <alignment horizontal="center"/>
    </xf>
    <xf numFmtId="0" fontId="18" fillId="0" borderId="0" xfId="0" applyFont="1" applyAlignment="1">
      <alignment horizontal="center"/>
    </xf>
    <xf numFmtId="0" fontId="17" fillId="0" borderId="3" xfId="0" applyFont="1" applyBorder="1" applyAlignment="1">
      <alignment horizontal="center"/>
    </xf>
    <xf numFmtId="0" fontId="17" fillId="0" borderId="4" xfId="0" applyFont="1" applyBorder="1" applyAlignment="1">
      <alignment horizontal="center"/>
    </xf>
    <xf numFmtId="0" fontId="2" fillId="0" borderId="5" xfId="0" applyFont="1" applyBorder="1" applyAlignment="1">
      <alignment horizontal="right"/>
    </xf>
    <xf numFmtId="166" fontId="2" fillId="5" borderId="0" xfId="0" applyNumberFormat="1" applyFont="1" applyFill="1" applyAlignment="1">
      <alignment horizontal="center"/>
    </xf>
    <xf numFmtId="1" fontId="2" fillId="5" borderId="0" xfId="0" applyNumberFormat="1" applyFont="1" applyFill="1" applyAlignment="1">
      <alignment horizontal="center"/>
    </xf>
    <xf numFmtId="175" fontId="2" fillId="5" borderId="6" xfId="0" applyNumberFormat="1" applyFont="1" applyFill="1" applyBorder="1" applyAlignment="1">
      <alignment horizontal="center"/>
    </xf>
    <xf numFmtId="166" fontId="2" fillId="2" borderId="0" xfId="0" applyNumberFormat="1" applyFont="1" applyFill="1" applyAlignment="1">
      <alignment horizontal="center"/>
    </xf>
    <xf numFmtId="1" fontId="2" fillId="2" borderId="0" xfId="0" applyNumberFormat="1" applyFont="1" applyFill="1" applyAlignment="1">
      <alignment horizontal="center"/>
    </xf>
    <xf numFmtId="0" fontId="2" fillId="0" borderId="7" xfId="0" applyFont="1" applyBorder="1" applyAlignment="1">
      <alignment horizontal="right"/>
    </xf>
    <xf numFmtId="0" fontId="2" fillId="0" borderId="8" xfId="0" applyFont="1" applyBorder="1" applyAlignment="1">
      <alignment horizontal="right"/>
    </xf>
    <xf numFmtId="166" fontId="2" fillId="5" borderId="8" xfId="0" applyNumberFormat="1" applyFont="1" applyFill="1" applyBorder="1" applyAlignment="1">
      <alignment horizontal="center"/>
    </xf>
    <xf numFmtId="1" fontId="2" fillId="5" borderId="8" xfId="0" applyNumberFormat="1" applyFont="1" applyFill="1" applyBorder="1" applyAlignment="1">
      <alignment horizontal="center"/>
    </xf>
    <xf numFmtId="175" fontId="2" fillId="5" borderId="9" xfId="0" applyNumberFormat="1" applyFont="1" applyFill="1" applyBorder="1" applyAlignment="1">
      <alignment horizontal="center"/>
    </xf>
    <xf numFmtId="0" fontId="9" fillId="4" borderId="11" xfId="0" applyFont="1" applyFill="1" applyBorder="1" applyAlignment="1">
      <alignment horizontal="left" wrapText="1"/>
    </xf>
    <xf numFmtId="0" fontId="9" fillId="4" borderId="12" xfId="0" applyFont="1" applyFill="1" applyBorder="1" applyAlignment="1">
      <alignment horizontal="left" wrapText="1"/>
    </xf>
    <xf numFmtId="0" fontId="9" fillId="4" borderId="0" xfId="0" applyFont="1" applyFill="1" applyAlignment="1">
      <alignment horizontal="left" wrapText="1"/>
    </xf>
    <xf numFmtId="0" fontId="9" fillId="4" borderId="14" xfId="0" applyFont="1" applyFill="1" applyBorder="1" applyAlignment="1">
      <alignment horizontal="left" wrapText="1"/>
    </xf>
    <xf numFmtId="0" fontId="9" fillId="4" borderId="0" xfId="0" applyFont="1" applyFill="1" applyAlignment="1">
      <alignment horizontal="left" vertical="center" wrapText="1"/>
    </xf>
    <xf numFmtId="0" fontId="9" fillId="4" borderId="14" xfId="0" applyFont="1" applyFill="1" applyBorder="1" applyAlignment="1">
      <alignment horizontal="left" vertical="center" wrapText="1"/>
    </xf>
    <xf numFmtId="0" fontId="9" fillId="4" borderId="16" xfId="0" applyFont="1" applyFill="1" applyBorder="1" applyAlignment="1">
      <alignment horizontal="left" vertical="center" wrapText="1"/>
    </xf>
    <xf numFmtId="0" fontId="9" fillId="4" borderId="17" xfId="0" applyFont="1" applyFill="1" applyBorder="1" applyAlignment="1">
      <alignment horizontal="left" vertical="center" wrapText="1"/>
    </xf>
    <xf numFmtId="0" fontId="9" fillId="0" borderId="0" xfId="0" applyFont="1" applyAlignment="1">
      <alignment horizontal="left" vertical="top" wrapText="1"/>
    </xf>
    <xf numFmtId="0" fontId="16" fillId="4" borderId="13" xfId="0" applyFont="1" applyFill="1" applyBorder="1" applyAlignment="1">
      <alignment horizontal="center" vertical="center"/>
    </xf>
    <xf numFmtId="0" fontId="16" fillId="4" borderId="15" xfId="0" applyFont="1" applyFill="1" applyBorder="1" applyAlignment="1">
      <alignment horizontal="center" vertical="center"/>
    </xf>
    <xf numFmtId="0" fontId="16" fillId="4" borderId="10" xfId="0" applyFont="1" applyFill="1" applyBorder="1" applyAlignment="1">
      <alignment horizontal="center" vertical="center"/>
    </xf>
    <xf numFmtId="0" fontId="6" fillId="3" borderId="0" xfId="0" applyFont="1" applyFill="1" applyAlignment="1">
      <alignment horizontal="center"/>
    </xf>
    <xf numFmtId="0" fontId="6" fillId="2" borderId="0" xfId="0" applyFont="1" applyFill="1" applyAlignment="1">
      <alignment horizontal="center"/>
    </xf>
    <xf numFmtId="0" fontId="1" fillId="0" borderId="0" xfId="0" applyFont="1" applyAlignment="1">
      <alignment horizontal="center"/>
    </xf>
    <xf numFmtId="0" fontId="8" fillId="0" borderId="11" xfId="0" applyFont="1" applyBorder="1" applyAlignment="1">
      <alignment horizontal="center" vertical="center" wrapText="1"/>
    </xf>
    <xf numFmtId="0" fontId="2" fillId="0" borderId="0" xfId="0" applyFont="1" applyAlignment="1">
      <alignment horizontal="left" wrapText="1"/>
    </xf>
    <xf numFmtId="0" fontId="2" fillId="0" borderId="0" xfId="0" applyFont="1" applyAlignment="1">
      <alignment horizontal="left" vertical="center" wrapText="1"/>
    </xf>
    <xf numFmtId="0" fontId="17" fillId="0" borderId="3" xfId="0" applyFont="1" applyBorder="1" applyAlignment="1">
      <alignment horizontal="center"/>
    </xf>
  </cellXfs>
  <cellStyles count="1">
    <cellStyle name="Normal" xfId="0" builtinId="0"/>
  </cellStyles>
  <dxfs count="24">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4" connectionId="5" xr16:uid="{088EEAFE-151E-DC4A-B03F-3D45968E7853}" autoFormatId="16" applyNumberFormats="0" applyBorderFormats="0" applyFontFormats="0" applyPatternFormats="0" applyAlignmentFormats="0" applyWidthHeightFormats="0">
  <queryTableRefresh nextId="10">
    <queryTableFields count="9">
      <queryTableField id="1" name="Date" tableColumnId="1"/>
      <queryTableField id="2" name="Fiscal_Year" tableColumnId="2"/>
      <queryTableField id="3" name="Fiscal_Quarter" tableColumnId="3"/>
      <queryTableField id="4" name="Fiscal_Period" tableColumnId="4"/>
      <queryTableField id="5" name="Statement" tableColumnId="5"/>
      <queryTableField id="6" name="Metric" tableColumnId="6"/>
      <queryTableField id="7" name="Value" tableColumnId="7"/>
      <queryTableField id="8" name="Scenario" tableColumnId="8"/>
      <queryTableField id="9" name="Is_Historical" tableColumnId="9"/>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3" connectionId="4" xr16:uid="{9E2FFC3F-1FE3-7243-84F1-F0B93F0DD3A1}" autoFormatId="16" applyNumberFormats="0" applyBorderFormats="0" applyFontFormats="0" applyPatternFormats="0" applyAlignmentFormats="0" applyWidthHeightFormats="0">
  <queryTableRefresh nextId="10">
    <queryTableFields count="9">
      <queryTableField id="1" name="Date" tableColumnId="1"/>
      <queryTableField id="2" name="Fiscal_Year" tableColumnId="2"/>
      <queryTableField id="3" name="Fiscal_Quarter" tableColumnId="3"/>
      <queryTableField id="4" name="Fiscal_Period" tableColumnId="4"/>
      <queryTableField id="5" name="Statement" tableColumnId="5"/>
      <queryTableField id="6" name="Metric" tableColumnId="6"/>
      <queryTableField id="7" name="Value" tableColumnId="7"/>
      <queryTableField id="8" name="Scenario" tableColumnId="8"/>
      <queryTableField id="9" name="Is_Historical" tableColumnId="9"/>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2" connectionId="3" xr16:uid="{F2090EBD-A969-4442-B8BA-FC84530FF8CC}" autoFormatId="16" applyNumberFormats="0" applyBorderFormats="0" applyFontFormats="0" applyPatternFormats="0" applyAlignmentFormats="0" applyWidthHeightFormats="0">
  <queryTableRefresh nextId="10">
    <queryTableFields count="9">
      <queryTableField id="1" name="Date" tableColumnId="1"/>
      <queryTableField id="2" name="Fiscal_Year" tableColumnId="2"/>
      <queryTableField id="3" name="Fiscal_Quarter" tableColumnId="3"/>
      <queryTableField id="4" name="Fiscal_Period" tableColumnId="4"/>
      <queryTableField id="5" name="Statement" tableColumnId="5"/>
      <queryTableField id="6" name="Metric" tableColumnId="6"/>
      <queryTableField id="7" name="Value" tableColumnId="7"/>
      <queryTableField id="8" name="Scenario" tableColumnId="8"/>
      <queryTableField id="9" name="Is_Historical" tableColumnId="9"/>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2" xr16:uid="{F61C50F2-3258-C148-99FF-0EDF2098D2BE}" autoFormatId="16" applyNumberFormats="0" applyBorderFormats="0" applyFontFormats="0" applyPatternFormats="0" applyAlignmentFormats="0" applyWidthHeightFormats="0">
  <queryTableRefresh nextId="10">
    <queryTableFields count="9">
      <queryTableField id="1" name="Date" tableColumnId="1"/>
      <queryTableField id="2" name="Fiscal_Year" tableColumnId="2"/>
      <queryTableField id="3" name="Fiscal_Quarter" tableColumnId="3"/>
      <queryTableField id="4" name="Fiscal_Period" tableColumnId="4"/>
      <queryTableField id="5" name="Statement" tableColumnId="5"/>
      <queryTableField id="6" name="Metric" tableColumnId="6"/>
      <queryTableField id="7" name="Value" tableColumnId="7"/>
      <queryTableField id="8" name="Scenario" tableColumnId="8"/>
      <queryTableField id="9" name="Is_Historical" tableColumnId="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5E541CB-8830-4B44-BFEB-1DFD03A2AED5}" name="Tableau_Data" displayName="Tableau_Data" ref="A1:I1279" tableType="queryTable" totalsRowShown="0">
  <autoFilter ref="A1:I1279" xr:uid="{25E541CB-8830-4B44-BFEB-1DFD03A2AED5}">
    <filterColumn colId="5">
      <filters>
        <filter val="Operating_Margin_Percentage"/>
      </filters>
    </filterColumn>
  </autoFilter>
  <tableColumns count="9">
    <tableColumn id="1" xr3:uid="{D50E87E6-8A75-A143-A947-01FA408E78F4}" uniqueName="1" name="Date" queryTableFieldId="1" dataDxfId="23"/>
    <tableColumn id="2" xr3:uid="{6B3668A1-3938-FD45-9A73-02C6F4BBEBFA}" uniqueName="2" name="Fiscal_Year" queryTableFieldId="2"/>
    <tableColumn id="3" xr3:uid="{C4DE2E02-DFAE-AD41-899F-5ECBF8E23DA4}" uniqueName="3" name="Fiscal_Quarter" queryTableFieldId="3" dataDxfId="22"/>
    <tableColumn id="4" xr3:uid="{CD5ABA25-490F-7742-A808-E8D41BD27938}" uniqueName="4" name="Fiscal_Period" queryTableFieldId="4" dataDxfId="21"/>
    <tableColumn id="5" xr3:uid="{21DE06A2-4C7D-6841-B8CC-D9726D835B6B}" uniqueName="5" name="Statement" queryTableFieldId="5" dataDxfId="20"/>
    <tableColumn id="6" xr3:uid="{0938B566-E630-DA49-869F-220CA2C7E920}" uniqueName="6" name="Metric" queryTableFieldId="6" dataDxfId="19"/>
    <tableColumn id="7" xr3:uid="{CA3576B3-470F-6E4D-92E7-9940D6EC6F25}" uniqueName="7" name="Value" queryTableFieldId="7"/>
    <tableColumn id="8" xr3:uid="{EAAA6CB7-A32D-A749-8368-9005330A8362}" uniqueName="8" name="Scenario" queryTableFieldId="8" dataDxfId="18"/>
    <tableColumn id="9" xr3:uid="{B148A1D9-1C6C-F64A-AFDF-556BD81D0149}" uniqueName="9" name="Is_Historical" queryTableFieldId="9"/>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4B5D558-B4EA-DA48-847C-B257D894D81A}" name="IS_Optimistic_Transform" displayName="IS_Optimistic_Transform" ref="A1:I991" tableType="queryTable" totalsRowShown="0">
  <autoFilter ref="A1:I991" xr:uid="{B4B5D558-B4EA-DA48-847C-B257D894D81A}"/>
  <tableColumns count="9">
    <tableColumn id="1" xr3:uid="{DF0563B3-276F-EA43-BB8F-CAD2B0E1D210}" uniqueName="1" name="Date" queryTableFieldId="1" dataDxfId="17"/>
    <tableColumn id="2" xr3:uid="{370EDEAE-7E8D-074E-9040-81E11FD85285}" uniqueName="2" name="Fiscal_Year" queryTableFieldId="2"/>
    <tableColumn id="3" xr3:uid="{3918F065-DE8E-B340-90D4-BAB1788BD6AF}" uniqueName="3" name="Fiscal_Quarter" queryTableFieldId="3" dataDxfId="16"/>
    <tableColumn id="4" xr3:uid="{4A14FFF6-5ED0-6741-9A33-DFEFC7DCC538}" uniqueName="4" name="Fiscal_Period" queryTableFieldId="4" dataDxfId="15"/>
    <tableColumn id="5" xr3:uid="{E79768A0-FA16-594B-8E9D-4B43BF340901}" uniqueName="5" name="Statement" queryTableFieldId="5" dataDxfId="14"/>
    <tableColumn id="6" xr3:uid="{CC3EA810-8E8D-7E41-AADD-7FB435AC6D5B}" uniqueName="6" name="Metric" queryTableFieldId="6" dataDxfId="13"/>
    <tableColumn id="7" xr3:uid="{A9E1B896-C039-BF47-BBF6-8E1E3D77BE35}" uniqueName="7" name="Value" queryTableFieldId="7"/>
    <tableColumn id="8" xr3:uid="{37B56A23-5C5C-FD4E-8A1F-8FFC516252C5}" uniqueName="8" name="Scenario" queryTableFieldId="8" dataDxfId="12"/>
    <tableColumn id="9" xr3:uid="{DD82A5AF-BE17-7144-8899-5EBD74913EFF}" uniqueName="9" name="Is_Historical" queryTableFieldId="9"/>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C45A911-81C3-3549-803F-0AE04782B135}" name="IS_Conservative_Transform" displayName="IS_Conservative_Transform" ref="A1:I991" tableType="queryTable" totalsRowShown="0">
  <autoFilter ref="A1:I991" xr:uid="{BC45A911-81C3-3549-803F-0AE04782B135}"/>
  <tableColumns count="9">
    <tableColumn id="1" xr3:uid="{9B26EDAA-EE94-2347-9C99-5FB24B81C23C}" uniqueName="1" name="Date" queryTableFieldId="1" dataDxfId="11"/>
    <tableColumn id="2" xr3:uid="{C936EBC4-2A8E-B14A-A7F4-7F5F3E9A39F2}" uniqueName="2" name="Fiscal_Year" queryTableFieldId="2"/>
    <tableColumn id="3" xr3:uid="{E3D07E67-376B-8E4F-963F-16CFAB004B32}" uniqueName="3" name="Fiscal_Quarter" queryTableFieldId="3" dataDxfId="10"/>
    <tableColumn id="4" xr3:uid="{90A51534-9D38-1B4B-838C-334D09D8F456}" uniqueName="4" name="Fiscal_Period" queryTableFieldId="4" dataDxfId="9"/>
    <tableColumn id="5" xr3:uid="{A5A05EAB-7101-D14E-AE00-F90FF28E34E7}" uniqueName="5" name="Statement" queryTableFieldId="5" dataDxfId="8"/>
    <tableColumn id="6" xr3:uid="{34943615-E7FE-BA4D-9DCF-8683A0212DD1}" uniqueName="6" name="Metric" queryTableFieldId="6" dataDxfId="7"/>
    <tableColumn id="7" xr3:uid="{6B0BB06F-BEAF-5143-AF7D-0F87DEDA92AF}" uniqueName="7" name="Value" queryTableFieldId="7"/>
    <tableColumn id="8" xr3:uid="{D65D8FC7-EE04-914A-9BDD-DD6E08427F5A}" uniqueName="8" name="Scenario" queryTableFieldId="8" dataDxfId="6"/>
    <tableColumn id="9" xr3:uid="{6323DB31-1B54-0E44-803B-297D9D9436A0}" uniqueName="9" name="Is_Historical" queryTableFieldId="9"/>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3AEC283-B9DC-AE41-82A9-11DBD7F53B5F}" name="IS_Base_Transform" displayName="IS_Base_Transform" ref="A1:I991" tableType="queryTable" totalsRowShown="0">
  <autoFilter ref="A1:I991" xr:uid="{C3AEC283-B9DC-AE41-82A9-11DBD7F53B5F}"/>
  <tableColumns count="9">
    <tableColumn id="1" xr3:uid="{3096CA76-58B5-7E48-810C-E636C1E7A63E}" uniqueName="1" name="Date" queryTableFieldId="1" dataDxfId="5"/>
    <tableColumn id="2" xr3:uid="{A735CD2B-3141-BF47-B709-858D8B22FADB}" uniqueName="2" name="Fiscal_Year" queryTableFieldId="2"/>
    <tableColumn id="3" xr3:uid="{50167AA4-4B0A-4C4D-B055-40519C3565D9}" uniqueName="3" name="Fiscal_Quarter" queryTableFieldId="3" dataDxfId="4"/>
    <tableColumn id="4" xr3:uid="{3F6718E8-115F-DE49-B5A7-6C59CF386A3C}" uniqueName="4" name="Fiscal_Period" queryTableFieldId="4" dataDxfId="3"/>
    <tableColumn id="5" xr3:uid="{6837B3E4-EA60-4A4F-BFD2-B974C7242999}" uniqueName="5" name="Statement" queryTableFieldId="5" dataDxfId="2"/>
    <tableColumn id="6" xr3:uid="{2883D32C-832B-6941-9E21-57930CFE3D34}" uniqueName="6" name="Metric" queryTableFieldId="6" dataDxfId="1"/>
    <tableColumn id="7" xr3:uid="{E10E6B67-9F55-0C49-BD36-F67270D6BF39}" uniqueName="7" name="Value" queryTableFieldId="7"/>
    <tableColumn id="8" xr3:uid="{CD9E2021-D977-474D-A95F-C301B4D33731}" uniqueName="8" name="Scenario" queryTableFieldId="8" dataDxfId="0"/>
    <tableColumn id="9" xr3:uid="{2510373A-6FE4-6243-973C-A2CE600EFFB6}" uniqueName="9" name="Is_Historical" queryTableFieldId="9"/>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4CB2B5-804E-9C4C-BD9C-C98357368DFC}">
  <dimension ref="A1:I32"/>
  <sheetViews>
    <sheetView workbookViewId="0">
      <selection activeCell="D7" sqref="D7"/>
    </sheetView>
  </sheetViews>
  <sheetFormatPr baseColWidth="10" defaultRowHeight="19" x14ac:dyDescent="0.25"/>
  <cols>
    <col min="1" max="1" width="36.1640625" style="51" customWidth="1"/>
    <col min="2" max="2" width="43" style="51" customWidth="1"/>
    <col min="3" max="4" width="39" style="51" customWidth="1"/>
    <col min="5" max="5" width="53.5" style="51" customWidth="1"/>
    <col min="6" max="9" width="39" style="51" customWidth="1"/>
    <col min="10" max="16384" width="10.83203125" style="51"/>
  </cols>
  <sheetData>
    <row r="1" spans="1:5" ht="27" x14ac:dyDescent="0.25">
      <c r="A1" s="24" t="s">
        <v>126</v>
      </c>
      <c r="B1" s="67" t="s">
        <v>131</v>
      </c>
    </row>
    <row r="2" spans="1:5" ht="20" thickBot="1" x14ac:dyDescent="0.3"/>
    <row r="3" spans="1:5" ht="40" x14ac:dyDescent="0.25">
      <c r="A3" s="94" t="s">
        <v>171</v>
      </c>
      <c r="B3" s="83" t="s">
        <v>172</v>
      </c>
      <c r="C3" s="84"/>
      <c r="D3" s="65" t="s">
        <v>129</v>
      </c>
      <c r="E3" s="52" t="s">
        <v>137</v>
      </c>
    </row>
    <row r="4" spans="1:5" ht="40" x14ac:dyDescent="0.25">
      <c r="A4" s="92"/>
      <c r="B4" s="85"/>
      <c r="C4" s="86"/>
      <c r="D4" s="65" t="s">
        <v>130</v>
      </c>
      <c r="E4" s="52" t="s">
        <v>191</v>
      </c>
    </row>
    <row r="5" spans="1:5" ht="40" x14ac:dyDescent="0.25">
      <c r="A5" s="92"/>
      <c r="B5" s="85"/>
      <c r="C5" s="86"/>
      <c r="D5" s="66" t="s">
        <v>131</v>
      </c>
      <c r="E5" s="52" t="s">
        <v>192</v>
      </c>
    </row>
    <row r="6" spans="1:5" ht="40" x14ac:dyDescent="0.25">
      <c r="A6" s="92" t="s">
        <v>170</v>
      </c>
      <c r="B6" s="87" t="s">
        <v>174</v>
      </c>
      <c r="C6" s="88"/>
      <c r="D6" s="65" t="s">
        <v>132</v>
      </c>
      <c r="E6" s="52" t="s">
        <v>138</v>
      </c>
    </row>
    <row r="7" spans="1:5" ht="40" x14ac:dyDescent="0.25">
      <c r="A7" s="92"/>
      <c r="B7" s="87"/>
      <c r="C7" s="88"/>
      <c r="D7" s="65" t="s">
        <v>133</v>
      </c>
      <c r="E7" s="52" t="s">
        <v>193</v>
      </c>
    </row>
    <row r="8" spans="1:5" ht="41" thickBot="1" x14ac:dyDescent="0.3">
      <c r="A8" s="93"/>
      <c r="B8" s="89"/>
      <c r="C8" s="90"/>
      <c r="D8" s="66" t="s">
        <v>134</v>
      </c>
      <c r="E8" s="52" t="s">
        <v>192</v>
      </c>
    </row>
    <row r="10" spans="1:5" ht="32" customHeight="1" x14ac:dyDescent="0.35">
      <c r="A10" s="58" t="s">
        <v>135</v>
      </c>
    </row>
    <row r="11" spans="1:5" ht="88" customHeight="1" x14ac:dyDescent="0.25">
      <c r="B11" s="91" t="s">
        <v>173</v>
      </c>
      <c r="C11" s="91"/>
    </row>
    <row r="12" spans="1:5" x14ac:dyDescent="0.25">
      <c r="A12" s="51" t="s">
        <v>139</v>
      </c>
      <c r="B12" s="68">
        <v>0</v>
      </c>
    </row>
    <row r="13" spans="1:5" x14ac:dyDescent="0.25">
      <c r="A13" s="51" t="s">
        <v>140</v>
      </c>
      <c r="B13" s="68">
        <v>0</v>
      </c>
    </row>
    <row r="14" spans="1:5" x14ac:dyDescent="0.25">
      <c r="A14" s="51" t="s">
        <v>141</v>
      </c>
      <c r="B14" s="68">
        <v>0</v>
      </c>
    </row>
    <row r="16" spans="1:5" ht="22" x14ac:dyDescent="0.3">
      <c r="A16" s="51" t="s">
        <v>136</v>
      </c>
      <c r="B16" s="60" t="s">
        <v>146</v>
      </c>
      <c r="C16" s="60" t="s">
        <v>147</v>
      </c>
      <c r="D16" s="60" t="s">
        <v>150</v>
      </c>
    </row>
    <row r="17" spans="1:9" ht="22" x14ac:dyDescent="0.3">
      <c r="A17" s="57" t="s">
        <v>148</v>
      </c>
      <c r="B17" s="61">
        <f>SUM(Assumptions!AV7:AY7)</f>
        <v>281871.24618942931</v>
      </c>
      <c r="C17" s="61">
        <f>SUM(Assumptions!AZ7:BC7)</f>
        <v>357833.65983212349</v>
      </c>
      <c r="D17" s="61">
        <f>SUM(Assumptions!BD7:BF7)</f>
        <v>347657.22069368797</v>
      </c>
    </row>
    <row r="18" spans="1:9" ht="22" x14ac:dyDescent="0.3">
      <c r="A18" s="57" t="s">
        <v>149</v>
      </c>
      <c r="B18" s="61">
        <f>SUM(Assumptions!AV4:AY4)</f>
        <v>281871.24618942931</v>
      </c>
      <c r="C18" s="61">
        <f>SUM(Assumptions!AZ4:BC4)</f>
        <v>357833.65983212349</v>
      </c>
      <c r="D18" s="61">
        <f>SUM(Assumptions!BD4:BF4)</f>
        <v>347657.22069368797</v>
      </c>
    </row>
    <row r="19" spans="1:9" ht="22" x14ac:dyDescent="0.3">
      <c r="A19" s="57" t="s">
        <v>151</v>
      </c>
      <c r="B19" s="61">
        <f>SUM(Assumptions!AV8:AY8)</f>
        <v>88245.518900995099</v>
      </c>
      <c r="C19" s="61">
        <f>SUM(Assumptions!AZ8:BC8)</f>
        <v>113007.82178449161</v>
      </c>
      <c r="D19" s="61">
        <f>SUM(Assumptions!BD8:BF8)</f>
        <v>105921.47654211961</v>
      </c>
    </row>
    <row r="20" spans="1:9" ht="22" x14ac:dyDescent="0.3">
      <c r="A20" s="57" t="s">
        <v>152</v>
      </c>
      <c r="B20" s="61">
        <f>SUM(Assumptions!AV5:AY5)</f>
        <v>88245.518900995099</v>
      </c>
      <c r="C20" s="61">
        <f>SUM(Assumptions!AZ5:BC5)</f>
        <v>113007.82178449161</v>
      </c>
      <c r="D20" s="61">
        <f>SUM(Assumptions!BD5:BF5)</f>
        <v>105921.47654211961</v>
      </c>
    </row>
    <row r="21" spans="1:9" ht="22" x14ac:dyDescent="0.3">
      <c r="A21" s="57" t="s">
        <v>153</v>
      </c>
      <c r="B21" s="61">
        <f>SUM(Assumptions!AV9:AY9)</f>
        <v>150356.46829663278</v>
      </c>
      <c r="C21" s="61">
        <f>SUM(Assumptions!AZ9:BC9)</f>
        <v>38269.316800494606</v>
      </c>
      <c r="D21" s="61">
        <f>SUM(Assumptions!BD9:BF9)</f>
        <v>32096.6659535937</v>
      </c>
    </row>
    <row r="22" spans="1:9" ht="22" x14ac:dyDescent="0.3">
      <c r="A22" s="57" t="s">
        <v>154</v>
      </c>
      <c r="B22" s="61">
        <f>SUM(Assumptions!AV6:AY6)</f>
        <v>150356.46829663278</v>
      </c>
      <c r="C22" s="61">
        <f>SUM(Assumptions!AZ6:BC6)</f>
        <v>38269.316800494606</v>
      </c>
      <c r="D22" s="61">
        <f>SUM(Assumptions!BD6:BF6)</f>
        <v>32096.6659535937</v>
      </c>
    </row>
    <row r="25" spans="1:9" x14ac:dyDescent="0.25">
      <c r="A25" s="51" t="s">
        <v>157</v>
      </c>
      <c r="B25" s="59" t="s">
        <v>158</v>
      </c>
      <c r="C25" s="59" t="s">
        <v>160</v>
      </c>
      <c r="D25" s="59" t="s">
        <v>159</v>
      </c>
      <c r="E25" s="59" t="s">
        <v>161</v>
      </c>
      <c r="F25" s="59" t="s">
        <v>162</v>
      </c>
      <c r="G25" s="59" t="s">
        <v>163</v>
      </c>
      <c r="H25" s="59" t="s">
        <v>164</v>
      </c>
      <c r="I25" s="59" t="s">
        <v>165</v>
      </c>
    </row>
    <row r="26" spans="1:9" ht="22" x14ac:dyDescent="0.25">
      <c r="A26" s="57" t="s">
        <v>155</v>
      </c>
      <c r="B26" s="62">
        <f>'Income Statement'!AW13-(Assumptions!AY7-Assumptions!AY8-Assumptions!AY9-'Income Statement'!AW8-'Income Statement'!AW9+'Income Statement'!AW12)</f>
        <v>0</v>
      </c>
      <c r="C26" s="62">
        <f>'Income Statement'!AX13-(Assumptions!AZ7-Assumptions!AZ8-Assumptions!AZ9-'Income Statement'!AX8-'Income Statement'!AX9+'Income Statement'!AX12)</f>
        <v>0</v>
      </c>
      <c r="D26" s="62">
        <f>'Income Statement'!AY13-(Assumptions!BA7-Assumptions!BA8-Assumptions!BA9-'Income Statement'!AY8-'Income Statement'!AY9+'Income Statement'!AY12)</f>
        <v>0</v>
      </c>
      <c r="E26" s="62">
        <f>'Income Statement'!AZ13-(Assumptions!BB7-Assumptions!BB8-Assumptions!BB9-'Income Statement'!AZ8-'Income Statement'!AZ9+'Income Statement'!AZ12)</f>
        <v>0</v>
      </c>
      <c r="F26" s="62">
        <f>'Income Statement'!BA13-(Assumptions!BC7-Assumptions!BC8-Assumptions!BC9-'Income Statement'!BA8-'Income Statement'!BA9+'Income Statement'!BA12)</f>
        <v>0</v>
      </c>
      <c r="G26" s="62">
        <f>'Income Statement'!BB13-(Assumptions!BD7-Assumptions!BD8-Assumptions!BD9-'Income Statement'!BB8-'Income Statement'!BB9+'Income Statement'!BB12)</f>
        <v>0</v>
      </c>
      <c r="H26" s="62">
        <f>'Income Statement'!BC13-(Assumptions!BE7-Assumptions!BE8-Assumptions!BE9-'Income Statement'!BC8-'Income Statement'!BC9+'Income Statement'!BC12)</f>
        <v>0</v>
      </c>
      <c r="I26" s="62">
        <f>'Income Statement'!BD13-(Assumptions!BF7-Assumptions!BF8-Assumptions!BF9-'Income Statement'!BD8-'Income Statement'!BD9+'Income Statement'!BD12)</f>
        <v>0</v>
      </c>
    </row>
    <row r="27" spans="1:9" ht="22" x14ac:dyDescent="0.25">
      <c r="A27" s="57" t="s">
        <v>156</v>
      </c>
      <c r="B27" s="62">
        <f>('Income Statement'!AW17)-((Assumptions!AY7-Assumptions!AY8-Assumptions!AY9-'Income Statement'!AW8-'Income Statement'!AW9)+'Income Statement'!AW14)*(1-Assumptions!AY14)</f>
        <v>0</v>
      </c>
      <c r="C27" s="62">
        <f>('Income Statement'!AX17)-((Assumptions!AZ7-Assumptions!AZ8-Assumptions!AZ9-'Income Statement'!AX8-'Income Statement'!AX9)+'Income Statement'!AX14)*(1-Assumptions!AZ14)</f>
        <v>0</v>
      </c>
      <c r="D27" s="62">
        <f>('Income Statement'!AY17)-((Assumptions!BA7-Assumptions!BA8-Assumptions!BA9-'Income Statement'!AY8-'Income Statement'!AY9)+'Income Statement'!AY14)*(1-Assumptions!BA14)</f>
        <v>0</v>
      </c>
      <c r="E27" s="62">
        <f>('Income Statement'!AZ17)-((Assumptions!BB7-Assumptions!BB8-Assumptions!BB9-'Income Statement'!AZ8-'Income Statement'!AZ9)+'Income Statement'!AZ14)*(1-Assumptions!BB14)</f>
        <v>0</v>
      </c>
      <c r="F27" s="62">
        <f>('Income Statement'!BA17)-((Assumptions!BC7-Assumptions!BC8-Assumptions!BC9-'Income Statement'!BA8-'Income Statement'!BA9)+'Income Statement'!BA14)*(1-Assumptions!BC14)</f>
        <v>0</v>
      </c>
      <c r="G27" s="62">
        <f>('Income Statement'!BB17)-((Assumptions!BD7-Assumptions!BD8-Assumptions!BD9-'Income Statement'!BB8-'Income Statement'!BB9)+'Income Statement'!BB14)*(1-Assumptions!BD14)</f>
        <v>0</v>
      </c>
      <c r="H27" s="62">
        <f>('Income Statement'!BC17)-((Assumptions!BE7-Assumptions!BE8-Assumptions!BE9-'Income Statement'!BC8-'Income Statement'!BC9)+'Income Statement'!BC14)*(1-Assumptions!BE14)</f>
        <v>0</v>
      </c>
      <c r="I27" s="62">
        <f>('Income Statement'!BD17)-((Assumptions!BF7-Assumptions!BF8-Assumptions!BF9-'Income Statement'!BD8-'Income Statement'!BD9)+'Income Statement'!BD14)*(1-Assumptions!BF14)</f>
        <v>0</v>
      </c>
    </row>
    <row r="30" spans="1:9" x14ac:dyDescent="0.25">
      <c r="A30" s="63" t="s">
        <v>166</v>
      </c>
      <c r="B30" s="59" t="s">
        <v>146</v>
      </c>
      <c r="C30" s="59" t="s">
        <v>167</v>
      </c>
      <c r="D30" s="59" t="s">
        <v>150</v>
      </c>
    </row>
    <row r="31" spans="1:9" ht="22" x14ac:dyDescent="0.25">
      <c r="A31" s="57" t="s">
        <v>155</v>
      </c>
      <c r="B31" s="62">
        <f>B26</f>
        <v>0</v>
      </c>
      <c r="C31" s="62">
        <f>SUM(C26:F26)</f>
        <v>0</v>
      </c>
      <c r="D31" s="62">
        <f>SUM(G26:I26)</f>
        <v>0</v>
      </c>
    </row>
    <row r="32" spans="1:9" ht="22" x14ac:dyDescent="0.25">
      <c r="A32" s="57" t="s">
        <v>156</v>
      </c>
      <c r="B32" s="62">
        <f>B27</f>
        <v>0</v>
      </c>
      <c r="C32" s="62">
        <f>SUM(C27:F27)</f>
        <v>0</v>
      </c>
      <c r="D32" s="62">
        <f>SUM(G27:I27)</f>
        <v>0</v>
      </c>
    </row>
  </sheetData>
  <mergeCells count="5">
    <mergeCell ref="B3:C5"/>
    <mergeCell ref="B6:C8"/>
    <mergeCell ref="B11:C11"/>
    <mergeCell ref="A6:A8"/>
    <mergeCell ref="A3:A5"/>
  </mergeCells>
  <dataValidations count="1">
    <dataValidation type="list" allowBlank="1" showInputMessage="1" showErrorMessage="1" sqref="B1" xr:uid="{DEF22414-1EA2-DA42-819C-E505F27BEB47}">
      <formula1>$D$3:$D$8</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B4013B-3D3A-D645-87F8-FDB49622B20C}">
  <dimension ref="A1:BD7"/>
  <sheetViews>
    <sheetView workbookViewId="0">
      <selection activeCell="A4" sqref="A4"/>
    </sheetView>
  </sheetViews>
  <sheetFormatPr baseColWidth="10" defaultRowHeight="19" x14ac:dyDescent="0.25"/>
  <cols>
    <col min="1" max="1" width="16.6640625" style="4" bestFit="1" customWidth="1"/>
    <col min="2" max="16384" width="10.83203125" style="3"/>
  </cols>
  <sheetData>
    <row r="1" spans="1:56" x14ac:dyDescent="0.25">
      <c r="B1" s="95" t="s">
        <v>22</v>
      </c>
      <c r="C1" s="95"/>
      <c r="D1" s="95"/>
      <c r="E1" s="95"/>
      <c r="F1" s="95"/>
      <c r="G1" s="95"/>
      <c r="H1" s="95"/>
      <c r="I1" s="95"/>
      <c r="J1" s="95"/>
      <c r="K1" s="95"/>
      <c r="L1" s="95"/>
      <c r="M1" s="95"/>
      <c r="N1" s="95"/>
      <c r="O1" s="95"/>
      <c r="P1" s="95"/>
      <c r="Q1" s="95"/>
      <c r="R1" s="95"/>
      <c r="S1" s="95"/>
      <c r="T1" s="95"/>
      <c r="U1" s="95"/>
      <c r="V1" s="95"/>
      <c r="W1" s="95"/>
      <c r="X1" s="95"/>
      <c r="Y1" s="95"/>
      <c r="Z1" s="95"/>
      <c r="AA1" s="95"/>
      <c r="AB1" s="95"/>
      <c r="AC1" s="95"/>
      <c r="AD1" s="95"/>
      <c r="AE1" s="95"/>
      <c r="AF1" s="95"/>
      <c r="AG1" s="95"/>
      <c r="AH1" s="95"/>
      <c r="AI1" s="95"/>
      <c r="AJ1" s="95"/>
      <c r="AK1" s="95"/>
      <c r="AL1" s="95"/>
      <c r="AM1" s="95"/>
      <c r="AN1" s="95"/>
      <c r="AO1" s="95"/>
      <c r="AP1" s="95"/>
      <c r="AQ1" s="95"/>
      <c r="AR1" s="95"/>
      <c r="AS1" s="95"/>
      <c r="AT1" s="95"/>
      <c r="AU1" s="95"/>
      <c r="AV1" s="95"/>
      <c r="AW1" s="96" t="s">
        <v>21</v>
      </c>
      <c r="AX1" s="96"/>
      <c r="AY1" s="96"/>
      <c r="AZ1" s="96"/>
      <c r="BA1" s="96"/>
      <c r="BB1" s="96"/>
      <c r="BC1" s="96"/>
      <c r="BD1" s="96"/>
    </row>
    <row r="2" spans="1:56" ht="71" x14ac:dyDescent="0.25">
      <c r="A2" s="14" t="s">
        <v>63</v>
      </c>
      <c r="B2" s="15">
        <v>41547</v>
      </c>
      <c r="C2" s="15">
        <v>41639</v>
      </c>
      <c r="D2" s="15">
        <v>41729</v>
      </c>
      <c r="E2" s="15">
        <v>41820</v>
      </c>
      <c r="F2" s="15">
        <v>41912</v>
      </c>
      <c r="G2" s="15">
        <v>42004</v>
      </c>
      <c r="H2" s="15">
        <v>42094</v>
      </c>
      <c r="I2" s="15">
        <v>42185</v>
      </c>
      <c r="J2" s="15">
        <v>42277</v>
      </c>
      <c r="K2" s="15">
        <v>42369</v>
      </c>
      <c r="L2" s="15">
        <v>42460</v>
      </c>
      <c r="M2" s="15">
        <v>42551</v>
      </c>
      <c r="N2" s="15">
        <v>42643</v>
      </c>
      <c r="O2" s="15">
        <v>42735</v>
      </c>
      <c r="P2" s="15">
        <v>42825</v>
      </c>
      <c r="Q2" s="15">
        <v>42916</v>
      </c>
      <c r="R2" s="15">
        <v>43008</v>
      </c>
      <c r="S2" s="15">
        <v>43100</v>
      </c>
      <c r="T2" s="15">
        <v>43190</v>
      </c>
      <c r="U2" s="15">
        <v>43281</v>
      </c>
      <c r="V2" s="15">
        <v>43373</v>
      </c>
      <c r="W2" s="15">
        <v>43465</v>
      </c>
      <c r="X2" s="15">
        <v>43555</v>
      </c>
      <c r="Y2" s="15">
        <v>43646</v>
      </c>
      <c r="Z2" s="15">
        <v>43738</v>
      </c>
      <c r="AA2" s="15">
        <v>43830</v>
      </c>
      <c r="AB2" s="15">
        <v>43921</v>
      </c>
      <c r="AC2" s="15">
        <v>44012</v>
      </c>
      <c r="AD2" s="15">
        <v>44104</v>
      </c>
      <c r="AE2" s="15">
        <v>44196</v>
      </c>
      <c r="AF2" s="15">
        <v>44286</v>
      </c>
      <c r="AG2" s="15">
        <v>44377</v>
      </c>
      <c r="AH2" s="15">
        <v>44469</v>
      </c>
      <c r="AI2" s="15">
        <v>44561</v>
      </c>
      <c r="AJ2" s="15">
        <v>44651</v>
      </c>
      <c r="AK2" s="15">
        <v>44742</v>
      </c>
      <c r="AL2" s="15">
        <v>44834</v>
      </c>
      <c r="AM2" s="15">
        <v>44926</v>
      </c>
      <c r="AN2" s="15">
        <v>45016</v>
      </c>
      <c r="AO2" s="15">
        <v>45107</v>
      </c>
      <c r="AP2" s="15">
        <v>45199</v>
      </c>
      <c r="AQ2" s="15">
        <v>45291</v>
      </c>
      <c r="AR2" s="15">
        <v>45382</v>
      </c>
      <c r="AS2" s="15">
        <v>45473</v>
      </c>
      <c r="AT2" s="15">
        <v>45565</v>
      </c>
      <c r="AU2" s="15">
        <v>45657</v>
      </c>
      <c r="AV2" s="15">
        <v>45747</v>
      </c>
      <c r="AW2" s="15">
        <v>45838</v>
      </c>
      <c r="AX2" s="15">
        <v>45930</v>
      </c>
      <c r="AY2" s="15">
        <v>46022</v>
      </c>
      <c r="AZ2" s="15">
        <v>46112</v>
      </c>
      <c r="BA2" s="15">
        <v>46203</v>
      </c>
      <c r="BB2" s="15">
        <v>46295</v>
      </c>
      <c r="BC2" s="15">
        <v>46387</v>
      </c>
      <c r="BD2" s="15">
        <v>46477</v>
      </c>
    </row>
    <row r="3" spans="1:56" x14ac:dyDescent="0.25">
      <c r="A3" s="4" t="s">
        <v>64</v>
      </c>
      <c r="B3" s="3">
        <f>'Balance Sheet'!B9-'Balance Sheet'!B19</f>
        <v>64827</v>
      </c>
      <c r="C3" s="3">
        <f>'Balance Sheet'!C9-'Balance Sheet'!C19</f>
        <v>73128</v>
      </c>
      <c r="D3" s="3">
        <f>'Balance Sheet'!D9-'Balance Sheet'!D19</f>
        <v>75103</v>
      </c>
      <c r="E3" s="3">
        <f>'Balance Sheet'!E9-'Balance Sheet'!E19</f>
        <v>68621</v>
      </c>
      <c r="F3" s="3">
        <f>'Balance Sheet'!F9-'Balance Sheet'!F19</f>
        <v>67745</v>
      </c>
      <c r="G3" s="3">
        <f>'Balance Sheet'!G9-'Balance Sheet'!G19</f>
        <v>68947</v>
      </c>
      <c r="H3" s="3">
        <f>'Balance Sheet'!H9-'Balance Sheet'!H19</f>
        <v>77650</v>
      </c>
      <c r="I3" s="3">
        <f>'Balance Sheet'!I9-'Balance Sheet'!I19</f>
        <v>74854</v>
      </c>
      <c r="J3" s="3">
        <f>'Balance Sheet'!J9-'Balance Sheet'!J19</f>
        <v>72257</v>
      </c>
      <c r="K3" s="3">
        <f>'Balance Sheet'!K9-'Balance Sheet'!K19</f>
        <v>85169</v>
      </c>
      <c r="L3" s="3">
        <f>'Balance Sheet'!L9-'Balance Sheet'!L19</f>
        <v>84067</v>
      </c>
      <c r="M3" s="3">
        <f>'Balance Sheet'!M9-'Balance Sheet'!M19</f>
        <v>80303</v>
      </c>
      <c r="N3" s="3">
        <f>'Balance Sheet'!N9-'Balance Sheet'!N19</f>
        <v>99099</v>
      </c>
      <c r="O3" s="3">
        <f>'Balance Sheet'!O9-'Balance Sheet'!O19</f>
        <v>74162</v>
      </c>
      <c r="P3" s="3">
        <f>'Balance Sheet'!P9-'Balance Sheet'!P19</f>
        <v>94308</v>
      </c>
      <c r="Q3" s="3">
        <f>'Balance Sheet'!Q9-'Balance Sheet'!Q19</f>
        <v>95324</v>
      </c>
      <c r="R3" s="3">
        <f>'Balance Sheet'!R9-'Balance Sheet'!R19</f>
        <v>109416</v>
      </c>
      <c r="S3" s="3">
        <f>'Balance Sheet'!S9-'Balance Sheet'!S19</f>
        <v>109534</v>
      </c>
      <c r="T3" s="3">
        <f>'Balance Sheet'!T9-'Balance Sheet'!T19</f>
        <v>110526</v>
      </c>
      <c r="U3" s="3">
        <f>'Balance Sheet'!U9-'Balance Sheet'!U19</f>
        <v>111174</v>
      </c>
      <c r="V3" s="3">
        <f>'Balance Sheet'!V9-'Balance Sheet'!V19</f>
        <v>107918</v>
      </c>
      <c r="W3" s="3">
        <f>'Balance Sheet'!W9-'Balance Sheet'!W19</f>
        <v>106556</v>
      </c>
      <c r="X3" s="3">
        <f>'Balance Sheet'!X9-'Balance Sheet'!X19</f>
        <v>106026</v>
      </c>
      <c r="Y3" s="3">
        <f>'Balance Sheet'!Y9-'Balance Sheet'!Y19</f>
        <v>106132</v>
      </c>
      <c r="Z3" s="3">
        <f>'Balance Sheet'!Z9-'Balance Sheet'!Z19</f>
        <v>107778</v>
      </c>
      <c r="AA3" s="3">
        <f>'Balance Sheet'!AA9-'Balance Sheet'!AA19</f>
        <v>107434</v>
      </c>
      <c r="AB3" s="3">
        <f>'Balance Sheet'!AB9-'Balance Sheet'!AB19</f>
        <v>111798</v>
      </c>
      <c r="AC3" s="3">
        <f>'Balance Sheet'!AC9-'Balance Sheet'!AC19</f>
        <v>109605</v>
      </c>
      <c r="AD3" s="3">
        <f>'Balance Sheet'!AD9-'Balance Sheet'!AD19</f>
        <v>107021</v>
      </c>
      <c r="AE3" s="3">
        <f>'Balance Sheet'!AE9-'Balance Sheet'!AE19</f>
        <v>106487</v>
      </c>
      <c r="AF3" s="3">
        <f>'Balance Sheet'!AF9-'Balance Sheet'!AF19</f>
        <v>93421</v>
      </c>
      <c r="AG3" s="3">
        <f>'Balance Sheet'!AG9-'Balance Sheet'!AG19</f>
        <v>95749</v>
      </c>
      <c r="AH3" s="3">
        <f>'Balance Sheet'!AH9-'Balance Sheet'!AH19</f>
        <v>93798</v>
      </c>
      <c r="AI3" s="3">
        <f>'Balance Sheet'!AI9-'Balance Sheet'!AI19</f>
        <v>96678</v>
      </c>
      <c r="AJ3" s="3">
        <f>'Balance Sheet'!AJ9-'Balance Sheet'!AJ19</f>
        <v>76483</v>
      </c>
      <c r="AK3" s="3">
        <f>'Balance Sheet'!AK9-'Balance Sheet'!AK19</f>
        <v>74602</v>
      </c>
      <c r="AL3" s="3">
        <f>'Balance Sheet'!AL9-'Balance Sheet'!AL19</f>
        <v>73423</v>
      </c>
      <c r="AM3" s="3">
        <f>'Balance Sheet'!AM9-'Balance Sheet'!AM19</f>
        <v>76105</v>
      </c>
      <c r="AN3" s="3">
        <f>'Balance Sheet'!AN9-'Balance Sheet'!AN19</f>
        <v>78198</v>
      </c>
      <c r="AO3" s="3">
        <f>'Balance Sheet'!AO9-'Balance Sheet'!AO19</f>
        <v>80108</v>
      </c>
      <c r="AP3" s="3">
        <f>'Balance Sheet'!AP9-'Balance Sheet'!AP19</f>
        <v>82794</v>
      </c>
      <c r="AQ3" s="3">
        <f>'Balance Sheet'!AQ9-'Balance Sheet'!AQ19</f>
        <v>26377</v>
      </c>
      <c r="AR3" s="3">
        <f>'Balance Sheet'!AR9-'Balance Sheet'!AR19</f>
        <v>28655</v>
      </c>
      <c r="AS3" s="3">
        <f>'Balance Sheet'!AS9-'Balance Sheet'!AS19</f>
        <v>34448</v>
      </c>
      <c r="AT3" s="3">
        <f>'Balance Sheet'!AT9-'Balance Sheet'!AT19</f>
        <v>34726</v>
      </c>
      <c r="AU3" s="3">
        <f>'Balance Sheet'!AU9-'Balance Sheet'!AU19</f>
        <v>38198</v>
      </c>
      <c r="AV3" s="3">
        <f>'Balance Sheet'!AV9-'Balance Sheet'!AV19</f>
        <v>42438</v>
      </c>
      <c r="AW3" s="3">
        <f>'Balance Sheet'!AW9-'Balance Sheet'!AW19</f>
        <v>57125.170739394613</v>
      </c>
      <c r="AX3" s="3">
        <f>'Balance Sheet'!AX9-'Balance Sheet'!AX19</f>
        <v>67685.466500475828</v>
      </c>
      <c r="AY3" s="3">
        <f>'Balance Sheet'!AY9-'Balance Sheet'!AY19</f>
        <v>74915.638376011862</v>
      </c>
      <c r="AZ3" s="3">
        <f>'Balance Sheet'!AZ9-'Balance Sheet'!AZ19</f>
        <v>86641.353971330595</v>
      </c>
      <c r="BA3" s="3">
        <f>'Balance Sheet'!BA9-'Balance Sheet'!BA19</f>
        <v>95858.53080408572</v>
      </c>
      <c r="BB3" s="3">
        <f>'Balance Sheet'!BB9-'Balance Sheet'!BB19</f>
        <v>109531.32036617072</v>
      </c>
      <c r="BC3" s="3">
        <f>'Balance Sheet'!BC9-'Balance Sheet'!BC19</f>
        <v>120860.4125622297</v>
      </c>
      <c r="BD3" s="3">
        <f>'Balance Sheet'!BD9-'Balance Sheet'!BD19</f>
        <v>137455.5395956689</v>
      </c>
    </row>
    <row r="4" spans="1:56" x14ac:dyDescent="0.25">
      <c r="A4" s="4" t="s">
        <v>42</v>
      </c>
      <c r="B4" s="3">
        <f>'Balance Sheet'!B9/'Balance Sheet'!B19</f>
        <v>2.8723680790226149</v>
      </c>
      <c r="C4" s="3">
        <f>'Balance Sheet'!C9/'Balance Sheet'!C19</f>
        <v>3.1672692786438268</v>
      </c>
      <c r="D4" s="3">
        <f>'Balance Sheet'!D9/'Balance Sheet'!D19</f>
        <v>3.215231690410878</v>
      </c>
      <c r="E4" s="3">
        <f>'Balance Sheet'!E9/'Balance Sheet'!E19</f>
        <v>2.504021917808219</v>
      </c>
      <c r="F4" s="3">
        <f>'Balance Sheet'!F9/'Balance Sheet'!F19</f>
        <v>2.5157515550185705</v>
      </c>
      <c r="G4" s="3">
        <f>'Balance Sheet'!G9/'Balance Sheet'!G19</f>
        <v>2.45411789518085</v>
      </c>
      <c r="H4" s="3">
        <f>'Balance Sheet'!H9/'Balance Sheet'!H19</f>
        <v>2.9056149995091785</v>
      </c>
      <c r="I4" s="3">
        <f>'Balance Sheet'!I9/'Balance Sheet'!I19</f>
        <v>2.5013438164386859</v>
      </c>
      <c r="J4" s="3">
        <f>'Balance Sheet'!J9/'Balance Sheet'!J19</f>
        <v>2.4627219174477215</v>
      </c>
      <c r="K4" s="3">
        <f>'Balance Sheet'!K9/'Balance Sheet'!K19</f>
        <v>2.9972562905986915</v>
      </c>
      <c r="L4" s="3">
        <f>'Balance Sheet'!L9/'Balance Sheet'!L19</f>
        <v>2.8953645668936288</v>
      </c>
      <c r="M4" s="3">
        <f>'Balance Sheet'!M9/'Balance Sheet'!M19</f>
        <v>2.3528817157201343</v>
      </c>
      <c r="N4" s="3">
        <f>'Balance Sheet'!N9/'Balance Sheet'!N19</f>
        <v>2.685070566230233</v>
      </c>
      <c r="O4" s="3">
        <f>'Balance Sheet'!O9/'Balance Sheet'!O19</f>
        <v>2.0476782460056224</v>
      </c>
      <c r="P4" s="3">
        <f>'Balance Sheet'!P9/'Balance Sheet'!P19</f>
        <v>2.8134410152869918</v>
      </c>
      <c r="Q4" s="3">
        <f>'Balance Sheet'!Q9/'Balance Sheet'!Q19</f>
        <v>2.4772730794861064</v>
      </c>
      <c r="R4" s="3">
        <f>'Balance Sheet'!R9/'Balance Sheet'!R19</f>
        <v>3.1198488811392036</v>
      </c>
      <c r="S4" s="3">
        <f>'Balance Sheet'!S9/'Balance Sheet'!S19</f>
        <v>2.8852992306235907</v>
      </c>
      <c r="T4" s="3">
        <f>'Balance Sheet'!T9/'Balance Sheet'!T19</f>
        <v>3.3958121084689918</v>
      </c>
      <c r="U4" s="3">
        <f>'Balance Sheet'!U9/'Balance Sheet'!U19</f>
        <v>2.9008001641362329</v>
      </c>
      <c r="V4" s="3">
        <f>'Balance Sheet'!V9/'Balance Sheet'!V19</f>
        <v>2.9176217637756099</v>
      </c>
      <c r="W4" s="3">
        <f>'Balance Sheet'!W9/'Balance Sheet'!W19</f>
        <v>3.1176517349656185</v>
      </c>
      <c r="X4" s="3">
        <f>'Balance Sheet'!X9/'Balance Sheet'!X19</f>
        <v>2.9685115389614007</v>
      </c>
      <c r="Y4" s="3">
        <f>'Balance Sheet'!Y9/'Balance Sheet'!Y19</f>
        <v>2.5288389513108616</v>
      </c>
      <c r="Z4" s="3">
        <f>'Balance Sheet'!Z9/'Balance Sheet'!Z19</f>
        <v>2.8544684951305963</v>
      </c>
      <c r="AA4" s="3">
        <f>'Balance Sheet'!AA9/'Balance Sheet'!AA19</f>
        <v>2.8013749161636485</v>
      </c>
      <c r="AB4" s="3">
        <f>'Balance Sheet'!AB9/'Balance Sheet'!AB19</f>
        <v>2.9043384945577189</v>
      </c>
      <c r="AC4" s="3">
        <f>'Balance Sheet'!AC9/'Balance Sheet'!AC19</f>
        <v>2.5157654542940118</v>
      </c>
      <c r="AD4" s="3">
        <f>'Balance Sheet'!AD9/'Balance Sheet'!AD19</f>
        <v>2.5276493091241292</v>
      </c>
      <c r="AE4" s="3">
        <f>'Balance Sheet'!AE9/'Balance Sheet'!AE19</f>
        <v>2.5779124559167825</v>
      </c>
      <c r="AF4" s="3">
        <f>'Balance Sheet'!AF9/'Balance Sheet'!AF19</f>
        <v>2.2940451290291302</v>
      </c>
      <c r="AG4" s="3">
        <f>'Balance Sheet'!AG9/'Balance Sheet'!AG19</f>
        <v>2.0799936835218875</v>
      </c>
      <c r="AH4" s="3">
        <f>'Balance Sheet'!AH9/'Balance Sheet'!AH19</f>
        <v>2.1647874031392806</v>
      </c>
      <c r="AI4" s="3">
        <f>'Balance Sheet'!AI9/'Balance Sheet'!AI19</f>
        <v>2.2472971229518772</v>
      </c>
      <c r="AJ4" s="3">
        <f>'Balance Sheet'!AJ9/'Balance Sheet'!AJ19</f>
        <v>1.987654799261354</v>
      </c>
      <c r="AK4" s="3">
        <f>'Balance Sheet'!AK9/'Balance Sheet'!AK19</f>
        <v>1.7846069708251824</v>
      </c>
      <c r="AL4" s="3">
        <f>'Balance Sheet'!AL9/'Balance Sheet'!AL19</f>
        <v>1.8401858357459178</v>
      </c>
      <c r="AM4" s="3">
        <f>'Balance Sheet'!AM9/'Balance Sheet'!AM19</f>
        <v>1.9313125627156809</v>
      </c>
      <c r="AN4" s="3">
        <f>'Balance Sheet'!AN9/'Balance Sheet'!AN19</f>
        <v>1.9125579115659754</v>
      </c>
      <c r="AO4" s="3">
        <f>'Balance Sheet'!AO9/'Balance Sheet'!AO19</f>
        <v>1.7691672507657299</v>
      </c>
      <c r="AP4" s="3">
        <f>'Balance Sheet'!AP9/'Balance Sheet'!AP19</f>
        <v>1.663455990768639</v>
      </c>
      <c r="AQ4" s="3">
        <f>'Balance Sheet'!AQ9/'Balance Sheet'!AQ19</f>
        <v>1.2179629139948436</v>
      </c>
      <c r="AR4" s="3">
        <f>'Balance Sheet'!AR9/'Balance Sheet'!AR19</f>
        <v>1.2417633410672855</v>
      </c>
      <c r="AS4" s="3">
        <f>'Balance Sheet'!AS9/'Balance Sheet'!AS19</f>
        <v>1.2749549031815206</v>
      </c>
      <c r="AT4" s="3">
        <f>'Balance Sheet'!AT9/'Balance Sheet'!AT19</f>
        <v>1.3014409722222222</v>
      </c>
      <c r="AU4" s="3">
        <f>'Balance Sheet'!AU9/'Balance Sheet'!AU19</f>
        <v>1.3508201539281057</v>
      </c>
      <c r="AV4" s="3">
        <f>'Balance Sheet'!AV9/'Balance Sheet'!AV19</f>
        <v>1.3715916852004273</v>
      </c>
      <c r="AW4" s="3">
        <f>'Balance Sheet'!AW9/'Balance Sheet'!AW19</f>
        <v>1.4448607112322671</v>
      </c>
      <c r="AX4" s="3">
        <f>'Balance Sheet'!AX9/'Balance Sheet'!AX19</f>
        <v>1.5117393458529527</v>
      </c>
      <c r="AY4" s="3">
        <f>'Balance Sheet'!AY9/'Balance Sheet'!AY19</f>
        <v>1.5305016977982002</v>
      </c>
      <c r="AZ4" s="3">
        <f>'Balance Sheet'!AZ9/'Balance Sheet'!AZ19</f>
        <v>1.5935403484468733</v>
      </c>
      <c r="BA4" s="3">
        <f>'Balance Sheet'!BA9/'Balance Sheet'!BA19</f>
        <v>1.6128133785754477</v>
      </c>
      <c r="BB4" s="3">
        <f>'Balance Sheet'!BB9/'Balance Sheet'!BB19</f>
        <v>1.6684694226231718</v>
      </c>
      <c r="BC4" s="3">
        <f>'Balance Sheet'!BC9/'Balance Sheet'!BC19</f>
        <v>1.6827509120276527</v>
      </c>
      <c r="BD4" s="3">
        <f>'Balance Sheet'!BD9/'Balance Sheet'!BD19</f>
        <v>1.7374727725174317</v>
      </c>
    </row>
    <row r="5" spans="1:56" x14ac:dyDescent="0.25">
      <c r="A5" s="4" t="s">
        <v>65</v>
      </c>
      <c r="C5" s="3">
        <f>'Balance Sheet'!B20/'Balance Sheet'!B27</f>
        <v>2.4497495131122843E-2</v>
      </c>
      <c r="D5" s="3">
        <f>'Balance Sheet'!C20/'Balance Sheet'!C27</f>
        <v>2.3501762632197415E-2</v>
      </c>
      <c r="E5" s="3">
        <f>'Balance Sheet'!D20/'Balance Sheet'!D27</f>
        <v>2.2877013177159591E-2</v>
      </c>
      <c r="F5" s="3">
        <f>'Balance Sheet'!E20/'Balance Sheet'!E27</f>
        <v>0</v>
      </c>
      <c r="G5" s="3">
        <f>'Balance Sheet'!F20/'Balance Sheet'!F27</f>
        <v>1.9385604968393037E-2</v>
      </c>
      <c r="H5" s="3">
        <f>'Balance Sheet'!G20/'Balance Sheet'!G27</f>
        <v>1.9035905919742271E-2</v>
      </c>
      <c r="I5" s="3">
        <f>'Balance Sheet'!H20/'Balance Sheet'!H27</f>
        <v>2.7726001863932898E-2</v>
      </c>
      <c r="J5" s="3">
        <f>'Balance Sheet'!I20/'Balance Sheet'!I27</f>
        <v>3.1205124683141242E-2</v>
      </c>
      <c r="K5" s="3">
        <f>'Balance Sheet'!J20/'Balance Sheet'!J27</f>
        <v>9.6842920782490797E-3</v>
      </c>
      <c r="L5" s="3">
        <f>'Balance Sheet'!K20/'Balance Sheet'!K27</f>
        <v>9.7681687939567604E-3</v>
      </c>
      <c r="M5" s="3">
        <f>'Balance Sheet'!L20/'Balance Sheet'!L27</f>
        <v>0</v>
      </c>
      <c r="N5" s="3">
        <f>'Balance Sheet'!M20/'Balance Sheet'!M27</f>
        <v>0</v>
      </c>
      <c r="O5" s="3">
        <f>'Balance Sheet'!N20/'Balance Sheet'!N27</f>
        <v>0.85480020462684025</v>
      </c>
      <c r="P5" s="3">
        <f>'Balance Sheet'!O20/'Balance Sheet'!O27</f>
        <v>8.7052565798078733E-3</v>
      </c>
      <c r="Q5" s="3">
        <f>'Balance Sheet'!P20/'Balance Sheet'!P27</f>
        <v>8.5903999770540231E-3</v>
      </c>
      <c r="R5" s="3">
        <f>'Balance Sheet'!Q20/'Balance Sheet'!Q27</f>
        <v>1.4490151117495926E-2</v>
      </c>
      <c r="S5" s="3">
        <f>'Balance Sheet'!R20/'Balance Sheet'!R27</f>
        <v>1.1712606110633931E-2</v>
      </c>
      <c r="T5" s="3">
        <f>'Balance Sheet'!S20/'Balance Sheet'!S27</f>
        <v>4.3976518631955078E-2</v>
      </c>
      <c r="U5" s="3">
        <f>'Balance Sheet'!T20/'Balance Sheet'!T27</f>
        <v>4.3501306174989589E-2</v>
      </c>
      <c r="V5" s="3">
        <f>'Balance Sheet'!U20/'Balance Sheet'!U27</f>
        <v>4.8332890060204553E-2</v>
      </c>
      <c r="W5" s="3">
        <f>'Balance Sheet'!V20/'Balance Sheet'!V27</f>
        <v>7.5575511533495413E-2</v>
      </c>
      <c r="X5" s="3">
        <f>'Balance Sheet'!W20/'Balance Sheet'!W27</f>
        <v>3.8164293157346298E-2</v>
      </c>
      <c r="Y5" s="3">
        <f>'Balance Sheet'!X20/'Balance Sheet'!X27</f>
        <v>6.8677264294147417E-2</v>
      </c>
      <c r="Z5" s="3">
        <f>'Balance Sheet'!Y20/'Balance Sheet'!Y27</f>
        <v>5.3904035962083457E-2</v>
      </c>
      <c r="AA5" s="3">
        <f>'Balance Sheet'!Z20/'Balance Sheet'!Z27</f>
        <v>2.8445894343821009E-2</v>
      </c>
      <c r="AB5" s="3">
        <f>'Balance Sheet'!AA20/'Balance Sheet'!AA27</f>
        <v>5.6734690170649082E-2</v>
      </c>
      <c r="AC5" s="3">
        <f>'Balance Sheet'!AB20/'Balance Sheet'!AB27</f>
        <v>3.2733338573462244E-2</v>
      </c>
      <c r="AD5" s="3">
        <f>'Balance Sheet'!AC20/'Balance Sheet'!AC27</f>
        <v>3.1689545577495266E-2</v>
      </c>
      <c r="AE5" s="3">
        <f>'Balance Sheet'!AD20/'Balance Sheet'!AD27</f>
        <v>5.2653332468879668E-2</v>
      </c>
      <c r="AF5" s="3">
        <f>'Balance Sheet'!AE20/'Balance Sheet'!AE27</f>
        <v>4.1363371110906356E-2</v>
      </c>
      <c r="AG5" s="3">
        <f>'Balance Sheet'!AF20/'Balance Sheet'!AF27</f>
        <v>5.9856510910375076E-2</v>
      </c>
      <c r="AH5" s="3">
        <f>'Balance Sheet'!AG20/'Balance Sheet'!AG27</f>
        <v>5.6849874637293289E-2</v>
      </c>
      <c r="AI5" s="3">
        <f>'Balance Sheet'!AH20/'Balance Sheet'!AH27</f>
        <v>2.1378094197844425E-2</v>
      </c>
      <c r="AJ5" s="3">
        <f>'Balance Sheet'!AI20/'Balance Sheet'!AI27</f>
        <v>3.1235547778263859E-2</v>
      </c>
      <c r="AK5" s="3">
        <f>'Balance Sheet'!AJ20/'Balance Sheet'!AJ27</f>
        <v>1.0735066656846136E-2</v>
      </c>
      <c r="AL5" s="3">
        <f>'Balance Sheet'!AK20/'Balance Sheet'!AK27</f>
        <v>1.6506346747367031E-2</v>
      </c>
      <c r="AM5" s="3">
        <f>'Balance Sheet'!AL20/'Balance Sheet'!AL27</f>
        <v>1.8713342474908679E-2</v>
      </c>
      <c r="AN5" s="3">
        <f>'Balance Sheet'!AM20/'Balance Sheet'!AM27</f>
        <v>2.1825310152018173E-2</v>
      </c>
      <c r="AO5" s="3">
        <f>'Balance Sheet'!AN20/'Balance Sheet'!AN27</f>
        <v>3.2077787993815589E-2</v>
      </c>
      <c r="AP5" s="3">
        <f>'Balance Sheet'!AO20/'Balance Sheet'!AO27</f>
        <v>2.5443330763299923E-2</v>
      </c>
      <c r="AQ5" s="3">
        <f>'Balance Sheet'!AP20/'Balance Sheet'!AP27</f>
        <v>1.6981251755665703E-2</v>
      </c>
      <c r="AR5" s="3">
        <f>'Balance Sheet'!AQ20/'Balance Sheet'!AQ27</f>
        <v>9.4431480517736324E-3</v>
      </c>
      <c r="AS5" s="3">
        <f>'Balance Sheet'!AR20/'Balance Sheet'!AR27</f>
        <v>8.8839906459360386E-3</v>
      </c>
      <c r="AT5" s="3">
        <f>'Balance Sheet'!AS20/'Balance Sheet'!AS27</f>
        <v>8.3768814460829042E-3</v>
      </c>
      <c r="AU5" s="3">
        <f>'Balance Sheet'!AT20/'Balance Sheet'!AT27</f>
        <v>7.8165457749293597E-3</v>
      </c>
      <c r="AV5" s="3">
        <f>'Balance Sheet'!AU20/'Balance Sheet'!AU27</f>
        <v>1.7337584036736648E-2</v>
      </c>
      <c r="AW5" s="3">
        <f>'Balance Sheet'!AV20/'Balance Sheet'!AV27</f>
        <v>9.3168184261131874E-3</v>
      </c>
      <c r="AX5" s="3">
        <f>'Balance Sheet'!AW20/'Balance Sheet'!AW27</f>
        <v>8.8307589954645677E-3</v>
      </c>
      <c r="AY5" s="3">
        <f>'Balance Sheet'!AX20/'Balance Sheet'!AX27</f>
        <v>8.3563190308612121E-3</v>
      </c>
      <c r="AZ5" s="3">
        <f>'Balance Sheet'!AY20/'Balance Sheet'!AY27</f>
        <v>7.895957356898145E-3</v>
      </c>
      <c r="BA5" s="3">
        <f>'Balance Sheet'!AZ20/'Balance Sheet'!AZ27</f>
        <v>7.4592323724319365E-3</v>
      </c>
      <c r="BB5" s="3">
        <f>'Balance Sheet'!BA20/'Balance Sheet'!BA27</f>
        <v>7.0093581313794154E-3</v>
      </c>
      <c r="BC5" s="3">
        <f>'Balance Sheet'!BB20/'Balance Sheet'!BB27</f>
        <v>6.5665158044443577E-3</v>
      </c>
      <c r="BD5" s="3">
        <f>'Balance Sheet'!BC20/'Balance Sheet'!BC27</f>
        <v>6.1319253680033733E-3</v>
      </c>
    </row>
    <row r="6" spans="1:56" x14ac:dyDescent="0.25">
      <c r="A6" s="4" t="s">
        <v>66</v>
      </c>
      <c r="C6" s="3">
        <f>'Income Statement'!C17/AVERAGE('Balance Sheet'!C14,'Balance Sheet'!B14)</f>
        <v>4.4327133978390693E-2</v>
      </c>
      <c r="D6" s="3">
        <f>'Income Statement'!D17/AVERAGE('Balance Sheet'!D14,'Balance Sheet'!C14)</f>
        <v>3.6555986850178579E-2</v>
      </c>
      <c r="E6" s="3">
        <f>'Income Statement'!E17/AVERAGE('Balance Sheet'!E14,'Balance Sheet'!D14)</f>
        <v>2.8078891212561224E-2</v>
      </c>
      <c r="F6" s="3">
        <f>'Income Statement'!F17/AVERAGE('Balance Sheet'!F14,'Balance Sheet'!E14)</f>
        <v>2.6546602736522044E-2</v>
      </c>
      <c r="G6" s="3">
        <f>'Income Statement'!G17/AVERAGE('Balance Sheet'!G14,'Balance Sheet'!F14)</f>
        <v>3.4037340640457006E-2</v>
      </c>
      <c r="H6" s="3">
        <f>'Income Statement'!H17/AVERAGE('Balance Sheet'!H14,'Balance Sheet'!G14)</f>
        <v>2.836165231515855E-2</v>
      </c>
      <c r="I6" s="3">
        <f>'Income Statement'!I17/AVERAGE('Balance Sheet'!I14,'Balance Sheet'!H14)</f>
        <v>-1.8106804644862938E-2</v>
      </c>
      <c r="J6" s="3">
        <f>'Income Statement'!J17/AVERAGE('Balance Sheet'!J14,'Balance Sheet'!I14)</f>
        <v>2.6466620264150618E-2</v>
      </c>
      <c r="K6" s="3">
        <f>'Income Statement'!K17/AVERAGE('Balance Sheet'!K14,'Balance Sheet'!J14)</f>
        <v>2.8317761774987679E-2</v>
      </c>
      <c r="L6" s="3">
        <f>'Income Statement'!L17/AVERAGE('Balance Sheet'!L14,'Balance Sheet'!K14)</f>
        <v>2.0753273088430713E-2</v>
      </c>
      <c r="M6" s="3">
        <f>'Income Statement'!M17/AVERAGE('Balance Sheet'!M14,'Balance Sheet'!L14)</f>
        <v>1.8233958084262827E-2</v>
      </c>
      <c r="N6" s="3">
        <f>'Income Statement'!N17/AVERAGE('Balance Sheet'!N14,'Balance Sheet'!M14)</f>
        <v>2.309104963344805E-2</v>
      </c>
      <c r="O6" s="3">
        <f>'Income Statement'!O17/AVERAGE('Balance Sheet'!O14,'Balance Sheet'!N14)</f>
        <v>2.3791331719793016E-2</v>
      </c>
      <c r="P6" s="3">
        <f>'Income Statement'!P17/AVERAGE('Balance Sheet'!P14,'Balance Sheet'!O14)</f>
        <v>2.1355479097118279E-2</v>
      </c>
      <c r="Q6" s="3">
        <f>'Income Statement'!Q17/AVERAGE('Balance Sheet'!Q14,'Balance Sheet'!P14)</f>
        <v>2.7946612658575464E-2</v>
      </c>
      <c r="R6" s="3">
        <f>'Income Statement'!R17/AVERAGE('Balance Sheet'!R14,'Balance Sheet'!Q14)</f>
        <v>2.6830795845633162E-2</v>
      </c>
      <c r="S6" s="3">
        <f>'Income Statement'!S17/AVERAGE('Balance Sheet'!S14,'Balance Sheet'!R14)</f>
        <v>-2.495347455949317E-2</v>
      </c>
      <c r="T6" s="3">
        <f>'Income Statement'!T17/AVERAGE('Balance Sheet'!T14,'Balance Sheet'!S14)</f>
        <v>2.9607178464606181E-2</v>
      </c>
      <c r="U6" s="3">
        <f>'Income Statement'!U17/AVERAGE('Balance Sheet'!U14,'Balance Sheet'!T14)</f>
        <v>3.5186231646987677E-2</v>
      </c>
      <c r="V6" s="3">
        <f>'Income Statement'!V17/AVERAGE('Balance Sheet'!V14,'Balance Sheet'!U14)</f>
        <v>3.4170624647847779E-2</v>
      </c>
      <c r="W6" s="3">
        <f>'Income Statement'!W17/AVERAGE('Balance Sheet'!W14,'Balance Sheet'!V14)</f>
        <v>3.2605454636983569E-2</v>
      </c>
      <c r="X6" s="3">
        <f>'Income Statement'!X17/AVERAGE('Balance Sheet'!X14,'Balance Sheet'!W14)</f>
        <v>3.3741908300455814E-2</v>
      </c>
      <c r="Y6" s="3">
        <f>'Income Statement'!Y17/AVERAGE('Balance Sheet'!Y14,'Balance Sheet'!X14)</f>
        <v>4.7966942930359364E-2</v>
      </c>
      <c r="Z6" s="3">
        <f>'Income Statement'!Z17/AVERAGE('Balance Sheet'!Z14,'Balance Sheet'!Y14)</f>
        <v>3.7764075323026433E-2</v>
      </c>
      <c r="AA6" s="3">
        <f>'Income Statement'!AA17/AVERAGE('Balance Sheet'!AA14,'Balance Sheet'!Z14)</f>
        <v>4.1474039117114586E-2</v>
      </c>
      <c r="AB6" s="3">
        <f>'Income Statement'!AB17/AVERAGE('Balance Sheet'!AB14,'Balance Sheet'!AA14)</f>
        <v>3.7842965069521312E-2</v>
      </c>
      <c r="AC6" s="3">
        <f>'Income Statement'!AC17/AVERAGE('Balance Sheet'!AC14,'Balance Sheet'!AB14)</f>
        <v>3.8182561865157817E-2</v>
      </c>
      <c r="AD6" s="3">
        <f>'Income Statement'!AD17/AVERAGE('Balance Sheet'!AD14,'Balance Sheet'!AC14)</f>
        <v>4.6132237112991276E-2</v>
      </c>
      <c r="AE6" s="3">
        <f>'Income Statement'!AE17/AVERAGE('Balance Sheet'!AE14,'Balance Sheet'!AD14)</f>
        <v>5.1105698204376521E-2</v>
      </c>
      <c r="AF6" s="3">
        <f>'Income Statement'!AF17/AVERAGE('Balance Sheet'!AF14,'Balance Sheet'!AE14)</f>
        <v>5.0429352578073003E-2</v>
      </c>
      <c r="AG6" s="3">
        <f>'Income Statement'!AG17/AVERAGE('Balance Sheet'!AG14,'Balance Sheet'!AF14)</f>
        <v>5.1218533030009741E-2</v>
      </c>
      <c r="AH6" s="3">
        <f>'Income Statement'!AH17/AVERAGE('Balance Sheet'!AH14,'Balance Sheet'!AG14)</f>
        <v>6.1282402640776931E-2</v>
      </c>
      <c r="AI6" s="3">
        <f>'Income Statement'!AI17/AVERAGE('Balance Sheet'!AI14,'Balance Sheet'!AH14)</f>
        <v>5.5533606488242945E-2</v>
      </c>
      <c r="AJ6" s="3">
        <f>'Income Statement'!AJ17/AVERAGE('Balance Sheet'!AJ14,'Balance Sheet'!AI14)</f>
        <v>4.8841161116269294E-2</v>
      </c>
      <c r="AK6" s="3">
        <f>'Income Statement'!AK17/AVERAGE('Balance Sheet'!AK14,'Balance Sheet'!AJ14)</f>
        <v>4.7191685918750802E-2</v>
      </c>
      <c r="AL6" s="3">
        <f>'Income Statement'!AL17/AVERAGE('Balance Sheet'!AL14,'Balance Sheet'!AK14)</f>
        <v>4.8455474839364965E-2</v>
      </c>
      <c r="AM6" s="3">
        <f>'Income Statement'!AM17/AVERAGE('Balance Sheet'!AM14,'Balance Sheet'!AL14)</f>
        <v>4.5351880895054229E-2</v>
      </c>
      <c r="AN6" s="3">
        <f>'Income Statement'!AN17/AVERAGE('Balance Sheet'!AN14,'Balance Sheet'!AM14)</f>
        <v>4.914858186506231E-2</v>
      </c>
      <c r="AO6" s="3">
        <f>'Income Statement'!AO17/AVERAGE('Balance Sheet'!AO14,'Balance Sheet'!AN14)</f>
        <v>5.0705498545572075E-2</v>
      </c>
      <c r="AP6" s="3">
        <f>'Income Statement'!AP17/AVERAGE('Balance Sheet'!AP14,'Balance Sheet'!AO14)</f>
        <v>5.1974850803428931E-2</v>
      </c>
      <c r="AQ6" s="3">
        <f>'Income Statement'!AQ17/AVERAGE('Balance Sheet'!AQ14,'Balance Sheet'!AP14)</f>
        <v>4.7733217801631048E-2</v>
      </c>
      <c r="AR6" s="3">
        <f>'Income Statement'!AR17/AVERAGE('Balance Sheet'!AR14,'Balance Sheet'!AQ14)</f>
        <v>4.5953585600832819E-2</v>
      </c>
      <c r="AS6" s="3">
        <f>'Income Statement'!AS17/AVERAGE('Balance Sheet'!AS14,'Balance Sheet'!AR14)</f>
        <v>4.4229545641575288E-2</v>
      </c>
      <c r="AT6" s="3">
        <f>'Income Statement'!AT17/AVERAGE('Balance Sheet'!AT14,'Balance Sheet'!AS14)</f>
        <v>4.7657596389406247E-2</v>
      </c>
      <c r="AU6" s="3">
        <f>'Income Statement'!AU17/AVERAGE('Balance Sheet'!AU14,'Balance Sheet'!AT14)</f>
        <v>4.5619735247338707E-2</v>
      </c>
      <c r="AV6" s="3">
        <f>'Income Statement'!AV17/AVERAGE('Balance Sheet'!AV14,'Balance Sheet'!AU14)</f>
        <v>4.7101654139178238E-2</v>
      </c>
      <c r="AW6" s="3">
        <f>'Income Statement'!AW17/AVERAGE('Balance Sheet'!AW14,'Balance Sheet'!AV14)</f>
        <v>4.6180206620994126E-2</v>
      </c>
      <c r="AX6" s="3">
        <f>'Income Statement'!AX17/AVERAGE('Balance Sheet'!AX14,'Balance Sheet'!AW14)</f>
        <v>4.7651367287907573E-2</v>
      </c>
      <c r="AY6" s="3">
        <f>'Income Statement'!AY17/AVERAGE('Balance Sheet'!AY14,'Balance Sheet'!AX14)</f>
        <v>4.8777769069492216E-2</v>
      </c>
      <c r="AZ6" s="3">
        <f>'Income Statement'!AZ17/AVERAGE('Balance Sheet'!AZ14,'Balance Sheet'!AY14)</f>
        <v>4.9260088970501284E-2</v>
      </c>
      <c r="BA6" s="3">
        <f>'Income Statement'!BA17/AVERAGE('Balance Sheet'!BA14,'Balance Sheet'!AZ14)</f>
        <v>5.2412428767656706E-2</v>
      </c>
      <c r="BB6" s="3">
        <f>'Income Statement'!BB17/AVERAGE('Balance Sheet'!BB14,'Balance Sheet'!BA14)</f>
        <v>5.5036770810185369E-2</v>
      </c>
      <c r="BC6" s="3">
        <f>'Income Statement'!BC17/AVERAGE('Balance Sheet'!BC14,'Balance Sheet'!BB14)</f>
        <v>5.7520180979500284E-2</v>
      </c>
      <c r="BD6" s="3">
        <f>'Income Statement'!BD17/AVERAGE('Balance Sheet'!BD14,'Balance Sheet'!BC14)</f>
        <v>5.902198417426676E-2</v>
      </c>
    </row>
    <row r="7" spans="1:56" x14ac:dyDescent="0.25">
      <c r="A7" s="4" t="s">
        <v>67</v>
      </c>
      <c r="C7" s="3">
        <f>'Income Statement'!C17/AVERAGE('Balance Sheet'!B27:C27)</f>
        <v>7.8660917230915006E-2</v>
      </c>
      <c r="D7" s="3">
        <f>'Income Statement'!D17/AVERAGE('Balance Sheet'!C27:D27)</f>
        <v>6.5614059493171964E-2</v>
      </c>
      <c r="E7" s="3">
        <f>'Income Statement'!E17/AVERAGE('Balance Sheet'!D27:E27)</f>
        <v>5.2051826102659023E-2</v>
      </c>
      <c r="F7" s="3">
        <f>'Income Statement'!F17/AVERAGE('Balance Sheet'!E27:F27)</f>
        <v>5.0457339097769428E-2</v>
      </c>
      <c r="G7" s="3">
        <f>'Income Statement'!G17/AVERAGE('Balance Sheet'!F27:G27)</f>
        <v>6.4411229943586612E-2</v>
      </c>
      <c r="H7" s="3">
        <f>'Income Statement'!H17/AVERAGE('Balance Sheet'!G27:H27)</f>
        <v>5.4776909087912266E-2</v>
      </c>
      <c r="I7" s="3">
        <f>'Income Statement'!I17/AVERAGE('Balance Sheet'!H27:I27)</f>
        <v>-3.7540757277560732E-2</v>
      </c>
      <c r="J7" s="3">
        <f>'Income Statement'!J17/AVERAGE('Balance Sheet'!I27:J27)</f>
        <v>5.8656238890863847E-2</v>
      </c>
      <c r="K7" s="3">
        <f>'Income Statement'!K17/AVERAGE('Balance Sheet'!J27:K27)</f>
        <v>6.4814394553412216E-2</v>
      </c>
      <c r="L7" s="3">
        <f>'Income Statement'!L17/AVERAGE('Balance Sheet'!K27:L27)</f>
        <v>4.9556027601493545E-2</v>
      </c>
      <c r="M7" s="3">
        <f>'Income Statement'!M17/AVERAGE('Balance Sheet'!L27:M27)</f>
        <v>4.6647548074630625E-2</v>
      </c>
      <c r="N7" s="3">
        <f>'Income Statement'!N17/AVERAGE('Balance Sheet'!M27:N27)</f>
        <v>6.5885129487458644E-2</v>
      </c>
      <c r="O7" s="3">
        <f>'Income Statement'!O17/AVERAGE('Balance Sheet'!N27:O27)</f>
        <v>7.4722842916777429E-2</v>
      </c>
      <c r="P7" s="3">
        <f>'Income Statement'!P17/AVERAGE('Balance Sheet'!O27:P27)</f>
        <v>6.9309503529717473E-2</v>
      </c>
      <c r="Q7" s="3">
        <f>'Income Statement'!Q17/AVERAGE('Balance Sheet'!P27:Q27)</f>
        <v>9.1653004791624151E-2</v>
      </c>
      <c r="R7" s="3">
        <f>'Income Statement'!R17/AVERAGE('Balance Sheet'!Q27:R27)</f>
        <v>8.1164643516147147E-2</v>
      </c>
      <c r="S7" s="3">
        <f>'Income Statement'!S17/AVERAGE('Balance Sheet'!R27:S27)</f>
        <v>-7.5020683661990273E-2</v>
      </c>
      <c r="T7" s="3">
        <f>'Income Statement'!T17/AVERAGE('Balance Sheet'!S27:T27)</f>
        <v>9.4213795772815814E-2</v>
      </c>
      <c r="U7" s="3">
        <f>'Income Statement'!U17/AVERAGE('Balance Sheet'!T27:U27)</f>
        <v>0.10957229388047444</v>
      </c>
      <c r="V7" s="3">
        <f>'Income Statement'!V17/AVERAGE('Balance Sheet'!U27:V27)</f>
        <v>0.10462103921510507</v>
      </c>
      <c r="W7" s="3">
        <f>'Income Statement'!W17/AVERAGE('Balance Sheet'!V27:W27)</f>
        <v>9.4556276144754203E-2</v>
      </c>
      <c r="X7" s="3">
        <f>'Income Statement'!X17/AVERAGE('Balance Sheet'!W27:X27)</f>
        <v>9.4217934457089078E-2</v>
      </c>
      <c r="Y7" s="3">
        <f>'Income Statement'!Y17/AVERAGE('Balance Sheet'!X27:Y27)</f>
        <v>0.13374646287412395</v>
      </c>
      <c r="Z7" s="3">
        <f>'Income Statement'!Z17/AVERAGE('Balance Sheet'!Y27:Z27)</f>
        <v>0.10248043341603044</v>
      </c>
      <c r="AA7" s="3">
        <f>'Income Statement'!AA17/AVERAGE('Balance Sheet'!Z27:AA27)</f>
        <v>0.10777628718138502</v>
      </c>
      <c r="AB7" s="3">
        <f>'Income Statement'!AB17/AVERAGE('Balance Sheet'!AA27:AB27)</f>
        <v>9.573928142112996E-2</v>
      </c>
      <c r="AC7" s="3">
        <f>'Income Statement'!AC17/AVERAGE('Balance Sheet'!AB27:AC27)</f>
        <v>9.6235046498142227E-2</v>
      </c>
      <c r="AD7" s="3">
        <f>'Income Statement'!AD17/AVERAGE('Balance Sheet'!AC27:AD27)</f>
        <v>0.11496259764332054</v>
      </c>
      <c r="AE7" s="3">
        <f>'Income Statement'!AE17/AVERAGE('Balance Sheet'!AD27:AE27)</f>
        <v>0.12193448672859464</v>
      </c>
      <c r="AF7" s="3">
        <f>'Income Statement'!AF17/AVERAGE('Balance Sheet'!AE27:AF27)</f>
        <v>0.11677073063862417</v>
      </c>
      <c r="AG7" s="3">
        <f>'Income Statement'!AG17/AVERAGE('Balance Sheet'!AF27:AG27)</f>
        <v>0.11904822183563417</v>
      </c>
      <c r="AH7" s="3">
        <f>'Income Statement'!AH17/AVERAGE('Balance Sheet'!AG27:AH27)</f>
        <v>0.13950592925712496</v>
      </c>
      <c r="AI7" s="3">
        <f>'Income Statement'!AI17/AVERAGE('Balance Sheet'!AH27:AI27)</f>
        <v>0.12029308819569984</v>
      </c>
      <c r="AJ7" s="3">
        <f>'Income Statement'!AJ17/AVERAGE('Balance Sheet'!AI27:AJ27)</f>
        <v>0.10360011643245988</v>
      </c>
      <c r="AK7" s="3">
        <f>'Income Statement'!AK17/AVERAGE('Balance Sheet'!AJ27:AK27)</f>
        <v>0.1016189834459398</v>
      </c>
      <c r="AL7" s="3">
        <f>'Income Statement'!AL17/AVERAGE('Balance Sheet'!AK27:AL27)</f>
        <v>0.103237795053336</v>
      </c>
      <c r="AM7" s="3">
        <f>'Income Statement'!AM17/AVERAGE('Balance Sheet'!AL27:AM27)</f>
        <v>9.2093680439134074E-2</v>
      </c>
      <c r="AN7" s="3">
        <f>'Income Statement'!AN17/AVERAGE('Balance Sheet'!AM27:AN27)</f>
        <v>9.6866488980173041E-2</v>
      </c>
      <c r="AO7" s="3">
        <f>'Income Statement'!AO17/AVERAGE('Balance Sheet'!AN27:AO27)</f>
        <v>0.10017809661117569</v>
      </c>
      <c r="AP7" s="3">
        <f>'Income Statement'!AP17/AVERAGE('Balance Sheet'!AO27:AP27)</f>
        <v>0.10442290080269455</v>
      </c>
      <c r="AQ7" s="3">
        <f>'Income Statement'!AQ17/AVERAGE('Balance Sheet'!AP27:AQ27)</f>
        <v>9.5297854817835995E-2</v>
      </c>
      <c r="AR7" s="3">
        <f>'Income Statement'!AR17/AVERAGE('Balance Sheet'!AQ27:AR27)</f>
        <v>8.9288185259045222E-2</v>
      </c>
      <c r="AS7" s="3">
        <f>'Income Statement'!AS17/AVERAGE('Balance Sheet'!AR27:AS27)</f>
        <v>8.4489167588458466E-2</v>
      </c>
      <c r="AT7" s="3">
        <f>'Income Statement'!AT17/AVERAGE('Balance Sheet'!AS27:AT27)</f>
        <v>8.8698309960445879E-2</v>
      </c>
      <c r="AU7" s="3">
        <f>'Income Statement'!AU17/AVERAGE('Balance Sheet'!AT27:AU27)</f>
        <v>8.1664176905175662E-2</v>
      </c>
      <c r="AV7" s="3">
        <f>'Income Statement'!AV17/AVERAGE('Balance Sheet'!AU27:AV27)</f>
        <v>8.2691574899213235E-2</v>
      </c>
      <c r="AW7" s="3">
        <f>'Income Statement'!AW17/AVERAGE('Balance Sheet'!AV27:AW27)</f>
        <v>8.0783723640196967E-2</v>
      </c>
      <c r="AX7" s="3">
        <f>'Income Statement'!AX17/AVERAGE('Balance Sheet'!AW27:AX27)</f>
        <v>8.2697940920119312E-2</v>
      </c>
      <c r="AY7" s="3">
        <f>'Income Statement'!AY17/AVERAGE('Balance Sheet'!AX27:AY27)</f>
        <v>8.3545730306908719E-2</v>
      </c>
      <c r="AZ7" s="3">
        <f>'Income Statement'!AZ17/AVERAGE('Balance Sheet'!AY27:AZ27)</f>
        <v>8.3297204673911399E-2</v>
      </c>
      <c r="BA7" s="3">
        <f>'Income Statement'!BA17/AVERAGE('Balance Sheet'!AZ27:BA27)</f>
        <v>8.7491665589940509E-2</v>
      </c>
      <c r="BB7" s="3">
        <f>'Income Statement'!BB17/AVERAGE('Balance Sheet'!BA27:BB27)</f>
        <v>9.0708798551000308E-2</v>
      </c>
      <c r="BC7" s="3">
        <f>'Income Statement'!BC17/AVERAGE('Balance Sheet'!BB27:BC27)</f>
        <v>9.3641099157286564E-2</v>
      </c>
      <c r="BD7" s="3">
        <f>'Income Statement'!BD17/AVERAGE('Balance Sheet'!BC27:BD27)</f>
        <v>9.4921650322656606E-2</v>
      </c>
    </row>
  </sheetData>
  <mergeCells count="2">
    <mergeCell ref="B1:AV1"/>
    <mergeCell ref="AW1:BD1"/>
  </mergeCells>
  <pageMargins left="0.7" right="0.7" top="0.75" bottom="0.75" header="0.3" footer="0.3"/>
  <ignoredErrors>
    <ignoredError sqref="C7:AW7" formulaRange="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6022A3-769D-7240-BF77-AFCA3C657AA6}">
  <dimension ref="A1:BJ62"/>
  <sheetViews>
    <sheetView topLeftCell="A33" workbookViewId="0">
      <pane xSplit="1" topLeftCell="E1" activePane="topRight" state="frozen"/>
      <selection activeCell="A12" sqref="A12"/>
      <selection pane="topRight" activeCell="C44" sqref="C44:K62"/>
    </sheetView>
  </sheetViews>
  <sheetFormatPr baseColWidth="10" defaultColWidth="6.5" defaultRowHeight="19" x14ac:dyDescent="0.25"/>
  <cols>
    <col min="1" max="1" width="51.33203125" style="3" customWidth="1"/>
    <col min="2" max="2" width="19.1640625" style="3" bestFit="1" customWidth="1"/>
    <col min="3" max="3" width="31.5" style="3" customWidth="1"/>
    <col min="4" max="58" width="12" style="3" customWidth="1"/>
    <col min="59" max="16384" width="6.5" style="3"/>
  </cols>
  <sheetData>
    <row r="1" spans="1:62" ht="26" x14ac:dyDescent="0.3">
      <c r="B1" s="97" t="s">
        <v>44</v>
      </c>
      <c r="C1" s="97"/>
      <c r="D1" s="95" t="s">
        <v>22</v>
      </c>
      <c r="E1" s="95"/>
      <c r="F1" s="95"/>
      <c r="G1" s="95"/>
      <c r="H1" s="95"/>
      <c r="I1" s="95"/>
      <c r="J1" s="95"/>
      <c r="K1" s="95"/>
      <c r="L1" s="95"/>
      <c r="M1" s="95"/>
      <c r="N1" s="95"/>
      <c r="O1" s="95"/>
      <c r="P1" s="95"/>
      <c r="Q1" s="95"/>
      <c r="R1" s="95"/>
      <c r="S1" s="95"/>
      <c r="T1" s="95"/>
      <c r="U1" s="95"/>
      <c r="V1" s="95"/>
      <c r="W1" s="95"/>
      <c r="X1" s="95"/>
      <c r="Y1" s="95"/>
      <c r="Z1" s="95"/>
      <c r="AA1" s="95"/>
      <c r="AB1" s="95"/>
      <c r="AC1" s="95"/>
      <c r="AD1" s="95"/>
      <c r="AE1" s="95"/>
      <c r="AF1" s="95"/>
      <c r="AG1" s="95"/>
      <c r="AH1" s="95"/>
      <c r="AI1" s="95"/>
      <c r="AJ1" s="95"/>
      <c r="AK1" s="95"/>
      <c r="AL1" s="95"/>
      <c r="AM1" s="95"/>
      <c r="AN1" s="95"/>
      <c r="AO1" s="95"/>
      <c r="AP1" s="95"/>
      <c r="AQ1" s="95"/>
      <c r="AR1" s="95"/>
      <c r="AS1" s="95"/>
      <c r="AT1" s="95"/>
      <c r="AU1" s="95"/>
      <c r="AV1" s="95"/>
      <c r="AW1" s="95"/>
      <c r="AX1" s="95"/>
      <c r="AY1" s="96" t="s">
        <v>21</v>
      </c>
      <c r="AZ1" s="96"/>
      <c r="BA1" s="96"/>
      <c r="BB1" s="96"/>
      <c r="BC1" s="96"/>
      <c r="BD1" s="96"/>
      <c r="BE1" s="96"/>
      <c r="BF1" s="96"/>
    </row>
    <row r="2" spans="1:62" s="18" customFormat="1" ht="71" x14ac:dyDescent="0.25">
      <c r="A2" s="14" t="s">
        <v>0</v>
      </c>
      <c r="B2" s="14" t="s">
        <v>46</v>
      </c>
      <c r="C2" s="14" t="s">
        <v>45</v>
      </c>
      <c r="D2" s="15">
        <v>41547</v>
      </c>
      <c r="E2" s="15">
        <v>41639</v>
      </c>
      <c r="F2" s="15">
        <v>41729</v>
      </c>
      <c r="G2" s="15">
        <v>41820</v>
      </c>
      <c r="H2" s="15">
        <v>41912</v>
      </c>
      <c r="I2" s="15">
        <v>42004</v>
      </c>
      <c r="J2" s="15">
        <v>42094</v>
      </c>
      <c r="K2" s="15">
        <v>42185</v>
      </c>
      <c r="L2" s="15">
        <v>42277</v>
      </c>
      <c r="M2" s="15">
        <v>42369</v>
      </c>
      <c r="N2" s="15">
        <v>42460</v>
      </c>
      <c r="O2" s="15">
        <v>42551</v>
      </c>
      <c r="P2" s="15">
        <v>42643</v>
      </c>
      <c r="Q2" s="15">
        <v>42735</v>
      </c>
      <c r="R2" s="15">
        <v>42825</v>
      </c>
      <c r="S2" s="15">
        <v>42916</v>
      </c>
      <c r="T2" s="15">
        <v>43008</v>
      </c>
      <c r="U2" s="15">
        <v>43100</v>
      </c>
      <c r="V2" s="15">
        <v>43190</v>
      </c>
      <c r="W2" s="15">
        <v>43281</v>
      </c>
      <c r="X2" s="15">
        <v>43373</v>
      </c>
      <c r="Y2" s="15">
        <v>43465</v>
      </c>
      <c r="Z2" s="15">
        <v>43555</v>
      </c>
      <c r="AA2" s="15">
        <v>43646</v>
      </c>
      <c r="AB2" s="15">
        <v>43738</v>
      </c>
      <c r="AC2" s="15">
        <v>43830</v>
      </c>
      <c r="AD2" s="15">
        <v>43921</v>
      </c>
      <c r="AE2" s="15">
        <v>44012</v>
      </c>
      <c r="AF2" s="15">
        <v>44104</v>
      </c>
      <c r="AG2" s="15">
        <v>44196</v>
      </c>
      <c r="AH2" s="15">
        <v>44286</v>
      </c>
      <c r="AI2" s="15">
        <v>44377</v>
      </c>
      <c r="AJ2" s="15">
        <v>44469</v>
      </c>
      <c r="AK2" s="15">
        <v>44561</v>
      </c>
      <c r="AL2" s="15">
        <v>44651</v>
      </c>
      <c r="AM2" s="15">
        <v>44742</v>
      </c>
      <c r="AN2" s="15">
        <v>44834</v>
      </c>
      <c r="AO2" s="15">
        <v>44926</v>
      </c>
      <c r="AP2" s="15">
        <v>45016</v>
      </c>
      <c r="AQ2" s="15">
        <v>45107</v>
      </c>
      <c r="AR2" s="15">
        <v>45199</v>
      </c>
      <c r="AS2" s="15">
        <v>45291</v>
      </c>
      <c r="AT2" s="15">
        <v>45382</v>
      </c>
      <c r="AU2" s="15">
        <v>45473</v>
      </c>
      <c r="AV2" s="15">
        <v>45565</v>
      </c>
      <c r="AW2" s="15">
        <v>45657</v>
      </c>
      <c r="AX2" s="15">
        <v>45747</v>
      </c>
      <c r="AY2" s="15">
        <v>45838</v>
      </c>
      <c r="AZ2" s="15">
        <v>45930</v>
      </c>
      <c r="BA2" s="15">
        <v>46022</v>
      </c>
      <c r="BB2" s="15">
        <v>46112</v>
      </c>
      <c r="BC2" s="15">
        <v>46203</v>
      </c>
      <c r="BD2" s="15">
        <v>46295</v>
      </c>
      <c r="BE2" s="15">
        <v>46387</v>
      </c>
      <c r="BF2" s="15">
        <v>46477</v>
      </c>
    </row>
    <row r="3" spans="1:62" s="18" customFormat="1" x14ac:dyDescent="0.25">
      <c r="A3" s="19" t="s">
        <v>82</v>
      </c>
      <c r="B3" s="19"/>
      <c r="C3" s="3"/>
      <c r="D3" s="22"/>
      <c r="E3" s="22"/>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22"/>
      <c r="AK3" s="22"/>
      <c r="AL3" s="22"/>
      <c r="AM3" s="22"/>
      <c r="AN3" s="22"/>
      <c r="AO3" s="22"/>
      <c r="AP3" s="22"/>
      <c r="AQ3" s="22"/>
      <c r="AR3" s="22"/>
      <c r="AS3" s="22"/>
      <c r="AT3" s="22"/>
      <c r="AU3" s="22"/>
      <c r="AV3" s="22"/>
      <c r="AW3" s="22"/>
      <c r="AX3" s="22"/>
      <c r="AY3" s="22"/>
      <c r="AZ3" s="22"/>
      <c r="BA3" s="22"/>
      <c r="BB3" s="22"/>
      <c r="BC3" s="22"/>
      <c r="BD3" s="22"/>
      <c r="BE3" s="22"/>
      <c r="BF3" s="22"/>
      <c r="BG3" s="27"/>
      <c r="BH3" s="27"/>
      <c r="BI3" s="27"/>
    </row>
    <row r="4" spans="1:62" s="18" customFormat="1" ht="36" customHeight="1" x14ac:dyDescent="0.25">
      <c r="A4" s="4" t="s">
        <v>142</v>
      </c>
      <c r="B4" s="64">
        <f>Inputs!B12</f>
        <v>0</v>
      </c>
      <c r="C4" s="99" t="s">
        <v>169</v>
      </c>
      <c r="D4" s="21">
        <f>'Income Statement'!B3</f>
        <v>18529</v>
      </c>
      <c r="E4" s="21">
        <f>'Income Statement'!C3</f>
        <v>24519</v>
      </c>
      <c r="F4" s="21">
        <f>'Income Statement'!D3</f>
        <v>20403</v>
      </c>
      <c r="G4" s="21">
        <f>'Income Statement'!E3</f>
        <v>23382</v>
      </c>
      <c r="H4" s="21">
        <f>'Income Statement'!F3</f>
        <v>23201</v>
      </c>
      <c r="I4" s="21">
        <f>'Income Statement'!G3</f>
        <v>26470</v>
      </c>
      <c r="J4" s="21">
        <f>'Income Statement'!H3</f>
        <v>21729</v>
      </c>
      <c r="K4" s="21">
        <f>'Income Statement'!I3</f>
        <v>22180</v>
      </c>
      <c r="L4" s="21">
        <f>'Income Statement'!J3</f>
        <v>20379</v>
      </c>
      <c r="M4" s="21">
        <f>'Income Statement'!K3</f>
        <v>23796</v>
      </c>
      <c r="N4" s="21">
        <f>'Income Statement'!L3</f>
        <v>20531</v>
      </c>
      <c r="O4" s="21">
        <f>'Income Statement'!M3</f>
        <v>20614</v>
      </c>
      <c r="P4" s="21">
        <f>'Income Statement'!N3</f>
        <v>20453</v>
      </c>
      <c r="Q4" s="21">
        <f>'Income Statement'!O3</f>
        <v>24090</v>
      </c>
      <c r="R4" s="21">
        <f>'Income Statement'!P3</f>
        <v>22090</v>
      </c>
      <c r="S4" s="21">
        <f>'Income Statement'!Q3</f>
        <v>23317</v>
      </c>
      <c r="T4" s="21">
        <f>'Income Statement'!R3</f>
        <v>24538</v>
      </c>
      <c r="U4" s="21">
        <f>'Income Statement'!S3</f>
        <v>28918</v>
      </c>
      <c r="V4" s="21">
        <f>'Income Statement'!T3</f>
        <v>26819</v>
      </c>
      <c r="W4" s="21">
        <f>'Income Statement'!U3</f>
        <v>30085</v>
      </c>
      <c r="X4" s="21">
        <f>'Income Statement'!V3</f>
        <v>29084</v>
      </c>
      <c r="Y4" s="21">
        <f>'Income Statement'!W3</f>
        <v>32471</v>
      </c>
      <c r="Z4" s="21">
        <f>'Income Statement'!X3</f>
        <v>30571</v>
      </c>
      <c r="AA4" s="21">
        <f>'Income Statement'!Y3</f>
        <v>33717</v>
      </c>
      <c r="AB4" s="21">
        <f>'Income Statement'!Z3</f>
        <v>33055</v>
      </c>
      <c r="AC4" s="21">
        <f>'Income Statement'!AA3</f>
        <v>36906</v>
      </c>
      <c r="AD4" s="21">
        <f>'Income Statement'!AB3</f>
        <v>35021</v>
      </c>
      <c r="AE4" s="21">
        <f>'Income Statement'!AC3</f>
        <v>38033</v>
      </c>
      <c r="AF4" s="21">
        <f>'Income Statement'!AD3</f>
        <v>37154</v>
      </c>
      <c r="AG4" s="21">
        <f>'Income Statement'!AE3</f>
        <v>43076</v>
      </c>
      <c r="AH4" s="21">
        <f>'Income Statement'!AF3</f>
        <v>41706</v>
      </c>
      <c r="AI4" s="21">
        <f>'Income Statement'!AG3</f>
        <v>46152</v>
      </c>
      <c r="AJ4" s="21">
        <f>'Income Statement'!AH3</f>
        <v>45317</v>
      </c>
      <c r="AK4" s="21">
        <f>'Income Statement'!AI3</f>
        <v>51728</v>
      </c>
      <c r="AL4" s="21">
        <f>'Income Statement'!AJ3</f>
        <v>49360</v>
      </c>
      <c r="AM4" s="21">
        <f>'Income Statement'!AK3</f>
        <v>51865</v>
      </c>
      <c r="AN4" s="21">
        <f>'Income Statement'!AL3</f>
        <v>50122</v>
      </c>
      <c r="AO4" s="21">
        <f>'Income Statement'!AM3</f>
        <v>52747</v>
      </c>
      <c r="AP4" s="21">
        <f>'Income Statement'!AN3</f>
        <v>52857</v>
      </c>
      <c r="AQ4" s="21">
        <f>'Income Statement'!AO3</f>
        <v>56189</v>
      </c>
      <c r="AR4" s="21">
        <f>'Income Statement'!AP3</f>
        <v>56517</v>
      </c>
      <c r="AS4" s="21">
        <f>'Income Statement'!AQ3</f>
        <v>62020</v>
      </c>
      <c r="AT4" s="21">
        <f>'Income Statement'!AR3</f>
        <v>61858</v>
      </c>
      <c r="AU4" s="21">
        <f>'Income Statement'!AS3</f>
        <v>64727</v>
      </c>
      <c r="AV4" s="21">
        <f>'Income Statement'!AT3</f>
        <v>65585</v>
      </c>
      <c r="AW4" s="21">
        <f>'Income Statement'!AU3</f>
        <v>69632</v>
      </c>
      <c r="AX4" s="21">
        <f>'Income Statement'!AV3</f>
        <v>70066</v>
      </c>
      <c r="AY4" s="6" cm="1">
        <f t="array" ref="AY4">INDEX($D$45:$K$50, MATCH(Inputs!$B$1,Assumptions!$C$45:$C$50, ),COLUMN(A45)) * (1+Inputs!$B$12)</f>
        <v>76588.246189429294</v>
      </c>
      <c r="AZ4" s="6" cm="1">
        <f t="array" ref="AZ4">INDEX($D$45:$K$50, MATCH(Inputs!$B$1,Assumptions!$C$45:$C$50, ),COLUMN(B45)) * (1+Inputs!$B$12)</f>
        <v>79946.703914059501</v>
      </c>
      <c r="BA4" s="6" cm="1">
        <f t="array" ref="BA4">INDEX($D$45:$K$50, MATCH(Inputs!$B$1,Assumptions!$C$45:$C$50, ),COLUMN(C45)) * (1+Inputs!$B$12)</f>
        <v>87245.115160001005</v>
      </c>
      <c r="BB4" s="6" cm="1">
        <f t="array" ref="BB4">INDEX($D$45:$K$50, MATCH(Inputs!$B$1,Assumptions!$C$45:$C$50, ),COLUMN(D45)) * (1+Inputs!$B$12)</f>
        <v>91005.088502916595</v>
      </c>
      <c r="BC4" s="6" cm="1">
        <f t="array" ref="BC4">INDEX($D$45:$K$50, MATCH(Inputs!$B$1,Assumptions!$C$45:$C$50, ),COLUMN(E45)) * (1+Inputs!$B$12)</f>
        <v>99636.752255146406</v>
      </c>
      <c r="BD4" s="6" cm="1">
        <f t="array" ref="BD4">INDEX($D$45:$K$50, MATCH(Inputs!$B$1,Assumptions!$C$45:$C$50, ),COLUMN(F45)) * (1+Inputs!$B$12)</f>
        <v>106104.512004341</v>
      </c>
      <c r="BE4" s="6" cm="1">
        <f t="array" ref="BE4">INDEX($D$45:$K$50, MATCH(Inputs!$B$1,Assumptions!$C$45:$C$50, ),COLUMN(G45)) * (1+Inputs!$B$12)</f>
        <v>116934.73055204</v>
      </c>
      <c r="BF4" s="6" cm="1">
        <f t="array" ref="BF4">INDEX($D$45:$K$50, MATCH(Inputs!$B$1,Assumptions!$C$45:$C$50, ),COLUMN(H45)) * (1+Inputs!$B$12)</f>
        <v>124617.978137307</v>
      </c>
      <c r="BG4" s="27"/>
      <c r="BH4" s="27"/>
      <c r="BI4" s="27"/>
    </row>
    <row r="5" spans="1:62" s="18" customFormat="1" ht="36" customHeight="1" x14ac:dyDescent="0.25">
      <c r="A5" s="4" t="s">
        <v>143</v>
      </c>
      <c r="B5" s="64">
        <f>Inputs!B13</f>
        <v>0</v>
      </c>
      <c r="C5" s="99"/>
      <c r="D5" s="21">
        <f>'Income Statement'!B4</f>
        <v>5114</v>
      </c>
      <c r="E5" s="21">
        <f>'Income Statement'!C4</f>
        <v>8284</v>
      </c>
      <c r="F5" s="21">
        <f>'Income Statement'!D4</f>
        <v>5941</v>
      </c>
      <c r="G5" s="21">
        <f>'Income Statement'!E4</f>
        <v>7595</v>
      </c>
      <c r="H5" s="21">
        <f>'Income Statement'!F4</f>
        <v>8273</v>
      </c>
      <c r="I5" s="21">
        <f>'Income Statement'!G4</f>
        <v>10136</v>
      </c>
      <c r="J5" s="21">
        <f>'Income Statement'!H4</f>
        <v>7161</v>
      </c>
      <c r="K5" s="21">
        <f>'Income Statement'!I4</f>
        <v>7468</v>
      </c>
      <c r="L5" s="21">
        <f>'Income Statement'!J4</f>
        <v>7207</v>
      </c>
      <c r="M5" s="21">
        <f>'Income Statement'!K4</f>
        <v>9872</v>
      </c>
      <c r="N5" s="21">
        <f>'Income Statement'!L4</f>
        <v>7722</v>
      </c>
      <c r="O5" s="21">
        <f>'Income Statement'!M4</f>
        <v>7979</v>
      </c>
      <c r="P5" s="21">
        <f>'Income Statement'!N4</f>
        <v>7844</v>
      </c>
      <c r="Q5" s="21">
        <f>'Income Statement'!O4</f>
        <v>9901</v>
      </c>
      <c r="R5" s="21">
        <f>'Income Statement'!P4</f>
        <v>8060</v>
      </c>
      <c r="S5" s="21">
        <f>'Income Statement'!Q4</f>
        <v>8456</v>
      </c>
      <c r="T5" s="21">
        <f>'Income Statement'!R4</f>
        <v>8278</v>
      </c>
      <c r="U5" s="21">
        <f>'Income Statement'!S4</f>
        <v>11064</v>
      </c>
      <c r="V5" s="21">
        <f>'Income Statement'!T4</f>
        <v>9269</v>
      </c>
      <c r="W5" s="21">
        <f>'Income Statement'!U4</f>
        <v>9742</v>
      </c>
      <c r="X5" s="21">
        <f>'Income Statement'!V4</f>
        <v>9905</v>
      </c>
      <c r="Y5" s="21">
        <f>'Income Statement'!W4</f>
        <v>12423</v>
      </c>
      <c r="Z5" s="21">
        <f>'Income Statement'!X4</f>
        <v>10170</v>
      </c>
      <c r="AA5" s="21">
        <f>'Income Statement'!Y4</f>
        <v>10412</v>
      </c>
      <c r="AB5" s="21">
        <f>'Income Statement'!Z4</f>
        <v>10406</v>
      </c>
      <c r="AC5" s="21">
        <f>'Income Statement'!AA4</f>
        <v>12358</v>
      </c>
      <c r="AD5" s="21">
        <f>'Income Statement'!AB4</f>
        <v>10975</v>
      </c>
      <c r="AE5" s="21">
        <f>'Income Statement'!AC4</f>
        <v>12339</v>
      </c>
      <c r="AF5" s="21">
        <f>'Income Statement'!AD4</f>
        <v>11002</v>
      </c>
      <c r="AG5" s="21">
        <f>'Income Statement'!AE4</f>
        <v>14194</v>
      </c>
      <c r="AH5" s="21">
        <f>'Income Statement'!AF4</f>
        <v>13045</v>
      </c>
      <c r="AI5" s="21">
        <f>'Income Statement'!AG4</f>
        <v>13991</v>
      </c>
      <c r="AJ5" s="21">
        <f>'Income Statement'!AH4</f>
        <v>13646</v>
      </c>
      <c r="AK5" s="21">
        <f>'Income Statement'!AI4</f>
        <v>16960</v>
      </c>
      <c r="AL5" s="21">
        <f>'Income Statement'!AJ4</f>
        <v>15615</v>
      </c>
      <c r="AM5" s="21">
        <f>'Income Statement'!AK4</f>
        <v>16429</v>
      </c>
      <c r="AN5" s="21">
        <f>'Income Statement'!AL4</f>
        <v>15452</v>
      </c>
      <c r="AO5" s="21">
        <f>'Income Statement'!AM4</f>
        <v>17488</v>
      </c>
      <c r="AP5" s="21">
        <f>'Income Statement'!AN4</f>
        <v>16128</v>
      </c>
      <c r="AQ5" s="21">
        <f>'Income Statement'!AO4</f>
        <v>16795</v>
      </c>
      <c r="AR5" s="21">
        <f>'Income Statement'!AP4</f>
        <v>16302</v>
      </c>
      <c r="AS5" s="21">
        <f>'Income Statement'!AQ4</f>
        <v>19623</v>
      </c>
      <c r="AT5" s="21">
        <f>'Income Statement'!AR4</f>
        <v>18505</v>
      </c>
      <c r="AU5" s="21">
        <f>'Income Statement'!AS4</f>
        <v>19684</v>
      </c>
      <c r="AV5" s="21">
        <f>'Income Statement'!AT4</f>
        <v>20099</v>
      </c>
      <c r="AW5" s="21">
        <f>'Income Statement'!AU4</f>
        <v>21799</v>
      </c>
      <c r="AX5" s="21">
        <f>'Income Statement'!AV4</f>
        <v>21919</v>
      </c>
      <c r="AY5" s="6" cm="1">
        <f t="array" ref="AY5">INDEX($D$51:$K$56,MATCH(Inputs!$B$1,$C$51:$C$56,0),COLUMN(A45))*(1+Inputs!$B$13)</f>
        <v>24428.518900995099</v>
      </c>
      <c r="AZ5" s="6" cm="1">
        <f t="array" ref="AZ5">INDEX($D$51:$K$56,MATCH(Inputs!$B$1,$C$51:$C$56,0),COLUMN(B45))*(1+Inputs!$B$13)</f>
        <v>24837.050065711901</v>
      </c>
      <c r="BA5" s="6" cm="1">
        <f t="array" ref="BA5">INDEX($D$51:$K$56,MATCH(Inputs!$B$1,$C$51:$C$56,0),COLUMN(C45))*(1+Inputs!$B$13)</f>
        <v>28158.3671830969</v>
      </c>
      <c r="BB5" s="6" cm="1">
        <f t="array" ref="BB5">INDEX($D$51:$K$56,MATCH(Inputs!$B$1,$C$51:$C$56,0),COLUMN(D45))*(1+Inputs!$B$13)</f>
        <v>28795.895275528299</v>
      </c>
      <c r="BC5" s="6" cm="1">
        <f t="array" ref="BC5">INDEX($D$51:$K$56,MATCH(Inputs!$B$1,$C$51:$C$56,0),COLUMN(E45))*(1+Inputs!$B$13)</f>
        <v>31216.5092601545</v>
      </c>
      <c r="BD5" s="6" cm="1">
        <f t="array" ref="BD5">INDEX($D$51:$K$56,MATCH(Inputs!$B$1,$C$51:$C$56,0),COLUMN(F45))*(1+Inputs!$B$13)</f>
        <v>32421.914497634501</v>
      </c>
      <c r="BE5" s="6" cm="1">
        <f t="array" ref="BE5">INDEX($D$51:$K$56,MATCH(Inputs!$B$1,$C$51:$C$56,0),COLUMN(G45))*(1+Inputs!$B$13)</f>
        <v>36024.358320639498</v>
      </c>
      <c r="BF5" s="6" cm="1">
        <f t="array" ref="BF5">INDEX($D$51:$K$56,MATCH(Inputs!$B$1,$C$51:$C$56,0),COLUMN(H45))*(1+Inputs!$B$13)</f>
        <v>37475.203723845603</v>
      </c>
      <c r="BG5" s="27"/>
      <c r="BH5" s="27"/>
      <c r="BI5" s="27"/>
    </row>
    <row r="6" spans="1:62" s="18" customFormat="1" ht="36" customHeight="1" x14ac:dyDescent="0.25">
      <c r="A6" s="4" t="s">
        <v>144</v>
      </c>
      <c r="B6" s="64">
        <f>Inputs!B14</f>
        <v>0</v>
      </c>
      <c r="C6" s="99"/>
      <c r="D6" s="21">
        <f>'Income Statement'!B5</f>
        <v>13415</v>
      </c>
      <c r="E6" s="21">
        <f>'Income Statement'!C5</f>
        <v>16235</v>
      </c>
      <c r="F6" s="21">
        <f>'Income Statement'!D5</f>
        <v>14462</v>
      </c>
      <c r="G6" s="21">
        <f>'Income Statement'!E5</f>
        <v>15787</v>
      </c>
      <c r="H6" s="21">
        <f>'Income Statement'!F5</f>
        <v>14928</v>
      </c>
      <c r="I6" s="21">
        <f>'Income Statement'!G5</f>
        <v>16334</v>
      </c>
      <c r="J6" s="21">
        <f>'Income Statement'!H5</f>
        <v>14568</v>
      </c>
      <c r="K6" s="21">
        <f>'Income Statement'!I5</f>
        <v>14712</v>
      </c>
      <c r="L6" s="21">
        <f>'Income Statement'!J5</f>
        <v>13172</v>
      </c>
      <c r="M6" s="21">
        <f>'Income Statement'!K5</f>
        <v>13924</v>
      </c>
      <c r="N6" s="21">
        <f>'Income Statement'!L5</f>
        <v>12809</v>
      </c>
      <c r="O6" s="21">
        <f>'Income Statement'!M5</f>
        <v>12635</v>
      </c>
      <c r="P6" s="21">
        <f>'Income Statement'!N5</f>
        <v>12609</v>
      </c>
      <c r="Q6" s="21">
        <f>'Income Statement'!O5</f>
        <v>14189</v>
      </c>
      <c r="R6" s="21">
        <f>'Income Statement'!P5</f>
        <v>14030</v>
      </c>
      <c r="S6" s="21">
        <f>'Income Statement'!Q5</f>
        <v>14861</v>
      </c>
      <c r="T6" s="21">
        <f>'Income Statement'!R5</f>
        <v>16260</v>
      </c>
      <c r="U6" s="21">
        <f>'Income Statement'!S5</f>
        <v>17854</v>
      </c>
      <c r="V6" s="21">
        <f>'Income Statement'!T5</f>
        <v>17550</v>
      </c>
      <c r="W6" s="21">
        <f>'Income Statement'!U5</f>
        <v>20343</v>
      </c>
      <c r="X6" s="21">
        <f>'Income Statement'!V5</f>
        <v>19179</v>
      </c>
      <c r="Y6" s="21">
        <f>'Income Statement'!W5</f>
        <v>20048</v>
      </c>
      <c r="Z6" s="21">
        <f>'Income Statement'!X5</f>
        <v>20401</v>
      </c>
      <c r="AA6" s="21">
        <f>'Income Statement'!Y5</f>
        <v>23305</v>
      </c>
      <c r="AB6" s="21">
        <f>'Income Statement'!Z5</f>
        <v>22649</v>
      </c>
      <c r="AC6" s="21">
        <f>'Income Statement'!AA5</f>
        <v>24548</v>
      </c>
      <c r="AD6" s="21">
        <f>'Income Statement'!AB5</f>
        <v>24046</v>
      </c>
      <c r="AE6" s="21">
        <f>'Income Statement'!AC5</f>
        <v>25694</v>
      </c>
      <c r="AF6" s="21">
        <f>'Income Statement'!AD5</f>
        <v>26152</v>
      </c>
      <c r="AG6" s="21">
        <f>'Income Statement'!AE5</f>
        <v>28882</v>
      </c>
      <c r="AH6" s="21">
        <f>'Income Statement'!AF5</f>
        <v>28661</v>
      </c>
      <c r="AI6" s="21">
        <f>'Income Statement'!AG5</f>
        <v>32161</v>
      </c>
      <c r="AJ6" s="21">
        <f>'Income Statement'!AH5</f>
        <v>31671</v>
      </c>
      <c r="AK6" s="21">
        <f>'Income Statement'!AI5</f>
        <v>34768</v>
      </c>
      <c r="AL6" s="21">
        <f>'Income Statement'!AJ5</f>
        <v>33745</v>
      </c>
      <c r="AM6" s="21">
        <f>'Income Statement'!AK5</f>
        <v>35436</v>
      </c>
      <c r="AN6" s="21">
        <f>'Income Statement'!AL5</f>
        <v>34670</v>
      </c>
      <c r="AO6" s="21">
        <f>'Income Statement'!AM5</f>
        <v>35259</v>
      </c>
      <c r="AP6" s="21">
        <f>'Income Statement'!AN5</f>
        <v>36729</v>
      </c>
      <c r="AQ6" s="21">
        <f>'Income Statement'!AO5</f>
        <v>39394</v>
      </c>
      <c r="AR6" s="21">
        <f>'Income Statement'!AP5</f>
        <v>40215</v>
      </c>
      <c r="AS6" s="21">
        <f>'Income Statement'!AQ5</f>
        <v>42397</v>
      </c>
      <c r="AT6" s="21">
        <f>'Income Statement'!AR5</f>
        <v>43353</v>
      </c>
      <c r="AU6" s="21">
        <f>'Income Statement'!AS5</f>
        <v>45043</v>
      </c>
      <c r="AV6" s="21">
        <f>'Income Statement'!AT5</f>
        <v>45486</v>
      </c>
      <c r="AW6" s="21">
        <f>'Income Statement'!AU5</f>
        <v>47833</v>
      </c>
      <c r="AX6" s="21">
        <f>'Income Statement'!AV5</f>
        <v>48147</v>
      </c>
      <c r="AY6" s="6" cm="1">
        <f t="array" ref="AY6">INDEX($D$57:$K$62, MATCH(Inputs!$B$1,$C$57:$C$62, 0),COLUMN(A45))* (1+Inputs!$B$14)</f>
        <v>8890.4682966327691</v>
      </c>
      <c r="AZ6" s="6" cm="1">
        <f t="array" ref="AZ6">INDEX($D$57:$K$62, MATCH(Inputs!$B$1,$C$57:$C$62, 0),COLUMN(B45))* (1+Inputs!$B$14)</f>
        <v>8742.5554890436397</v>
      </c>
      <c r="BA6" s="6" cm="1">
        <f t="array" ref="BA6">INDEX($D$57:$K$62, MATCH(Inputs!$B$1,$C$57:$C$62, 0),COLUMN(C45))* (1+Inputs!$B$14)</f>
        <v>9328.4284707970492</v>
      </c>
      <c r="BB6" s="6" cm="1">
        <f t="array" ref="BB6">INDEX($D$57:$K$62, MATCH(Inputs!$B$1,$C$57:$C$62, 0),COLUMN(D45))* (1+Inputs!$B$14)</f>
        <v>9860.2162702234109</v>
      </c>
      <c r="BC6" s="6" cm="1">
        <f t="array" ref="BC6">INDEX($D$57:$K$62, MATCH(Inputs!$B$1,$C$57:$C$62, 0),COLUMN(E45))* (1+Inputs!$B$14)</f>
        <v>10338.1165704305</v>
      </c>
      <c r="BD6" s="6" cm="1">
        <f t="array" ref="BD6">INDEX($D$57:$K$62, MATCH(Inputs!$B$1,$C$57:$C$62, 0),COLUMN(F45))* (1+Inputs!$B$14)</f>
        <v>10065.626084965599</v>
      </c>
      <c r="BE6" s="6" cm="1">
        <f t="array" ref="BE6">INDEX($D$57:$K$62, MATCH(Inputs!$B$1,$C$57:$C$62, 0),COLUMN(G45))* (1+Inputs!$B$14)</f>
        <v>10750.9323423233</v>
      </c>
      <c r="BF6" s="6" cm="1">
        <f t="array" ref="BF6">INDEX($D$57:$K$62, MATCH(Inputs!$B$1,$C$57:$C$62, 0),COLUMN(H45))* (1+Inputs!$B$14)</f>
        <v>11280.107526304801</v>
      </c>
      <c r="BG6" s="27"/>
      <c r="BH6" s="27"/>
      <c r="BI6" s="27"/>
    </row>
    <row r="7" spans="1:62" s="18" customFormat="1" ht="28" customHeight="1" x14ac:dyDescent="0.25">
      <c r="A7" s="4" t="s">
        <v>145</v>
      </c>
      <c r="B7" s="19"/>
      <c r="C7" s="100" t="s">
        <v>168</v>
      </c>
      <c r="D7" s="21">
        <f>'Income Statement'!B3</f>
        <v>18529</v>
      </c>
      <c r="E7" s="21">
        <f>'Income Statement'!C3</f>
        <v>24519</v>
      </c>
      <c r="F7" s="21">
        <f>'Income Statement'!D3</f>
        <v>20403</v>
      </c>
      <c r="G7" s="21">
        <f>'Income Statement'!E3</f>
        <v>23382</v>
      </c>
      <c r="H7" s="21">
        <f>'Income Statement'!F3</f>
        <v>23201</v>
      </c>
      <c r="I7" s="21">
        <f>'Income Statement'!G3</f>
        <v>26470</v>
      </c>
      <c r="J7" s="21">
        <f>'Income Statement'!H3</f>
        <v>21729</v>
      </c>
      <c r="K7" s="21">
        <f>'Income Statement'!I3</f>
        <v>22180</v>
      </c>
      <c r="L7" s="21">
        <f>'Income Statement'!J3</f>
        <v>20379</v>
      </c>
      <c r="M7" s="21">
        <f>'Income Statement'!K3</f>
        <v>23796</v>
      </c>
      <c r="N7" s="21">
        <f>'Income Statement'!L3</f>
        <v>20531</v>
      </c>
      <c r="O7" s="21">
        <f>'Income Statement'!M3</f>
        <v>20614</v>
      </c>
      <c r="P7" s="21">
        <f>'Income Statement'!N3</f>
        <v>20453</v>
      </c>
      <c r="Q7" s="21">
        <f>'Income Statement'!O3</f>
        <v>24090</v>
      </c>
      <c r="R7" s="21">
        <f>'Income Statement'!P3</f>
        <v>22090</v>
      </c>
      <c r="S7" s="21">
        <f>'Income Statement'!Q3</f>
        <v>23317</v>
      </c>
      <c r="T7" s="21">
        <f>'Income Statement'!R3</f>
        <v>24538</v>
      </c>
      <c r="U7" s="21">
        <f>'Income Statement'!S3</f>
        <v>28918</v>
      </c>
      <c r="V7" s="21">
        <f>'Income Statement'!T3</f>
        <v>26819</v>
      </c>
      <c r="W7" s="21">
        <f>'Income Statement'!U3</f>
        <v>30085</v>
      </c>
      <c r="X7" s="21">
        <f>'Income Statement'!V3</f>
        <v>29084</v>
      </c>
      <c r="Y7" s="21">
        <f>'Income Statement'!W3</f>
        <v>32471</v>
      </c>
      <c r="Z7" s="21">
        <f>'Income Statement'!X3</f>
        <v>30571</v>
      </c>
      <c r="AA7" s="21">
        <f>'Income Statement'!Y3</f>
        <v>33717</v>
      </c>
      <c r="AB7" s="21">
        <f>'Income Statement'!Z3</f>
        <v>33055</v>
      </c>
      <c r="AC7" s="21">
        <f>'Income Statement'!AA3</f>
        <v>36906</v>
      </c>
      <c r="AD7" s="21">
        <f>'Income Statement'!AB3</f>
        <v>35021</v>
      </c>
      <c r="AE7" s="21">
        <f>'Income Statement'!AC3</f>
        <v>38033</v>
      </c>
      <c r="AF7" s="21">
        <f>'Income Statement'!AD3</f>
        <v>37154</v>
      </c>
      <c r="AG7" s="21">
        <f>'Income Statement'!AE3</f>
        <v>43076</v>
      </c>
      <c r="AH7" s="21">
        <f>'Income Statement'!AF3</f>
        <v>41706</v>
      </c>
      <c r="AI7" s="21">
        <f>'Income Statement'!AG3</f>
        <v>46152</v>
      </c>
      <c r="AJ7" s="21">
        <f>'Income Statement'!AH3</f>
        <v>45317</v>
      </c>
      <c r="AK7" s="21">
        <f>'Income Statement'!AI3</f>
        <v>51728</v>
      </c>
      <c r="AL7" s="21">
        <f>'Income Statement'!AJ3</f>
        <v>49360</v>
      </c>
      <c r="AM7" s="21">
        <f>'Income Statement'!AK3</f>
        <v>51865</v>
      </c>
      <c r="AN7" s="21">
        <f>'Income Statement'!AL3</f>
        <v>50122</v>
      </c>
      <c r="AO7" s="21">
        <f>'Income Statement'!AM3</f>
        <v>52747</v>
      </c>
      <c r="AP7" s="21">
        <f>'Income Statement'!AN3</f>
        <v>52857</v>
      </c>
      <c r="AQ7" s="21">
        <f>'Income Statement'!AO3</f>
        <v>56189</v>
      </c>
      <c r="AR7" s="21">
        <f>'Income Statement'!AP3</f>
        <v>56517</v>
      </c>
      <c r="AS7" s="21">
        <f>'Income Statement'!AQ3</f>
        <v>62020</v>
      </c>
      <c r="AT7" s="21">
        <f>'Income Statement'!AR3</f>
        <v>61858</v>
      </c>
      <c r="AU7" s="21">
        <f>'Income Statement'!AS3</f>
        <v>64727</v>
      </c>
      <c r="AV7" s="21">
        <f>'Income Statement'!AT3</f>
        <v>65585</v>
      </c>
      <c r="AW7" s="21">
        <f>'Income Statement'!AU3</f>
        <v>69632</v>
      </c>
      <c r="AX7" s="21">
        <f>'Income Statement'!AV3</f>
        <v>70066</v>
      </c>
      <c r="AY7" s="6" cm="1">
        <f t="array" ref="AY7">INDEX($D$45:$K$50, MATCH(Inputs!$B$1,Assumptions!$C$45:$C$50, ),COLUMN(A45))</f>
        <v>76588.246189429294</v>
      </c>
      <c r="AZ7" s="6" cm="1">
        <f t="array" ref="AZ7">INDEX($D$45:$K$50, MATCH(Inputs!$B$1,Assumptions!$C$45:$C$50, ),COLUMN(B45))</f>
        <v>79946.703914059501</v>
      </c>
      <c r="BA7" s="6" cm="1">
        <f t="array" ref="BA7">INDEX($D$45:$K$50, MATCH(Inputs!$B$1,Assumptions!$C$45:$C$50, ),COLUMN(C45))</f>
        <v>87245.115160001005</v>
      </c>
      <c r="BB7" s="6" cm="1">
        <f t="array" ref="BB7">INDEX($D$45:$K$50, MATCH(Inputs!$B$1,Assumptions!$C$45:$C$50, ),COLUMN(D45))</f>
        <v>91005.088502916595</v>
      </c>
      <c r="BC7" s="6" cm="1">
        <f t="array" ref="BC7">INDEX($D$45:$K$50, MATCH(Inputs!$B$1,Assumptions!$C$45:$C$50, ),COLUMN(E45))</f>
        <v>99636.752255146406</v>
      </c>
      <c r="BD7" s="6" cm="1">
        <f t="array" ref="BD7">INDEX($D$45:$K$50, MATCH(Inputs!$B$1,Assumptions!$C$45:$C$50, ),COLUMN(F45))</f>
        <v>106104.512004341</v>
      </c>
      <c r="BE7" s="6" cm="1">
        <f t="array" ref="BE7">INDEX($D$45:$K$50, MATCH(Inputs!$B$1,Assumptions!$C$45:$C$50, ),COLUMN(G45))</f>
        <v>116934.73055204</v>
      </c>
      <c r="BF7" s="6" cm="1">
        <f t="array" ref="BF7">INDEX($D$45:$K$50, MATCH(Inputs!$B$1,Assumptions!$C$45:$C$50, ),COLUMN(H45))</f>
        <v>124617.978137307</v>
      </c>
      <c r="BG7" s="27"/>
      <c r="BH7" s="27"/>
      <c r="BI7" s="27"/>
    </row>
    <row r="8" spans="1:62" s="18" customFormat="1" ht="28" customHeight="1" x14ac:dyDescent="0.25">
      <c r="A8" s="4" t="s">
        <v>127</v>
      </c>
      <c r="B8" s="19"/>
      <c r="C8" s="100"/>
      <c r="D8" s="21">
        <f>'Income Statement'!B4</f>
        <v>5114</v>
      </c>
      <c r="E8" s="21">
        <f>'Income Statement'!C4</f>
        <v>8284</v>
      </c>
      <c r="F8" s="21">
        <f>'Income Statement'!D4</f>
        <v>5941</v>
      </c>
      <c r="G8" s="21">
        <f>'Income Statement'!E4</f>
        <v>7595</v>
      </c>
      <c r="H8" s="21">
        <f>'Income Statement'!F4</f>
        <v>8273</v>
      </c>
      <c r="I8" s="21">
        <f>'Income Statement'!G4</f>
        <v>10136</v>
      </c>
      <c r="J8" s="21">
        <f>'Income Statement'!H4</f>
        <v>7161</v>
      </c>
      <c r="K8" s="21">
        <f>'Income Statement'!I4</f>
        <v>7468</v>
      </c>
      <c r="L8" s="21">
        <f>'Income Statement'!J4</f>
        <v>7207</v>
      </c>
      <c r="M8" s="21">
        <f>'Income Statement'!K4</f>
        <v>9872</v>
      </c>
      <c r="N8" s="21">
        <f>'Income Statement'!L4</f>
        <v>7722</v>
      </c>
      <c r="O8" s="21">
        <f>'Income Statement'!M4</f>
        <v>7979</v>
      </c>
      <c r="P8" s="21">
        <f>'Income Statement'!N4</f>
        <v>7844</v>
      </c>
      <c r="Q8" s="21">
        <f>'Income Statement'!O4</f>
        <v>9901</v>
      </c>
      <c r="R8" s="21">
        <f>'Income Statement'!P4</f>
        <v>8060</v>
      </c>
      <c r="S8" s="21">
        <f>'Income Statement'!Q4</f>
        <v>8456</v>
      </c>
      <c r="T8" s="21">
        <f>'Income Statement'!R4</f>
        <v>8278</v>
      </c>
      <c r="U8" s="21">
        <f>'Income Statement'!S4</f>
        <v>11064</v>
      </c>
      <c r="V8" s="21">
        <f>'Income Statement'!T4</f>
        <v>9269</v>
      </c>
      <c r="W8" s="21">
        <f>'Income Statement'!U4</f>
        <v>9742</v>
      </c>
      <c r="X8" s="21">
        <f>'Income Statement'!V4</f>
        <v>9905</v>
      </c>
      <c r="Y8" s="21">
        <f>'Income Statement'!W4</f>
        <v>12423</v>
      </c>
      <c r="Z8" s="21">
        <f>'Income Statement'!X4</f>
        <v>10170</v>
      </c>
      <c r="AA8" s="21">
        <f>'Income Statement'!Y4</f>
        <v>10412</v>
      </c>
      <c r="AB8" s="21">
        <f>'Income Statement'!Z4</f>
        <v>10406</v>
      </c>
      <c r="AC8" s="21">
        <f>'Income Statement'!AA4</f>
        <v>12358</v>
      </c>
      <c r="AD8" s="21">
        <f>'Income Statement'!AB4</f>
        <v>10975</v>
      </c>
      <c r="AE8" s="21">
        <f>'Income Statement'!AC4</f>
        <v>12339</v>
      </c>
      <c r="AF8" s="21">
        <f>'Income Statement'!AD4</f>
        <v>11002</v>
      </c>
      <c r="AG8" s="21">
        <f>'Income Statement'!AE4</f>
        <v>14194</v>
      </c>
      <c r="AH8" s="21">
        <f>'Income Statement'!AF4</f>
        <v>13045</v>
      </c>
      <c r="AI8" s="21">
        <f>'Income Statement'!AG4</f>
        <v>13991</v>
      </c>
      <c r="AJ8" s="21">
        <f>'Income Statement'!AH4</f>
        <v>13646</v>
      </c>
      <c r="AK8" s="21">
        <f>'Income Statement'!AI4</f>
        <v>16960</v>
      </c>
      <c r="AL8" s="21">
        <f>'Income Statement'!AJ4</f>
        <v>15615</v>
      </c>
      <c r="AM8" s="21">
        <f>'Income Statement'!AK4</f>
        <v>16429</v>
      </c>
      <c r="AN8" s="21">
        <f>'Income Statement'!AL4</f>
        <v>15452</v>
      </c>
      <c r="AO8" s="21">
        <f>'Income Statement'!AM4</f>
        <v>17488</v>
      </c>
      <c r="AP8" s="21">
        <f>'Income Statement'!AN4</f>
        <v>16128</v>
      </c>
      <c r="AQ8" s="21">
        <f>'Income Statement'!AO4</f>
        <v>16795</v>
      </c>
      <c r="AR8" s="21">
        <f>'Income Statement'!AP4</f>
        <v>16302</v>
      </c>
      <c r="AS8" s="21">
        <f>'Income Statement'!AQ4</f>
        <v>19623</v>
      </c>
      <c r="AT8" s="21">
        <f>'Income Statement'!AR4</f>
        <v>18505</v>
      </c>
      <c r="AU8" s="21">
        <f>'Income Statement'!AS4</f>
        <v>19684</v>
      </c>
      <c r="AV8" s="21">
        <f>'Income Statement'!AT4</f>
        <v>20099</v>
      </c>
      <c r="AW8" s="21">
        <f>'Income Statement'!AU4</f>
        <v>21799</v>
      </c>
      <c r="AX8" s="21">
        <f>'Income Statement'!AV4</f>
        <v>21919</v>
      </c>
      <c r="AY8" s="6" cm="1">
        <f t="array" ref="AY8">INDEX($D$51:$K$56,MATCH(Inputs!$B$1,$C$51:$C$56,0),COLUMN(A45))</f>
        <v>24428.518900995099</v>
      </c>
      <c r="AZ8" s="6" cm="1">
        <f t="array" ref="AZ8">INDEX($D$51:$K$56,MATCH(Inputs!$B$1,$C$51:$C$56,0),COLUMN(B45))</f>
        <v>24837.050065711901</v>
      </c>
      <c r="BA8" s="6" cm="1">
        <f t="array" ref="BA8">INDEX($D$51:$K$56,MATCH(Inputs!$B$1,$C$51:$C$56,0),COLUMN(C45))</f>
        <v>28158.3671830969</v>
      </c>
      <c r="BB8" s="6" cm="1">
        <f t="array" ref="BB8">INDEX($D$51:$K$56,MATCH(Inputs!$B$1,$C$51:$C$56,0),COLUMN(D45))</f>
        <v>28795.895275528299</v>
      </c>
      <c r="BC8" s="6" cm="1">
        <f t="array" ref="BC8">INDEX($D$51:$K$56,MATCH(Inputs!$B$1,$C$51:$C$56,0),COLUMN(E45))</f>
        <v>31216.5092601545</v>
      </c>
      <c r="BD8" s="6" cm="1">
        <f t="array" ref="BD8">INDEX($D$51:$K$56,MATCH(Inputs!$B$1,$C$51:$C$56,0),COLUMN(F45))</f>
        <v>32421.914497634501</v>
      </c>
      <c r="BE8" s="6" cm="1">
        <f t="array" ref="BE8">INDEX($D$51:$K$56,MATCH(Inputs!$B$1,$C$51:$C$56,0),COLUMN(G45))</f>
        <v>36024.358320639498</v>
      </c>
      <c r="BF8" s="6" cm="1">
        <f t="array" ref="BF8">INDEX($D$51:$K$56,MATCH(Inputs!$B$1,$C$51:$C$56,0),COLUMN(H45))</f>
        <v>37475.203723845603</v>
      </c>
      <c r="BG8" s="27"/>
      <c r="BH8" s="27"/>
      <c r="BI8" s="27"/>
    </row>
    <row r="9" spans="1:62" s="18" customFormat="1" ht="28" customHeight="1" x14ac:dyDescent="0.25">
      <c r="A9" s="4" t="s">
        <v>128</v>
      </c>
      <c r="B9" s="19"/>
      <c r="C9" s="100"/>
      <c r="D9" s="21">
        <f>'Income Statement'!B5</f>
        <v>13415</v>
      </c>
      <c r="E9" s="21">
        <f>'Income Statement'!C5</f>
        <v>16235</v>
      </c>
      <c r="F9" s="21">
        <f>'Income Statement'!D5</f>
        <v>14462</v>
      </c>
      <c r="G9" s="21">
        <f>'Income Statement'!E5</f>
        <v>15787</v>
      </c>
      <c r="H9" s="21">
        <f>'Income Statement'!F5</f>
        <v>14928</v>
      </c>
      <c r="I9" s="21">
        <f>'Income Statement'!G5</f>
        <v>16334</v>
      </c>
      <c r="J9" s="21">
        <f>'Income Statement'!H5</f>
        <v>14568</v>
      </c>
      <c r="K9" s="21">
        <f>'Income Statement'!I5</f>
        <v>14712</v>
      </c>
      <c r="L9" s="21">
        <f>'Income Statement'!J5</f>
        <v>13172</v>
      </c>
      <c r="M9" s="21">
        <f>'Income Statement'!K5</f>
        <v>13924</v>
      </c>
      <c r="N9" s="21">
        <f>'Income Statement'!L5</f>
        <v>12809</v>
      </c>
      <c r="O9" s="21">
        <f>'Income Statement'!M5</f>
        <v>12635</v>
      </c>
      <c r="P9" s="21">
        <f>'Income Statement'!N5</f>
        <v>12609</v>
      </c>
      <c r="Q9" s="21">
        <f>'Income Statement'!O5</f>
        <v>14189</v>
      </c>
      <c r="R9" s="21">
        <f>'Income Statement'!P5</f>
        <v>14030</v>
      </c>
      <c r="S9" s="21">
        <f>'Income Statement'!Q5</f>
        <v>14861</v>
      </c>
      <c r="T9" s="21">
        <f>'Income Statement'!R5</f>
        <v>16260</v>
      </c>
      <c r="U9" s="21">
        <f>'Income Statement'!S5</f>
        <v>17854</v>
      </c>
      <c r="V9" s="21">
        <f>'Income Statement'!T5</f>
        <v>17550</v>
      </c>
      <c r="W9" s="21">
        <f>'Income Statement'!U5</f>
        <v>20343</v>
      </c>
      <c r="X9" s="21">
        <f>'Income Statement'!V5</f>
        <v>19179</v>
      </c>
      <c r="Y9" s="21">
        <f>'Income Statement'!W5</f>
        <v>20048</v>
      </c>
      <c r="Z9" s="21">
        <f>'Income Statement'!X5</f>
        <v>20401</v>
      </c>
      <c r="AA9" s="21">
        <f>'Income Statement'!Y5</f>
        <v>23305</v>
      </c>
      <c r="AB9" s="21">
        <f>'Income Statement'!Z5</f>
        <v>22649</v>
      </c>
      <c r="AC9" s="21">
        <f>'Income Statement'!AA5</f>
        <v>24548</v>
      </c>
      <c r="AD9" s="21">
        <f>'Income Statement'!AB5</f>
        <v>24046</v>
      </c>
      <c r="AE9" s="21">
        <f>'Income Statement'!AC5</f>
        <v>25694</v>
      </c>
      <c r="AF9" s="21">
        <f>'Income Statement'!AD5</f>
        <v>26152</v>
      </c>
      <c r="AG9" s="21">
        <f>'Income Statement'!AE5</f>
        <v>28882</v>
      </c>
      <c r="AH9" s="21">
        <f>'Income Statement'!AF5</f>
        <v>28661</v>
      </c>
      <c r="AI9" s="21">
        <f>'Income Statement'!AG5</f>
        <v>32161</v>
      </c>
      <c r="AJ9" s="21">
        <f>'Income Statement'!AH5</f>
        <v>31671</v>
      </c>
      <c r="AK9" s="21">
        <f>'Income Statement'!AI5</f>
        <v>34768</v>
      </c>
      <c r="AL9" s="21">
        <f>'Income Statement'!AJ5</f>
        <v>33745</v>
      </c>
      <c r="AM9" s="21">
        <f>'Income Statement'!AK5</f>
        <v>35436</v>
      </c>
      <c r="AN9" s="21">
        <f>'Income Statement'!AL5</f>
        <v>34670</v>
      </c>
      <c r="AO9" s="21">
        <f>'Income Statement'!AM5</f>
        <v>35259</v>
      </c>
      <c r="AP9" s="21">
        <f>'Income Statement'!AN5</f>
        <v>36729</v>
      </c>
      <c r="AQ9" s="21">
        <f>'Income Statement'!AO5</f>
        <v>39394</v>
      </c>
      <c r="AR9" s="21">
        <f>'Income Statement'!AP5</f>
        <v>40215</v>
      </c>
      <c r="AS9" s="21">
        <f>'Income Statement'!AQ5</f>
        <v>42397</v>
      </c>
      <c r="AT9" s="21">
        <f>'Income Statement'!AR5</f>
        <v>43353</v>
      </c>
      <c r="AU9" s="21">
        <f>'Income Statement'!AS5</f>
        <v>45043</v>
      </c>
      <c r="AV9" s="21">
        <f>'Income Statement'!AT5</f>
        <v>45486</v>
      </c>
      <c r="AW9" s="21">
        <f>'Income Statement'!AU5</f>
        <v>47833</v>
      </c>
      <c r="AX9" s="21">
        <f>'Income Statement'!AV5</f>
        <v>48147</v>
      </c>
      <c r="AY9" s="6" cm="1">
        <f t="array" ref="AY9">INDEX($D$57:$K$62, MATCH(Inputs!$B$1,$C$57:$C$62, 0),COLUMN(A45))</f>
        <v>8890.4682966327691</v>
      </c>
      <c r="AZ9" s="6" cm="1">
        <f t="array" ref="AZ9">INDEX($D$57:$K$62, MATCH(Inputs!$B$1,$C$57:$C$62, 0),COLUMN(B45))</f>
        <v>8742.5554890436397</v>
      </c>
      <c r="BA9" s="6" cm="1">
        <f t="array" ref="BA9">INDEX($D$57:$K$62, MATCH(Inputs!$B$1,$C$57:$C$62, 0),COLUMN(C45))</f>
        <v>9328.4284707970492</v>
      </c>
      <c r="BB9" s="6" cm="1">
        <f t="array" ref="BB9">INDEX($D$57:$K$62, MATCH(Inputs!$B$1,$C$57:$C$62, 0),COLUMN(D45))</f>
        <v>9860.2162702234109</v>
      </c>
      <c r="BC9" s="6" cm="1">
        <f t="array" ref="BC9">INDEX($D$57:$K$62, MATCH(Inputs!$B$1,$C$57:$C$62, 0),COLUMN(E45))</f>
        <v>10338.1165704305</v>
      </c>
      <c r="BD9" s="6" cm="1">
        <f t="array" ref="BD9">INDEX($D$57:$K$62, MATCH(Inputs!$B$1,$C$57:$C$62, 0),COLUMN(F45))</f>
        <v>10065.626084965599</v>
      </c>
      <c r="BE9" s="6" cm="1">
        <f t="array" ref="BE9">INDEX($D$57:$K$62, MATCH(Inputs!$B$1,$C$57:$C$62, 0),COLUMN(G45))</f>
        <v>10750.9323423233</v>
      </c>
      <c r="BF9" s="6" cm="1">
        <f t="array" ref="BF9">INDEX($D$57:$K$62, MATCH(Inputs!$B$1,$C$57:$C$62, 0),COLUMN(H45))</f>
        <v>11280.107526304801</v>
      </c>
      <c r="BG9" s="27"/>
      <c r="BH9" s="27"/>
      <c r="BI9" s="27"/>
    </row>
    <row r="10" spans="1:62" s="18" customFormat="1" x14ac:dyDescent="0.25">
      <c r="A10" s="4"/>
      <c r="B10" s="19"/>
      <c r="C10" s="3"/>
      <c r="D10" s="22"/>
      <c r="E10" s="22"/>
      <c r="F10" s="22"/>
      <c r="G10" s="22"/>
      <c r="H10" s="22"/>
      <c r="I10" s="22"/>
      <c r="J10" s="22"/>
      <c r="K10" s="22"/>
      <c r="L10" s="22"/>
      <c r="M10" s="22"/>
      <c r="N10" s="22"/>
      <c r="O10" s="22"/>
      <c r="P10" s="22"/>
      <c r="Q10" s="22"/>
      <c r="R10" s="22"/>
      <c r="S10" s="22"/>
      <c r="T10" s="22"/>
      <c r="U10" s="22"/>
      <c r="V10" s="22"/>
      <c r="W10" s="22"/>
      <c r="X10" s="22"/>
      <c r="Y10" s="22"/>
      <c r="Z10" s="22"/>
      <c r="AA10" s="22"/>
      <c r="AB10" s="22"/>
      <c r="AC10" s="22"/>
      <c r="AD10" s="22"/>
      <c r="AE10" s="22"/>
      <c r="AF10" s="22"/>
      <c r="AG10" s="22"/>
      <c r="AH10" s="22"/>
      <c r="AI10" s="22"/>
      <c r="AJ10" s="22"/>
      <c r="AK10" s="22"/>
      <c r="AL10" s="22"/>
      <c r="AM10" s="22"/>
      <c r="AN10" s="22"/>
      <c r="AO10" s="22"/>
      <c r="AP10" s="22"/>
      <c r="AQ10" s="22"/>
      <c r="AR10" s="22"/>
      <c r="AS10" s="22"/>
      <c r="AT10" s="22"/>
      <c r="AU10" s="22"/>
      <c r="AV10" s="22"/>
      <c r="AW10" s="22"/>
      <c r="AX10" s="22"/>
      <c r="AY10" s="22"/>
      <c r="AZ10" s="22"/>
      <c r="BA10" s="22"/>
      <c r="BB10" s="22"/>
      <c r="BC10" s="22"/>
      <c r="BD10" s="22"/>
      <c r="BE10" s="22"/>
      <c r="BF10" s="22"/>
      <c r="BG10" s="27"/>
      <c r="BH10" s="27"/>
      <c r="BI10" s="27"/>
    </row>
    <row r="11" spans="1:62" s="18" customFormat="1" x14ac:dyDescent="0.25">
      <c r="A11" s="4" t="s">
        <v>83</v>
      </c>
      <c r="B11" s="29">
        <f t="shared" ref="B11:B16" si="0">AVERAGE(AM11:AX11)</f>
        <v>0.1014272749510418</v>
      </c>
      <c r="C11" s="3" t="s">
        <v>86</v>
      </c>
      <c r="D11" s="53">
        <f>'Income Statement'!B8/'Income Statement'!B3</f>
        <v>0.17831507366830374</v>
      </c>
      <c r="E11" s="53">
        <f>'Income Statement'!C8/'Income Statement'!C3</f>
        <v>0.17468085974142503</v>
      </c>
      <c r="F11" s="53">
        <f>'Income Statement'!D8/'Income Statement'!D3</f>
        <v>0.17360192128608537</v>
      </c>
      <c r="G11" s="53">
        <f>'Income Statement'!E8/'Income Statement'!E3</f>
        <v>0.20023950047044736</v>
      </c>
      <c r="H11" s="53">
        <f>'Income Statement'!F8/'Income Statement'!F3</f>
        <v>0.16068272919270721</v>
      </c>
      <c r="I11" s="53">
        <f>'Income Statement'!G8/'Income Statement'!G3</f>
        <v>0.16301473366074801</v>
      </c>
      <c r="J11" s="53">
        <f>'Income Statement'!H8/'Income Statement'!H3</f>
        <v>0.17069354319112706</v>
      </c>
      <c r="K11" s="53">
        <f>'Income Statement'!I8/'Income Statement'!I3</f>
        <v>0.17858431018935977</v>
      </c>
      <c r="L11" s="53">
        <f>'Income Statement'!J8/'Income Statement'!J3</f>
        <v>0.16355071397026349</v>
      </c>
      <c r="M11" s="53">
        <f>'Income Statement'!K8/'Income Statement'!K3</f>
        <v>0.1664145234493192</v>
      </c>
      <c r="N11" s="53">
        <f>'Income Statement'!L8/'Income Statement'!L3</f>
        <v>0.16589547513516145</v>
      </c>
      <c r="O11" s="53">
        <f>'Income Statement'!M8/'Income Statement'!M3</f>
        <v>0.19394586203550984</v>
      </c>
      <c r="P11" s="53">
        <f>'Income Statement'!N8/'Income Statement'!N3</f>
        <v>0.15806972082335111</v>
      </c>
      <c r="Q11" s="53">
        <f>'Income Statement'!O8/'Income Statement'!O3</f>
        <v>0.16899128268991281</v>
      </c>
      <c r="R11" s="53">
        <f>'Income Statement'!P8/'Income Statement'!P3</f>
        <v>0.17559981892258941</v>
      </c>
      <c r="S11" s="53">
        <f>'Income Statement'!Q8/'Income Statement'!Q3</f>
        <v>0.18681648582579233</v>
      </c>
      <c r="T11" s="53">
        <f>'Income Statement'!R8/'Income Statement'!R3</f>
        <v>0.15535088434265221</v>
      </c>
      <c r="U11" s="53">
        <f>'Income Statement'!S8/'Income Statement'!S3</f>
        <v>0.15775641468981258</v>
      </c>
      <c r="V11" s="53">
        <f>'Income Statement'!T8/'Income Statement'!T3</f>
        <v>0.16163913643312577</v>
      </c>
      <c r="W11" s="53">
        <f>'Income Statement'!U8/'Income Statement'!U3</f>
        <v>0.15821838125311616</v>
      </c>
      <c r="X11" s="53">
        <f>'Income Statement'!V8/'Income Statement'!V3</f>
        <v>0.14090221427589053</v>
      </c>
      <c r="Y11" s="53">
        <f>'Income Statement'!W8/'Income Statement'!W3</f>
        <v>0.14129530966092821</v>
      </c>
      <c r="Z11" s="53">
        <f>'Income Statement'!X8/'Income Statement'!X3</f>
        <v>0.14932452324098</v>
      </c>
      <c r="AA11" s="53">
        <f>'Income Statement'!Y8/'Income Statement'!Y3</f>
        <v>0.14716611798202686</v>
      </c>
      <c r="AB11" s="53">
        <f>'Income Statement'!Z8/'Income Statement'!Z3</f>
        <v>0.13120556648010892</v>
      </c>
      <c r="AC11" s="53">
        <f>'Income Statement'!AA8/'Income Statement'!AA3</f>
        <v>0.13366390288841923</v>
      </c>
      <c r="AD11" s="53">
        <f>'Income Statement'!AB8/'Income Statement'!AB3</f>
        <v>0.14023014762571029</v>
      </c>
      <c r="AE11" s="53">
        <f>'Income Statement'!AC8/'Income Statement'!AC3</f>
        <v>0.14242894328609365</v>
      </c>
      <c r="AF11" s="53">
        <f>'Income Statement'!AD8/'Income Statement'!AD3</f>
        <v>0.11387737524896377</v>
      </c>
      <c r="AG11" s="53">
        <f>'Income Statement'!AE8/'Income Statement'!AE3</f>
        <v>0.11484353236140775</v>
      </c>
      <c r="AH11" s="53">
        <f>'Income Statement'!AF8/'Income Statement'!AF3</f>
        <v>0.12185297079556898</v>
      </c>
      <c r="AI11" s="53">
        <f>'Income Statement'!AG8/'Income Statement'!AG3</f>
        <v>0.12690674293638413</v>
      </c>
      <c r="AJ11" s="53">
        <f>'Income Statement'!AH8/'Income Statement'!AH3</f>
        <v>0.100337621643092</v>
      </c>
      <c r="AK11" s="53">
        <f>'Income Statement'!AI8/'Income Statement'!AI3</f>
        <v>0.10398623569440149</v>
      </c>
      <c r="AL11" s="53">
        <f>'Income Statement'!AJ8/'Income Statement'!AJ3</f>
        <v>0.11335089141004863</v>
      </c>
      <c r="AM11" s="53">
        <f>'Income Statement'!AK8/'Income Statement'!AK3</f>
        <v>0.12154632218258941</v>
      </c>
      <c r="AN11" s="53">
        <f>'Income Statement'!AL8/'Income Statement'!AL3</f>
        <v>0.10227046007741111</v>
      </c>
      <c r="AO11" s="53">
        <f>'Income Statement'!AM8/'Income Statement'!AM3</f>
        <v>0.10766489089426887</v>
      </c>
      <c r="AP11" s="53">
        <f>'Income Statement'!AN8/'Income Statement'!AN3</f>
        <v>0.10878407779480485</v>
      </c>
      <c r="AQ11" s="53">
        <f>'Income Statement'!AO8/'Income Statement'!AO3</f>
        <v>0.11041307017387746</v>
      </c>
      <c r="AR11" s="53">
        <f>'Income Statement'!AP8/'Income Statement'!AP3</f>
        <v>9.1777695206751955E-2</v>
      </c>
      <c r="AS11" s="53">
        <f>'Income Statement'!AQ8/'Income Statement'!AQ3</f>
        <v>0.10070944856497904</v>
      </c>
      <c r="AT11" s="53">
        <f>'Income Statement'!AR8/'Income Statement'!AR3</f>
        <v>0.10034272042419735</v>
      </c>
      <c r="AU11" s="53">
        <f>'Income Statement'!AS8/'Income Statement'!AS3</f>
        <v>0.10530381448236439</v>
      </c>
      <c r="AV11" s="53">
        <f>'Income Statement'!AT8/'Income Statement'!AT3</f>
        <v>8.716932225356408E-2</v>
      </c>
      <c r="AW11" s="53">
        <f>'Income Statement'!AU8/'Income Statement'!AU3</f>
        <v>9.2486213235294115E-2</v>
      </c>
      <c r="AX11" s="53">
        <f>'Income Statement'!AV8/'Income Statement'!AV3</f>
        <v>8.8659264122398884E-2</v>
      </c>
      <c r="AY11" s="23">
        <f t="shared" ref="AY11:AY16" si="1">$B11</f>
        <v>0.1014272749510418</v>
      </c>
      <c r="AZ11" s="23">
        <f t="shared" ref="AZ11:BF13" si="2">$B11</f>
        <v>0.1014272749510418</v>
      </c>
      <c r="BA11" s="23">
        <f t="shared" si="2"/>
        <v>0.1014272749510418</v>
      </c>
      <c r="BB11" s="23">
        <f t="shared" si="2"/>
        <v>0.1014272749510418</v>
      </c>
      <c r="BC11" s="23">
        <f t="shared" si="2"/>
        <v>0.1014272749510418</v>
      </c>
      <c r="BD11" s="23">
        <f t="shared" si="2"/>
        <v>0.1014272749510418</v>
      </c>
      <c r="BE11" s="23">
        <f t="shared" si="2"/>
        <v>0.1014272749510418</v>
      </c>
      <c r="BF11" s="23">
        <f t="shared" si="2"/>
        <v>0.1014272749510418</v>
      </c>
      <c r="BG11" s="28"/>
      <c r="BH11" s="28"/>
      <c r="BI11" s="28"/>
      <c r="BJ11" s="28"/>
    </row>
    <row r="12" spans="1:62" s="18" customFormat="1" x14ac:dyDescent="0.25">
      <c r="A12" s="4" t="s">
        <v>87</v>
      </c>
      <c r="B12" s="29">
        <f t="shared" si="0"/>
        <v>3.1345902134711043E-2</v>
      </c>
      <c r="C12" s="3" t="s">
        <v>86</v>
      </c>
      <c r="D12" s="53">
        <f>'Income Statement'!B9/'Income Statement'!B3</f>
        <v>5.4509147822332557E-2</v>
      </c>
      <c r="E12" s="53">
        <f>'Income Statement'!C9/'Income Statement'!C3</f>
        <v>5.0369101513112281E-2</v>
      </c>
      <c r="F12" s="53">
        <f>'Income Statement'!D9/'Income Statement'!D3</f>
        <v>5.8961917365093368E-2</v>
      </c>
      <c r="G12" s="53">
        <f>'Income Statement'!E9/'Income Statement'!E3</f>
        <v>5.8720383200752714E-2</v>
      </c>
      <c r="H12" s="53">
        <f>'Income Statement'!F9/'Income Statement'!F3</f>
        <v>4.9609930606439374E-2</v>
      </c>
      <c r="I12" s="53">
        <f>'Income Statement'!G9/'Income Statement'!G3</f>
        <v>4.1443143180959575E-2</v>
      </c>
      <c r="J12" s="53">
        <f>'Income Statement'!H9/'Income Statement'!H3</f>
        <v>5.0209397579271939E-2</v>
      </c>
      <c r="K12" s="53">
        <f>'Income Statement'!I9/'Income Statement'!I3</f>
        <v>5.734896302975654E-2</v>
      </c>
      <c r="L12" s="53">
        <f>'Income Statement'!J9/'Income Statement'!J3</f>
        <v>5.3192011384268122E-2</v>
      </c>
      <c r="M12" s="53">
        <f>'Income Statement'!K9/'Income Statement'!K3</f>
        <v>4.3620776601109433E-2</v>
      </c>
      <c r="N12" s="53">
        <f>'Income Statement'!L9/'Income Statement'!L3</f>
        <v>5.5525790268374654E-2</v>
      </c>
      <c r="O12" s="53">
        <f>'Income Statement'!M9/'Income Statement'!M3</f>
        <v>6.311244785097507E-2</v>
      </c>
      <c r="P12" s="53">
        <f>'Income Statement'!N9/'Income Statement'!N3</f>
        <v>5.1092749229941815E-2</v>
      </c>
      <c r="Q12" s="53">
        <f>'Income Statement'!O9/'Income Statement'!O3</f>
        <v>3.6488169364881695E-2</v>
      </c>
      <c r="R12" s="53">
        <f>'Income Statement'!P9/'Income Statement'!P3</f>
        <v>5.441376188320507E-2</v>
      </c>
      <c r="S12" s="53">
        <f>'Income Statement'!Q9/'Income Statement'!Q3</f>
        <v>5.8112107046361022E-2</v>
      </c>
      <c r="T12" s="53">
        <f>'Income Statement'!R9/'Income Statement'!R3</f>
        <v>4.7518135137338005E-2</v>
      </c>
      <c r="U12" s="53">
        <f>'Income Statement'!S9/'Income Statement'!S3</f>
        <v>3.834981672314821E-2</v>
      </c>
      <c r="V12" s="53">
        <f>'Income Statement'!T9/'Income Statement'!T3</f>
        <v>4.5042693612737238E-2</v>
      </c>
      <c r="W12" s="53">
        <f>'Income Statement'!U9/'Income Statement'!U3</f>
        <v>4.2246966927040053E-2</v>
      </c>
      <c r="X12" s="53">
        <f>'Income Statement'!V9/'Income Statement'!V3</f>
        <v>3.9506257736212351E-2</v>
      </c>
      <c r="Y12" s="53">
        <f>'Income Statement'!W9/'Income Statement'!W3</f>
        <v>3.486187675156293E-2</v>
      </c>
      <c r="Z12" s="53">
        <f>'Income Statement'!X9/'Income Statement'!X3</f>
        <v>3.8565961205063622E-2</v>
      </c>
      <c r="AA12" s="53">
        <f>'Income Statement'!Y9/'Income Statement'!Y3</f>
        <v>4.2263546578877126E-2</v>
      </c>
      <c r="AB12" s="53">
        <f>'Income Statement'!Z9/'Income Statement'!Z3</f>
        <v>3.2098018454091666E-2</v>
      </c>
      <c r="AC12" s="53">
        <f>'Income Statement'!AA9/'Income Statement'!AA3</f>
        <v>3.0374464856662873E-2</v>
      </c>
      <c r="AD12" s="53">
        <f>'Income Statement'!AB9/'Income Statement'!AB3</f>
        <v>3.6349618800148482E-2</v>
      </c>
      <c r="AE12" s="53">
        <f>'Income Statement'!AC9/'Income Statement'!AC3</f>
        <v>4.3541135329845132E-2</v>
      </c>
      <c r="AF12" s="53">
        <f>'Income Statement'!AD9/'Income Statement'!AD3</f>
        <v>3.0117887710609893E-2</v>
      </c>
      <c r="AG12" s="53">
        <f>'Income Statement'!AE9/'Income Statement'!AE3</f>
        <v>2.6441638035100752E-2</v>
      </c>
      <c r="AH12" s="53">
        <f>'Income Statement'!AF9/'Income Statement'!AF3</f>
        <v>3.1817963842133028E-2</v>
      </c>
      <c r="AI12" s="53">
        <f>'Income Statement'!AG9/'Income Statement'!AG3</f>
        <v>3.2977985786098112E-2</v>
      </c>
      <c r="AJ12" s="53">
        <f>'Income Statement'!AH9/'Income Statement'!AH3</f>
        <v>2.8399938213032636E-2</v>
      </c>
      <c r="AK12" s="53">
        <f>'Income Statement'!AI9/'Income Statement'!AI3</f>
        <v>2.6755335601608414E-2</v>
      </c>
      <c r="AL12" s="53">
        <f>'Income Statement'!AJ9/'Income Statement'!AJ3</f>
        <v>2.9983792544570502E-2</v>
      </c>
      <c r="AM12" s="53">
        <f>'Income Statement'!AK9/'Income Statement'!AK3</f>
        <v>3.3722163308589605E-2</v>
      </c>
      <c r="AN12" s="53">
        <f>'Income Statement'!AL9/'Income Statement'!AL3</f>
        <v>2.789194365747576E-2</v>
      </c>
      <c r="AO12" s="53">
        <f>'Income Statement'!AM9/'Income Statement'!AM3</f>
        <v>4.4305837298803726E-2</v>
      </c>
      <c r="AP12" s="53">
        <f>'Income Statement'!AN9/'Income Statement'!AN3</f>
        <v>3.1083867794237281E-2</v>
      </c>
      <c r="AQ12" s="53">
        <f>'Income Statement'!AO9/'Income Statement'!AO3</f>
        <v>3.9100179750484972E-2</v>
      </c>
      <c r="AR12" s="53">
        <f>'Income Statement'!AP9/'Income Statement'!AP3</f>
        <v>2.608064830051135E-2</v>
      </c>
      <c r="AS12" s="53">
        <f>'Income Statement'!AQ9/'Income Statement'!AQ3</f>
        <v>3.1876813930990004E-2</v>
      </c>
      <c r="AT12" s="53">
        <f>'Income Statement'!AR9/'Income Statement'!AR3</f>
        <v>3.0909502408742604E-2</v>
      </c>
      <c r="AU12" s="53">
        <f>'Income Statement'!AS9/'Income Statement'!AS3</f>
        <v>3.4699584408361274E-2</v>
      </c>
      <c r="AV12" s="53">
        <f>'Income Statement'!AT9/'Income Statement'!AT3</f>
        <v>2.550888160402531E-2</v>
      </c>
      <c r="AW12" s="53">
        <f>'Income Statement'!AU9/'Income Statement'!AU3</f>
        <v>2.6180491727941176E-2</v>
      </c>
      <c r="AX12" s="53">
        <f>'Income Statement'!AV9/'Income Statement'!AV3</f>
        <v>2.4790911426369425E-2</v>
      </c>
      <c r="AY12" s="23">
        <f t="shared" si="1"/>
        <v>3.1345902134711043E-2</v>
      </c>
      <c r="AZ12" s="23">
        <f t="shared" si="2"/>
        <v>3.1345902134711043E-2</v>
      </c>
      <c r="BA12" s="23">
        <f t="shared" si="2"/>
        <v>3.1345902134711043E-2</v>
      </c>
      <c r="BB12" s="23">
        <f t="shared" si="2"/>
        <v>3.1345902134711043E-2</v>
      </c>
      <c r="BC12" s="23">
        <f t="shared" si="2"/>
        <v>3.1345902134711043E-2</v>
      </c>
      <c r="BD12" s="23">
        <f t="shared" si="2"/>
        <v>3.1345902134711043E-2</v>
      </c>
      <c r="BE12" s="23">
        <f t="shared" si="2"/>
        <v>3.1345902134711043E-2</v>
      </c>
      <c r="BF12" s="23">
        <f t="shared" si="2"/>
        <v>3.1345902134711043E-2</v>
      </c>
      <c r="BG12" s="28"/>
      <c r="BH12" s="28"/>
      <c r="BI12" s="28"/>
      <c r="BJ12" s="28"/>
    </row>
    <row r="13" spans="1:62" x14ac:dyDescent="0.25">
      <c r="A13" s="4" t="s">
        <v>11</v>
      </c>
      <c r="B13" s="30">
        <f t="shared" si="0"/>
        <v>-341.58333333333331</v>
      </c>
      <c r="C13" s="3" t="s">
        <v>86</v>
      </c>
      <c r="D13" s="21">
        <f>'Income Statement'!B14</f>
        <v>74</v>
      </c>
      <c r="E13" s="21">
        <f>'Income Statement'!C14</f>
        <v>-91</v>
      </c>
      <c r="F13" s="21">
        <f>'Income Statement'!D14</f>
        <v>-17</v>
      </c>
      <c r="G13" s="21">
        <f>'Income Statement'!E14</f>
        <v>95</v>
      </c>
      <c r="H13" s="21">
        <f>'Income Statement'!F14</f>
        <v>52</v>
      </c>
      <c r="I13" s="21">
        <f>'Income Statement'!G14</f>
        <v>74</v>
      </c>
      <c r="J13" s="21">
        <f>'Income Statement'!H14</f>
        <v>-77</v>
      </c>
      <c r="K13" s="21">
        <f>'Income Statement'!I14</f>
        <v>297</v>
      </c>
      <c r="L13" s="21">
        <f>'Income Statement'!J14</f>
        <v>-280</v>
      </c>
      <c r="M13" s="21">
        <f>'Income Statement'!K14</f>
        <v>-171</v>
      </c>
      <c r="N13" s="21">
        <f>'Income Statement'!L14</f>
        <v>-247</v>
      </c>
      <c r="O13" s="21">
        <f>'Income Statement'!M14</f>
        <v>267</v>
      </c>
      <c r="P13" s="21">
        <f>'Income Statement'!N14</f>
        <v>100</v>
      </c>
      <c r="Q13" s="21">
        <f>'Income Statement'!O14</f>
        <v>186</v>
      </c>
      <c r="R13" s="21">
        <f>'Income Statement'!P14</f>
        <v>322</v>
      </c>
      <c r="S13" s="21">
        <f>'Income Statement'!Q14</f>
        <v>215</v>
      </c>
      <c r="T13" s="21">
        <f>'Income Statement'!R14</f>
        <v>276</v>
      </c>
      <c r="U13" s="21">
        <f>'Income Statement'!S14</f>
        <v>490</v>
      </c>
      <c r="V13" s="21">
        <f>'Income Statement'!T14</f>
        <v>349</v>
      </c>
      <c r="W13" s="21">
        <f>'Income Statement'!U14</f>
        <v>301</v>
      </c>
      <c r="X13" s="21">
        <f>'Income Statement'!V14</f>
        <v>266</v>
      </c>
      <c r="Y13" s="21">
        <f>'Income Statement'!W14</f>
        <v>127</v>
      </c>
      <c r="Z13" s="21">
        <f>'Income Statement'!X14</f>
        <v>145</v>
      </c>
      <c r="AA13" s="21">
        <f>'Income Statement'!Y14</f>
        <v>191</v>
      </c>
      <c r="AB13" s="21">
        <f>'Income Statement'!Z14</f>
        <v>0</v>
      </c>
      <c r="AC13" s="21">
        <f>'Income Statement'!AA14</f>
        <v>194</v>
      </c>
      <c r="AD13" s="21">
        <f>'Income Statement'!AB14</f>
        <v>-132</v>
      </c>
      <c r="AE13" s="21">
        <f>'Income Statement'!AC14</f>
        <v>15</v>
      </c>
      <c r="AF13" s="21">
        <f>'Income Statement'!AD14</f>
        <v>248</v>
      </c>
      <c r="AG13" s="21">
        <f>'Income Statement'!AE14</f>
        <v>440</v>
      </c>
      <c r="AH13" s="21">
        <f>'Income Statement'!AF14</f>
        <v>188</v>
      </c>
      <c r="AI13" s="21">
        <f>'Income Statement'!AG14</f>
        <v>310</v>
      </c>
      <c r="AJ13" s="21">
        <f>'Income Statement'!AH14</f>
        <v>286</v>
      </c>
      <c r="AK13" s="21">
        <f>'Income Statement'!AI14</f>
        <v>268</v>
      </c>
      <c r="AL13" s="21">
        <f>'Income Statement'!AJ14</f>
        <v>-174</v>
      </c>
      <c r="AM13" s="21">
        <f>'Income Statement'!AK14</f>
        <v>-47</v>
      </c>
      <c r="AN13" s="21">
        <f>'Income Statement'!AL14</f>
        <v>54</v>
      </c>
      <c r="AO13" s="21">
        <f>'Income Statement'!AM14</f>
        <v>-60</v>
      </c>
      <c r="AP13" s="21">
        <f>'Income Statement'!AN14</f>
        <v>321</v>
      </c>
      <c r="AQ13" s="21">
        <f>'Income Statement'!AO14</f>
        <v>473</v>
      </c>
      <c r="AR13" s="21">
        <f>'Income Statement'!AP14</f>
        <v>389</v>
      </c>
      <c r="AS13" s="21">
        <f>'Income Statement'!AQ14</f>
        <v>-506</v>
      </c>
      <c r="AT13" s="21">
        <f>'Income Statement'!AR14</f>
        <v>-854</v>
      </c>
      <c r="AU13" s="21">
        <f>'Income Statement'!AS14</f>
        <v>-675</v>
      </c>
      <c r="AV13" s="21">
        <f>'Income Statement'!AT14</f>
        <v>-283</v>
      </c>
      <c r="AW13" s="21">
        <f>'Income Statement'!AU14</f>
        <v>-2288</v>
      </c>
      <c r="AX13" s="21">
        <f>'Income Statement'!AV14</f>
        <v>-623</v>
      </c>
      <c r="AY13" s="22">
        <f t="shared" si="1"/>
        <v>-341.58333333333331</v>
      </c>
      <c r="AZ13" s="22">
        <f t="shared" si="2"/>
        <v>-341.58333333333331</v>
      </c>
      <c r="BA13" s="22">
        <f t="shared" si="2"/>
        <v>-341.58333333333331</v>
      </c>
      <c r="BB13" s="22">
        <f t="shared" si="2"/>
        <v>-341.58333333333331</v>
      </c>
      <c r="BC13" s="22">
        <f t="shared" si="2"/>
        <v>-341.58333333333331</v>
      </c>
      <c r="BD13" s="22">
        <f t="shared" si="2"/>
        <v>-341.58333333333331</v>
      </c>
      <c r="BE13" s="22">
        <f t="shared" si="2"/>
        <v>-341.58333333333331</v>
      </c>
      <c r="BF13" s="22">
        <f t="shared" si="2"/>
        <v>-341.58333333333331</v>
      </c>
      <c r="BG13" s="22"/>
      <c r="BH13" s="22"/>
      <c r="BI13" s="22"/>
    </row>
    <row r="14" spans="1:62" x14ac:dyDescent="0.25">
      <c r="A14" s="4" t="s">
        <v>88</v>
      </c>
      <c r="B14" s="16">
        <f t="shared" si="0"/>
        <v>0.18436622261753735</v>
      </c>
      <c r="C14" s="3" t="s">
        <v>86</v>
      </c>
      <c r="D14" s="53">
        <f>'Income Statement'!B16/'Income Statement'!B15</f>
        <v>0.18164794007490637</v>
      </c>
      <c r="E14" s="53">
        <f>'Income Statement'!C16/'Income Statement'!C15</f>
        <v>0.16755521706016754</v>
      </c>
      <c r="F14" s="53">
        <f>'Income Statement'!D16/'Income Statement'!D15</f>
        <v>0.18643093287336496</v>
      </c>
      <c r="G14" s="53">
        <f>'Income Statement'!E16/'Income Statement'!E15</f>
        <v>0.29876843545689524</v>
      </c>
      <c r="H14" s="53">
        <f>'Income Statement'!F16/'Income Statement'!F15</f>
        <v>0.2299864314789688</v>
      </c>
      <c r="I14" s="53">
        <f>'Income Statement'!G16/'Income Statement'!G15</f>
        <v>0.25312101910828028</v>
      </c>
      <c r="J14" s="53">
        <f>'Income Statement'!H16/'Income Statement'!H15</f>
        <v>0.23507748964247352</v>
      </c>
      <c r="K14" s="53">
        <f>'Income Statement'!I16/'Income Statement'!I15</f>
        <v>-0.81947608200455579</v>
      </c>
      <c r="L14" s="53">
        <f>'Income Statement'!J16/'Income Statement'!J15</f>
        <v>0.16198077271902775</v>
      </c>
      <c r="M14" s="53">
        <f>'Income Statement'!K16/'Income Statement'!K15</f>
        <v>0.14637062339880444</v>
      </c>
      <c r="N14" s="53">
        <f>'Income Statement'!L16/'Income Statement'!L15</f>
        <v>0.25416997617156473</v>
      </c>
      <c r="O14" s="53">
        <f>'Income Statement'!M16/'Income Statement'!M15</f>
        <v>-2.3005676725425753E-2</v>
      </c>
      <c r="P14" s="53">
        <f>'Income Statement'!N16/'Income Statement'!N15</f>
        <v>0.11924882629107982</v>
      </c>
      <c r="Q14" s="53">
        <f>'Income Statement'!O16/'Income Statement'!O15</f>
        <v>0.18277542039918276</v>
      </c>
      <c r="R14" s="53">
        <f>'Income Statement'!P16/'Income Statement'!P15</f>
        <v>0.18847194050033805</v>
      </c>
      <c r="S14" s="53">
        <f>'Income Statement'!Q16/'Income Statement'!Q15</f>
        <v>-0.17457168620378719</v>
      </c>
      <c r="T14" s="53">
        <f>'Income Statement'!R16/'Income Statement'!R15</f>
        <v>0.17635270541082165</v>
      </c>
      <c r="U14" s="53">
        <f>'Income Statement'!S16/'Income Statement'!S15</f>
        <v>1.6873159559384885</v>
      </c>
      <c r="V14" s="53">
        <f>'Income Statement'!T16/'Income Statement'!T15</f>
        <v>0.14084018053466035</v>
      </c>
      <c r="W14" s="53">
        <f>'Income Statement'!U16/'Income Statement'!U15</f>
        <v>0.16919475655430713</v>
      </c>
      <c r="X14" s="53">
        <f>'Income Statement'!V16/'Income Statement'!V15</f>
        <v>0.13667938557871051</v>
      </c>
      <c r="Y14" s="53">
        <f>'Income Statement'!W16/'Income Statement'!W15</f>
        <v>0.18921521425132404</v>
      </c>
      <c r="Z14" s="53">
        <f>'Income Statement'!X16/'Income Statement'!X15</f>
        <v>0.15992752241083349</v>
      </c>
      <c r="AA14" s="53">
        <f>'Income Statement'!Y16/'Income Statement'!Y15</f>
        <v>-4.6919657033979038E-2</v>
      </c>
      <c r="AB14" s="53">
        <f>'Income Statement'!Z16/'Income Statement'!Z15</f>
        <v>0.15828472331704241</v>
      </c>
      <c r="AC14" s="53">
        <f>'Income Statement'!AA16/'Income Statement'!AA15</f>
        <v>0.17294994675186368</v>
      </c>
      <c r="AD14" s="53">
        <f>'Income Statement'!AB16/'Income Statement'!AB15</f>
        <v>0.16281242700303666</v>
      </c>
      <c r="AE14" s="53">
        <f>'Income Statement'!AC16/'Income Statement'!AC15</f>
        <v>0.16540008940545373</v>
      </c>
      <c r="AF14" s="53">
        <f>'Income Statement'!AD16/'Income Statement'!AD15</f>
        <v>0.13836516993301909</v>
      </c>
      <c r="AG14" s="53">
        <f>'Income Statement'!AE16/'Income Statement'!AE15</f>
        <v>0.15673228990565524</v>
      </c>
      <c r="AH14" s="53">
        <f>'Income Statement'!AF16/'Income Statement'!AF15</f>
        <v>0.10321420283128337</v>
      </c>
      <c r="AI14" s="53">
        <f>'Income Statement'!AG16/'Income Statement'!AG15</f>
        <v>0.15186807523834064</v>
      </c>
      <c r="AJ14" s="53">
        <f>'Income Statement'!AH16/'Income Statement'!AH15</f>
        <v>9.2574546871954783E-4</v>
      </c>
      <c r="AK14" s="53">
        <f>'Income Statement'!AI16/'Income Statement'!AI15</f>
        <v>0.16655562958027981</v>
      </c>
      <c r="AL14" s="53">
        <f>'Income Statement'!AJ16/'Income Statement'!AJ15</f>
        <v>0.17147102526002972</v>
      </c>
      <c r="AM14" s="53">
        <f>'Income Statement'!AK16/'Income Statement'!AK15</f>
        <v>0.18289647093278666</v>
      </c>
      <c r="AN14" s="53">
        <f>'Income Statement'!AL16/'Income Statement'!AL15</f>
        <v>0.18616725384758021</v>
      </c>
      <c r="AO14" s="53">
        <f>'Income Statement'!AM16/'Income Statement'!AM15</f>
        <v>0.19243817296818919</v>
      </c>
      <c r="AP14" s="53">
        <f>'Income Statement'!AN16/'Income Statement'!AN15</f>
        <v>0.19291668504388479</v>
      </c>
      <c r="AQ14" s="53">
        <f>'Income Statement'!AO16/'Income Statement'!AO15</f>
        <v>0.18789177821814212</v>
      </c>
      <c r="AR14" s="53">
        <f>'Income Statement'!AP16/'Income Statement'!AP15</f>
        <v>0.18300102624248643</v>
      </c>
      <c r="AS14" s="53">
        <f>'Income Statement'!AQ16/'Income Statement'!AQ15</f>
        <v>0.17552589911784663</v>
      </c>
      <c r="AT14" s="53">
        <f>'Income Statement'!AR16/'Income Statement'!AR15</f>
        <v>0.17914468514984846</v>
      </c>
      <c r="AU14" s="53">
        <f>'Income Statement'!AS16/'Income Statement'!AS15</f>
        <v>0.1913394495412844</v>
      </c>
      <c r="AV14" s="53">
        <f>'Income Statement'!AT16/'Income Statement'!AT15</f>
        <v>0.18507383791998414</v>
      </c>
      <c r="AW14" s="53">
        <f>'Income Statement'!AU16/'Income Statement'!AU15</f>
        <v>0.17902264600715137</v>
      </c>
      <c r="AX14" s="53">
        <f>'Income Statement'!AV16/'Income Statement'!AV15</f>
        <v>0.17697676642126398</v>
      </c>
      <c r="AY14" s="23">
        <f t="shared" si="1"/>
        <v>0.18436622261753735</v>
      </c>
      <c r="AZ14" s="23">
        <f t="shared" ref="AZ14:BF16" si="3">$B14</f>
        <v>0.18436622261753735</v>
      </c>
      <c r="BA14" s="23">
        <f t="shared" si="3"/>
        <v>0.18436622261753735</v>
      </c>
      <c r="BB14" s="23">
        <f t="shared" si="3"/>
        <v>0.18436622261753735</v>
      </c>
      <c r="BC14" s="23">
        <f t="shared" si="3"/>
        <v>0.18436622261753735</v>
      </c>
      <c r="BD14" s="23">
        <f t="shared" si="3"/>
        <v>0.18436622261753735</v>
      </c>
      <c r="BE14" s="23">
        <f t="shared" si="3"/>
        <v>0.18436622261753735</v>
      </c>
      <c r="BF14" s="23">
        <f t="shared" si="3"/>
        <v>0.18436622261753735</v>
      </c>
      <c r="BG14" s="22"/>
      <c r="BH14" s="22"/>
      <c r="BI14" s="22"/>
    </row>
    <row r="15" spans="1:62" x14ac:dyDescent="0.25">
      <c r="A15" s="4" t="s">
        <v>89</v>
      </c>
      <c r="B15" s="12">
        <f t="shared" si="0"/>
        <v>2.8208333333333329</v>
      </c>
      <c r="C15" s="3" t="s">
        <v>86</v>
      </c>
      <c r="D15" s="5">
        <f>'Income Statement'!B19</f>
        <v>0.63</v>
      </c>
      <c r="E15" s="5">
        <f>'Income Statement'!C19</f>
        <v>0.79</v>
      </c>
      <c r="F15" s="5">
        <f>'Income Statement'!D19</f>
        <v>0.68</v>
      </c>
      <c r="G15" s="5">
        <f>'Income Statement'!E19</f>
        <v>0.56000000000000005</v>
      </c>
      <c r="H15" s="5">
        <f>'Income Statement'!F19</f>
        <v>0.55000000000000004</v>
      </c>
      <c r="I15" s="5">
        <f>'Income Statement'!G19</f>
        <v>0.71</v>
      </c>
      <c r="J15" s="5">
        <f>'Income Statement'!H19</f>
        <v>0.61</v>
      </c>
      <c r="K15" s="5">
        <f>'Income Statement'!I19</f>
        <v>-0.38000000000000012</v>
      </c>
      <c r="L15" s="5">
        <f>'Income Statement'!J19</f>
        <v>0.57999999999999996</v>
      </c>
      <c r="M15" s="5">
        <f>'Income Statement'!K19</f>
        <v>0.63</v>
      </c>
      <c r="N15" s="5">
        <f>'Income Statement'!L19</f>
        <v>0.48</v>
      </c>
      <c r="O15" s="5">
        <f>'Income Statement'!M19</f>
        <v>0.43000000000000022</v>
      </c>
      <c r="P15" s="5">
        <f>'Income Statement'!N19</f>
        <v>0.6</v>
      </c>
      <c r="Q15" s="5">
        <f>'Income Statement'!O19</f>
        <v>0.67</v>
      </c>
      <c r="R15" s="5">
        <f>'Income Statement'!P19</f>
        <v>0.62</v>
      </c>
      <c r="S15" s="5">
        <f>'Income Statement'!Q19</f>
        <v>0.85000000000000009</v>
      </c>
      <c r="T15" s="5">
        <f>'Income Statement'!R19</f>
        <v>0.85</v>
      </c>
      <c r="U15" s="5">
        <f>'Income Statement'!S19</f>
        <v>-0.82</v>
      </c>
      <c r="V15" s="5">
        <f>'Income Statement'!T19</f>
        <v>0.96</v>
      </c>
      <c r="W15" s="5">
        <f>'Income Statement'!U19</f>
        <v>1.1599999999999999</v>
      </c>
      <c r="X15" s="5">
        <f>'Income Statement'!V19</f>
        <v>1.1499999999999999</v>
      </c>
      <c r="Y15" s="5">
        <f>'Income Statement'!W19</f>
        <v>1.0900000000000001</v>
      </c>
      <c r="Z15" s="5">
        <f>'Income Statement'!X19</f>
        <v>1.1499999999999999</v>
      </c>
      <c r="AA15" s="5">
        <f>'Income Statement'!Y19</f>
        <v>1.72</v>
      </c>
      <c r="AB15" s="5">
        <f>'Income Statement'!Z19</f>
        <v>1.4</v>
      </c>
      <c r="AC15" s="5">
        <f>'Income Statement'!AA19</f>
        <v>1.53</v>
      </c>
      <c r="AD15" s="5">
        <f>'Income Statement'!AB19</f>
        <v>1.41</v>
      </c>
      <c r="AE15" s="5">
        <f>'Income Statement'!AC19</f>
        <v>1.48</v>
      </c>
      <c r="AF15" s="5">
        <f>'Income Statement'!AD19</f>
        <v>1.84</v>
      </c>
      <c r="AG15" s="5">
        <f>'Income Statement'!AE19</f>
        <v>2.0499999999999998</v>
      </c>
      <c r="AH15" s="5">
        <f>'Income Statement'!AF19</f>
        <v>2.0499999999999998</v>
      </c>
      <c r="AI15" s="5">
        <f>'Income Statement'!AG19</f>
        <v>2.1800000000000002</v>
      </c>
      <c r="AJ15" s="5">
        <f>'Income Statement'!AH19</f>
        <v>2.73</v>
      </c>
      <c r="AK15" s="5">
        <f>'Income Statement'!AI19</f>
        <v>2.5</v>
      </c>
      <c r="AL15" s="5">
        <f>'Income Statement'!AJ19</f>
        <v>2.23</v>
      </c>
      <c r="AM15" s="5">
        <f>'Income Statement'!AK19</f>
        <v>2.239999999999998</v>
      </c>
      <c r="AN15" s="5">
        <f>'Income Statement'!AL19</f>
        <v>2.35</v>
      </c>
      <c r="AO15" s="5">
        <f>'Income Statement'!AM19</f>
        <v>2.2000000000000002</v>
      </c>
      <c r="AP15" s="5">
        <f>'Income Statement'!AN19</f>
        <v>2.46</v>
      </c>
      <c r="AQ15" s="5">
        <f>'Income Statement'!AO19</f>
        <v>2.71</v>
      </c>
      <c r="AR15" s="5">
        <f>'Income Statement'!AP19</f>
        <v>3</v>
      </c>
      <c r="AS15" s="5">
        <f>'Income Statement'!AQ19</f>
        <v>2.94</v>
      </c>
      <c r="AT15" s="5">
        <f>'Income Statement'!AR19</f>
        <v>2.95</v>
      </c>
      <c r="AU15" s="5">
        <f>'Income Statement'!AS19</f>
        <v>2.9699999999999989</v>
      </c>
      <c r="AV15" s="5">
        <f>'Income Statement'!AT19</f>
        <v>3.32</v>
      </c>
      <c r="AW15" s="5">
        <f>'Income Statement'!AU19</f>
        <v>3.24</v>
      </c>
      <c r="AX15" s="5">
        <f>'Income Statement'!AV19</f>
        <v>3.47</v>
      </c>
      <c r="AY15" s="6">
        <f t="shared" si="1"/>
        <v>2.8208333333333329</v>
      </c>
      <c r="AZ15" s="6">
        <f t="shared" si="3"/>
        <v>2.8208333333333329</v>
      </c>
      <c r="BA15" s="6">
        <f t="shared" si="3"/>
        <v>2.8208333333333329</v>
      </c>
      <c r="BB15" s="6">
        <f t="shared" si="3"/>
        <v>2.8208333333333329</v>
      </c>
      <c r="BC15" s="6">
        <f t="shared" si="3"/>
        <v>2.8208333333333329</v>
      </c>
      <c r="BD15" s="6">
        <f t="shared" si="3"/>
        <v>2.8208333333333329</v>
      </c>
      <c r="BE15" s="6">
        <f t="shared" si="3"/>
        <v>2.8208333333333329</v>
      </c>
      <c r="BF15" s="6">
        <f t="shared" si="3"/>
        <v>2.8208333333333329</v>
      </c>
      <c r="BG15" s="22"/>
      <c r="BH15" s="22"/>
      <c r="BI15" s="22"/>
    </row>
    <row r="16" spans="1:62" x14ac:dyDescent="0.25">
      <c r="A16" s="4" t="s">
        <v>90</v>
      </c>
      <c r="B16" s="12">
        <f t="shared" si="0"/>
        <v>2.8091666666666666</v>
      </c>
      <c r="C16" s="3" t="s">
        <v>86</v>
      </c>
      <c r="D16" s="5">
        <f>'Income Statement'!B20</f>
        <v>0.62</v>
      </c>
      <c r="E16" s="5">
        <f>'Income Statement'!C20</f>
        <v>0.78</v>
      </c>
      <c r="F16" s="5">
        <f>'Income Statement'!D20</f>
        <v>0.68</v>
      </c>
      <c r="G16" s="5">
        <f>'Income Statement'!E20</f>
        <v>0.54999999999999982</v>
      </c>
      <c r="H16" s="5">
        <f>'Income Statement'!F20</f>
        <v>0.54</v>
      </c>
      <c r="I16" s="5">
        <f>'Income Statement'!G20</f>
        <v>0.71</v>
      </c>
      <c r="J16" s="5">
        <f>'Income Statement'!H20</f>
        <v>0.61</v>
      </c>
      <c r="K16" s="5">
        <f>'Income Statement'!I20</f>
        <v>-0.37999999999999989</v>
      </c>
      <c r="L16" s="5">
        <f>'Income Statement'!J20</f>
        <v>0.56999999999999995</v>
      </c>
      <c r="M16" s="5">
        <f>'Income Statement'!K20</f>
        <v>0.62</v>
      </c>
      <c r="N16" s="5">
        <f>'Income Statement'!L20</f>
        <v>0.47</v>
      </c>
      <c r="O16" s="5">
        <f>'Income Statement'!M20</f>
        <v>0.44000000000000022</v>
      </c>
      <c r="P16" s="5">
        <f>'Income Statement'!N20</f>
        <v>0.6</v>
      </c>
      <c r="Q16" s="5">
        <f>'Income Statement'!O20</f>
        <v>0.66</v>
      </c>
      <c r="R16" s="5">
        <f>'Income Statement'!P20</f>
        <v>0.61</v>
      </c>
      <c r="S16" s="5">
        <f>'Income Statement'!Q20</f>
        <v>0.83999999999999986</v>
      </c>
      <c r="T16" s="5">
        <f>'Income Statement'!R20</f>
        <v>0.84</v>
      </c>
      <c r="U16" s="5">
        <f>'Income Statement'!S20</f>
        <v>-0.82</v>
      </c>
      <c r="V16" s="5">
        <f>'Income Statement'!T20</f>
        <v>0.95</v>
      </c>
      <c r="W16" s="5">
        <f>'Income Statement'!U20</f>
        <v>1.1599999999999999</v>
      </c>
      <c r="X16" s="5">
        <f>'Income Statement'!V20</f>
        <v>1.1399999999999999</v>
      </c>
      <c r="Y16" s="5">
        <f>'Income Statement'!W20</f>
        <v>1.08</v>
      </c>
      <c r="Z16" s="5">
        <f>'Income Statement'!X20</f>
        <v>1.1399999999999999</v>
      </c>
      <c r="AA16" s="5">
        <f>'Income Statement'!Y20</f>
        <v>1.7</v>
      </c>
      <c r="AB16" s="5">
        <f>'Income Statement'!Z20</f>
        <v>1.38</v>
      </c>
      <c r="AC16" s="5">
        <f>'Income Statement'!AA20</f>
        <v>1.51</v>
      </c>
      <c r="AD16" s="5">
        <f>'Income Statement'!AB20</f>
        <v>1.4</v>
      </c>
      <c r="AE16" s="5">
        <f>'Income Statement'!AC20</f>
        <v>1.4700000000000011</v>
      </c>
      <c r="AF16" s="5">
        <f>'Income Statement'!AD20</f>
        <v>1.82</v>
      </c>
      <c r="AG16" s="5">
        <f>'Income Statement'!AE20</f>
        <v>2.0299999999999998</v>
      </c>
      <c r="AH16" s="5">
        <f>'Income Statement'!AF20</f>
        <v>2.0299999999999998</v>
      </c>
      <c r="AI16" s="5">
        <f>'Income Statement'!AG20</f>
        <v>2.1700000000000021</v>
      </c>
      <c r="AJ16" s="5">
        <f>'Income Statement'!AH20</f>
        <v>2.71</v>
      </c>
      <c r="AK16" s="5">
        <f>'Income Statement'!AI20</f>
        <v>2.48</v>
      </c>
      <c r="AL16" s="5">
        <f>'Income Statement'!AJ20</f>
        <v>2.2200000000000002</v>
      </c>
      <c r="AM16" s="5">
        <f>'Income Statement'!AK20</f>
        <v>2.2400000000000002</v>
      </c>
      <c r="AN16" s="5">
        <f>'Income Statement'!AL20</f>
        <v>2.35</v>
      </c>
      <c r="AO16" s="5">
        <f>'Income Statement'!AM20</f>
        <v>2.2000000000000002</v>
      </c>
      <c r="AP16" s="5">
        <f>'Income Statement'!AN20</f>
        <v>2.4500000000000002</v>
      </c>
      <c r="AQ16" s="5">
        <f>'Income Statement'!AO20</f>
        <v>2.6799999999999988</v>
      </c>
      <c r="AR16" s="5">
        <f>'Income Statement'!AP20</f>
        <v>2.99</v>
      </c>
      <c r="AS16" s="5">
        <f>'Income Statement'!AQ20</f>
        <v>2.93</v>
      </c>
      <c r="AT16" s="5">
        <f>'Income Statement'!AR20</f>
        <v>2.94</v>
      </c>
      <c r="AU16" s="5">
        <f>'Income Statement'!AS20</f>
        <v>2.9400000000000008</v>
      </c>
      <c r="AV16" s="5">
        <f>'Income Statement'!AT20</f>
        <v>3.3</v>
      </c>
      <c r="AW16" s="5">
        <f>'Income Statement'!AU20</f>
        <v>3.23</v>
      </c>
      <c r="AX16" s="5">
        <f>'Income Statement'!AV20</f>
        <v>3.46</v>
      </c>
      <c r="AY16" s="6">
        <f t="shared" si="1"/>
        <v>2.8091666666666666</v>
      </c>
      <c r="AZ16" s="6">
        <f t="shared" si="3"/>
        <v>2.8091666666666666</v>
      </c>
      <c r="BA16" s="6">
        <f t="shared" si="3"/>
        <v>2.8091666666666666</v>
      </c>
      <c r="BB16" s="6">
        <f t="shared" si="3"/>
        <v>2.8091666666666666</v>
      </c>
      <c r="BC16" s="6">
        <f t="shared" si="3"/>
        <v>2.8091666666666666</v>
      </c>
      <c r="BD16" s="6">
        <f t="shared" si="3"/>
        <v>2.8091666666666666</v>
      </c>
      <c r="BE16" s="6">
        <f t="shared" si="3"/>
        <v>2.8091666666666666</v>
      </c>
      <c r="BF16" s="6">
        <f t="shared" si="3"/>
        <v>2.8091666666666666</v>
      </c>
      <c r="BG16" s="22"/>
      <c r="BH16" s="22"/>
      <c r="BI16" s="22"/>
    </row>
    <row r="17" spans="1:61" x14ac:dyDescent="0.25">
      <c r="A17" s="4"/>
      <c r="B17" s="6"/>
      <c r="D17" s="22"/>
      <c r="E17" s="22"/>
      <c r="F17" s="22"/>
      <c r="G17" s="22"/>
      <c r="H17" s="22"/>
      <c r="I17" s="22"/>
      <c r="J17" s="22"/>
      <c r="K17" s="22"/>
      <c r="L17" s="22"/>
      <c r="M17" s="22"/>
      <c r="N17" s="22"/>
      <c r="O17" s="22"/>
      <c r="P17" s="22"/>
      <c r="Q17" s="22"/>
      <c r="R17" s="22"/>
      <c r="S17" s="22"/>
      <c r="T17" s="22"/>
      <c r="U17" s="22"/>
      <c r="V17" s="22"/>
      <c r="W17" s="22"/>
      <c r="X17" s="22"/>
      <c r="Y17" s="22"/>
      <c r="Z17" s="22"/>
      <c r="AA17" s="22"/>
      <c r="AB17" s="22"/>
      <c r="AC17" s="22"/>
      <c r="AD17" s="22"/>
      <c r="AE17" s="22"/>
      <c r="AF17" s="22"/>
      <c r="AG17" s="22"/>
      <c r="AH17" s="22"/>
      <c r="AI17" s="22"/>
      <c r="AJ17" s="22"/>
      <c r="AK17" s="22"/>
      <c r="AL17" s="22"/>
      <c r="AM17" s="22"/>
      <c r="AN17" s="22"/>
      <c r="AO17" s="22"/>
      <c r="AP17" s="22"/>
      <c r="AQ17" s="22"/>
      <c r="AR17" s="22"/>
      <c r="AS17" s="22"/>
      <c r="AT17" s="22"/>
      <c r="AU17" s="22"/>
      <c r="AV17" s="22"/>
      <c r="AW17" s="22"/>
      <c r="AX17" s="22"/>
      <c r="AY17" s="22"/>
      <c r="AZ17" s="22"/>
      <c r="BA17" s="22"/>
      <c r="BB17" s="22"/>
      <c r="BC17" s="22"/>
      <c r="BD17" s="22"/>
      <c r="BE17" s="22"/>
      <c r="BF17" s="22"/>
      <c r="BG17" s="22"/>
      <c r="BH17" s="22"/>
      <c r="BI17" s="22"/>
    </row>
    <row r="18" spans="1:61" x14ac:dyDescent="0.25">
      <c r="A18" s="19" t="s">
        <v>43</v>
      </c>
      <c r="B18" s="6"/>
      <c r="D18" s="22"/>
      <c r="E18" s="22"/>
      <c r="F18" s="22"/>
      <c r="G18" s="22"/>
      <c r="H18" s="22"/>
      <c r="I18" s="22"/>
      <c r="J18" s="22"/>
      <c r="K18" s="22"/>
      <c r="L18" s="22"/>
      <c r="M18" s="22"/>
      <c r="N18" s="22"/>
      <c r="O18" s="22"/>
      <c r="P18" s="22"/>
      <c r="Q18" s="22"/>
      <c r="R18" s="22"/>
      <c r="S18" s="22"/>
      <c r="T18" s="22"/>
      <c r="U18" s="22"/>
      <c r="V18" s="22"/>
      <c r="W18" s="22"/>
      <c r="X18" s="22"/>
      <c r="Y18" s="22"/>
      <c r="Z18" s="22"/>
      <c r="AA18" s="22"/>
      <c r="AB18" s="22"/>
      <c r="AC18" s="22"/>
      <c r="AD18" s="22"/>
      <c r="AE18" s="22"/>
      <c r="AF18" s="22"/>
      <c r="AG18" s="22"/>
      <c r="AH18" s="22"/>
      <c r="AI18" s="22"/>
      <c r="AJ18" s="22"/>
      <c r="AK18" s="22"/>
      <c r="AL18" s="22"/>
      <c r="AM18" s="22"/>
      <c r="AN18" s="22"/>
      <c r="AO18" s="22"/>
      <c r="AP18" s="22"/>
      <c r="AQ18" s="22"/>
      <c r="AR18" s="22"/>
      <c r="AS18" s="22"/>
      <c r="AT18" s="22"/>
      <c r="AU18" s="22"/>
      <c r="AV18" s="22"/>
      <c r="AW18" s="22"/>
      <c r="AX18" s="22"/>
      <c r="AY18" s="22"/>
      <c r="AZ18" s="22"/>
      <c r="BA18" s="22"/>
      <c r="BB18" s="22"/>
      <c r="BC18" s="22"/>
      <c r="BD18" s="22"/>
      <c r="BE18" s="22"/>
      <c r="BF18" s="22"/>
      <c r="BG18" s="22"/>
      <c r="BH18" s="22"/>
      <c r="BI18" s="22"/>
    </row>
    <row r="19" spans="1:61" ht="60" x14ac:dyDescent="0.25">
      <c r="A19" s="4" t="s">
        <v>119</v>
      </c>
      <c r="B19" s="30">
        <f>AX19</f>
        <v>50790</v>
      </c>
      <c r="C19" s="20" t="s">
        <v>120</v>
      </c>
      <c r="D19" s="21">
        <f>'Balance Sheet'!B5</f>
        <v>76649</v>
      </c>
      <c r="E19" s="21">
        <f>'Balance Sheet'!C5</f>
        <v>73885</v>
      </c>
      <c r="F19" s="21">
        <f>'Balance Sheet'!D5</f>
        <v>76853</v>
      </c>
      <c r="G19" s="21">
        <f>'Balance Sheet'!E5</f>
        <v>77040</v>
      </c>
      <c r="H19" s="21">
        <f>'Balance Sheet'!F5</f>
        <v>82891</v>
      </c>
      <c r="I19" s="21">
        <f>'Balance Sheet'!G5</f>
        <v>83823</v>
      </c>
      <c r="J19" s="21">
        <f>'Balance Sheet'!H5</f>
        <v>88024</v>
      </c>
      <c r="K19" s="21">
        <f>'Balance Sheet'!I5</f>
        <v>90931</v>
      </c>
      <c r="L19" s="21">
        <f>'Balance Sheet'!J5</f>
        <v>93924</v>
      </c>
      <c r="M19" s="21">
        <f>'Balance Sheet'!K5</f>
        <v>95455</v>
      </c>
      <c r="N19" s="21">
        <f>'Balance Sheet'!L5</f>
        <v>98382</v>
      </c>
      <c r="O19" s="21">
        <f>'Balance Sheet'!M5</f>
        <v>106730</v>
      </c>
      <c r="P19" s="21">
        <f>'Balance Sheet'!N5</f>
        <v>123004</v>
      </c>
      <c r="Q19" s="21">
        <f>'Balance Sheet'!O5</f>
        <v>114313</v>
      </c>
      <c r="R19" s="21">
        <f>'Balance Sheet'!P5</f>
        <v>119305</v>
      </c>
      <c r="S19" s="21">
        <f>'Balance Sheet'!Q5</f>
        <v>125318</v>
      </c>
      <c r="T19" s="21">
        <f>'Balance Sheet'!R5</f>
        <v>131587</v>
      </c>
      <c r="U19" s="21">
        <f>'Balance Sheet'!S5</f>
        <v>129921</v>
      </c>
      <c r="V19" s="21">
        <f>'Balance Sheet'!T5</f>
        <v>123049</v>
      </c>
      <c r="W19" s="21">
        <f>'Balance Sheet'!U5</f>
        <v>121822</v>
      </c>
      <c r="X19" s="21">
        <f>'Balance Sheet'!V5</f>
        <v>120743</v>
      </c>
      <c r="Y19" s="21">
        <f>'Balance Sheet'!W5</f>
        <v>121024</v>
      </c>
      <c r="Z19" s="21">
        <f>'Balance Sheet'!X5</f>
        <v>120406</v>
      </c>
      <c r="AA19" s="21">
        <f>'Balance Sheet'!Y5</f>
        <v>122463</v>
      </c>
      <c r="AB19" s="21">
        <f>'Balance Sheet'!Z5</f>
        <v>123519</v>
      </c>
      <c r="AC19" s="21">
        <f>'Balance Sheet'!AA5</f>
        <v>125389</v>
      </c>
      <c r="AD19" s="21">
        <f>'Balance Sheet'!AB5</f>
        <v>125916</v>
      </c>
      <c r="AE19" s="21">
        <f>'Balance Sheet'!AC5</f>
        <v>122951</v>
      </c>
      <c r="AF19" s="21">
        <f>'Balance Sheet'!AD5</f>
        <v>120772</v>
      </c>
      <c r="AG19" s="21">
        <f>'Balance Sheet'!AE5</f>
        <v>117536</v>
      </c>
      <c r="AH19" s="21">
        <f>'Balance Sheet'!AF5</f>
        <v>111705</v>
      </c>
      <c r="AI19" s="21">
        <f>'Balance Sheet'!AG5</f>
        <v>116110</v>
      </c>
      <c r="AJ19" s="21">
        <f>'Balance Sheet'!AH5</f>
        <v>111450</v>
      </c>
      <c r="AK19" s="21">
        <f>'Balance Sheet'!AI5</f>
        <v>104765</v>
      </c>
      <c r="AL19" s="21">
        <f>'Balance Sheet'!AJ5</f>
        <v>92195</v>
      </c>
      <c r="AM19" s="21">
        <f>'Balance Sheet'!AK5</f>
        <v>90826</v>
      </c>
      <c r="AN19" s="21">
        <f>'Balance Sheet'!AL5</f>
        <v>84378</v>
      </c>
      <c r="AO19" s="21">
        <f>'Balance Sheet'!AM5</f>
        <v>83862</v>
      </c>
      <c r="AP19" s="21">
        <f>'Balance Sheet'!AN5</f>
        <v>77865</v>
      </c>
      <c r="AQ19" s="21">
        <f>'Balance Sheet'!AO5</f>
        <v>76558</v>
      </c>
      <c r="AR19" s="21">
        <f>'Balance Sheet'!AP5</f>
        <v>63499</v>
      </c>
      <c r="AS19" s="21">
        <f>'Balance Sheet'!AQ5</f>
        <v>63712</v>
      </c>
      <c r="AT19" s="21">
        <f>'Balance Sheet'!AR5</f>
        <v>60387</v>
      </c>
      <c r="AU19" s="21">
        <f>'Balance Sheet'!AS5</f>
        <v>57228</v>
      </c>
      <c r="AV19" s="21">
        <f>'Balance Sheet'!AT5</f>
        <v>57588</v>
      </c>
      <c r="AW19" s="21">
        <f>'Balance Sheet'!AU5</f>
        <v>54073</v>
      </c>
      <c r="AX19" s="21">
        <f>'Balance Sheet'!AV5</f>
        <v>50790</v>
      </c>
      <c r="AY19" s="22">
        <f>$B19</f>
        <v>50790</v>
      </c>
      <c r="AZ19" s="22">
        <f t="shared" ref="AZ19:BF19" si="4">$B19</f>
        <v>50790</v>
      </c>
      <c r="BA19" s="22">
        <f t="shared" si="4"/>
        <v>50790</v>
      </c>
      <c r="BB19" s="22">
        <f t="shared" si="4"/>
        <v>50790</v>
      </c>
      <c r="BC19" s="22">
        <f t="shared" si="4"/>
        <v>50790</v>
      </c>
      <c r="BD19" s="22">
        <f t="shared" si="4"/>
        <v>50790</v>
      </c>
      <c r="BE19" s="22">
        <f t="shared" si="4"/>
        <v>50790</v>
      </c>
      <c r="BF19" s="22">
        <f t="shared" si="4"/>
        <v>50790</v>
      </c>
      <c r="BG19" s="22"/>
      <c r="BH19" s="22"/>
      <c r="BI19" s="22"/>
    </row>
    <row r="20" spans="1:61" x14ac:dyDescent="0.25">
      <c r="A20" s="4" t="s">
        <v>50</v>
      </c>
      <c r="B20" s="55">
        <f t="shared" ref="B20:B24" si="5">AVERAGE(AM20:AX20)</f>
        <v>66.505469635489021</v>
      </c>
      <c r="C20" s="3" t="s">
        <v>86</v>
      </c>
      <c r="D20" s="54">
        <f>'Balance Sheet'!B6/'Income Statement'!B3*91</f>
        <v>54.057801284472994</v>
      </c>
      <c r="E20" s="54">
        <f>'Balance Sheet'!C6/'Income Statement'!C3*91</f>
        <v>59.330559973897792</v>
      </c>
      <c r="F20" s="54">
        <f>'Balance Sheet'!D6/'Income Statement'!D3*91</f>
        <v>60.198353183355394</v>
      </c>
      <c r="G20" s="54">
        <f>'Balance Sheet'!E6/'Income Statement'!E3*91</f>
        <v>76.06295440937474</v>
      </c>
      <c r="H20" s="54">
        <f>'Balance Sheet'!F6/'Income Statement'!F3*91</f>
        <v>50.545967846213529</v>
      </c>
      <c r="I20" s="54">
        <f>'Balance Sheet'!G6/'Income Statement'!G3*91</f>
        <v>55.645107669059307</v>
      </c>
      <c r="J20" s="54">
        <f>'Balance Sheet'!H6/'Income Statement'!H3*91</f>
        <v>52.043674352248154</v>
      </c>
      <c r="K20" s="54">
        <f>'Balance Sheet'!I6/'Income Statement'!I3*91</f>
        <v>73.472858431018935</v>
      </c>
      <c r="L20" s="54">
        <f>'Balance Sheet'!J6/'Income Statement'!J3*91</f>
        <v>51.10182050149664</v>
      </c>
      <c r="M20" s="54">
        <f>'Balance Sheet'!K6/'Income Statement'!K3*91</f>
        <v>55.477265086569169</v>
      </c>
      <c r="N20" s="54">
        <f>'Balance Sheet'!L6/'Income Statement'!L3*91</f>
        <v>54.282645755199461</v>
      </c>
      <c r="O20" s="54">
        <f>'Balance Sheet'!M6/'Income Statement'!M3*91</f>
        <v>80.683370524886001</v>
      </c>
      <c r="P20" s="54">
        <f>'Balance Sheet'!N6/'Income Statement'!N3*91</f>
        <v>49.515425609934965</v>
      </c>
      <c r="Q20" s="54">
        <f>'Balance Sheet'!O6/'Income Statement'!O3*91</f>
        <v>54.180697384806969</v>
      </c>
      <c r="R20" s="54">
        <f>'Balance Sheet'!P6/'Income Statement'!P3*91</f>
        <v>53.067541874151196</v>
      </c>
      <c r="S20" s="54">
        <f>'Balance Sheet'!Q6/'Income Statement'!Q3*91</f>
        <v>77.242870009006296</v>
      </c>
      <c r="T20" s="54">
        <f>'Balance Sheet'!R6/'Income Statement'!R3*91</f>
        <v>53.999959246882391</v>
      </c>
      <c r="U20" s="54">
        <f>'Balance Sheet'!S6/'Income Statement'!S3*91</f>
        <v>57.989764160730346</v>
      </c>
      <c r="V20" s="54">
        <f>'Balance Sheet'!T6/'Income Statement'!T3*91</f>
        <v>58.388754241396029</v>
      </c>
      <c r="W20" s="54">
        <f>'Balance Sheet'!U6/'Income Statement'!U3*91</f>
        <v>80.098753531660293</v>
      </c>
      <c r="X20" s="54">
        <f>'Balance Sheet'!V6/'Income Statement'!V3*91</f>
        <v>54.411016366387017</v>
      </c>
      <c r="Y20" s="54">
        <f>'Balance Sheet'!W6/'Income Statement'!W3*91</f>
        <v>55.153213636783583</v>
      </c>
      <c r="Z20" s="54">
        <f>'Balance Sheet'!X6/'Income Statement'!X3*91</f>
        <v>57.357593798043894</v>
      </c>
      <c r="AA20" s="54">
        <f>'Balance Sheet'!Y6/'Income Statement'!Y3*91</f>
        <v>79.683364474893963</v>
      </c>
      <c r="AB20" s="54">
        <f>'Balance Sheet'!Z6/'Income Statement'!Z3*91</f>
        <v>52.546271365905305</v>
      </c>
      <c r="AC20" s="54">
        <f>'Balance Sheet'!AA6/'Income Statement'!AA3*91</f>
        <v>58.006150761393812</v>
      </c>
      <c r="AD20" s="54">
        <f>'Balance Sheet'!AB6/'Income Statement'!AB3*91</f>
        <v>58.982010793523891</v>
      </c>
      <c r="AE20" s="54">
        <f>'Balance Sheet'!AC6/'Income Statement'!AC3*91</f>
        <v>76.591407461940946</v>
      </c>
      <c r="AF20" s="54">
        <f>'Balance Sheet'!AD6/'Income Statement'!AD3*91</f>
        <v>55.968159552134352</v>
      </c>
      <c r="AG20" s="54">
        <f>'Balance Sheet'!AE6/'Income Statement'!AE3*91</f>
        <v>57.697836382208195</v>
      </c>
      <c r="AH20" s="54">
        <f>'Balance Sheet'!AF6/'Income Statement'!AF3*91</f>
        <v>57.433031218529713</v>
      </c>
      <c r="AI20" s="54">
        <f>'Balance Sheet'!AG6/'Income Statement'!AG3*91</f>
        <v>75.011115444617786</v>
      </c>
      <c r="AJ20" s="54">
        <f>'Balance Sheet'!AH6/'Income Statement'!AH3*91</f>
        <v>54.918882538561689</v>
      </c>
      <c r="AK20" s="54">
        <f>'Balance Sheet'!AI6/'Income Statement'!AI3*91</f>
        <v>58.968450355706771</v>
      </c>
      <c r="AL20" s="54">
        <f>'Balance Sheet'!AJ6/'Income Statement'!AJ3*91</f>
        <v>60.12526337115073</v>
      </c>
      <c r="AM20" s="54">
        <f>'Balance Sheet'!AK6/'Income Statement'!AK3*91</f>
        <v>77.658363057938885</v>
      </c>
      <c r="AN20" s="54">
        <f>'Balance Sheet'!AL6/'Income Statement'!AL3*91</f>
        <v>56.789214317066353</v>
      </c>
      <c r="AO20" s="54">
        <f>'Balance Sheet'!AM6/'Income Statement'!AM3*91</f>
        <v>61.819686427664138</v>
      </c>
      <c r="AP20" s="54">
        <f>'Balance Sheet'!AN6/'Income Statement'!AN3*91</f>
        <v>64.423255197987018</v>
      </c>
      <c r="AQ20" s="54">
        <f>'Balance Sheet'!AO6/'Income Statement'!AO3*91</f>
        <v>78.851874922137796</v>
      </c>
      <c r="AR20" s="54">
        <f>'Balance Sheet'!AP6/'Income Statement'!AP3*91</f>
        <v>59.499318789036927</v>
      </c>
      <c r="AS20" s="54">
        <f>'Balance Sheet'!AQ6/'Income Statement'!AQ3*91</f>
        <v>62.844582392776523</v>
      </c>
      <c r="AT20" s="54">
        <f>'Balance Sheet'!AR6/'Income Statement'!AR3*91</f>
        <v>64.771557438003171</v>
      </c>
      <c r="AU20" s="54">
        <f>'Balance Sheet'!AS6/'Income Statement'!AS3*91</f>
        <v>80.029724844346262</v>
      </c>
      <c r="AV20" s="54">
        <f>'Balance Sheet'!AT6/'Income Statement'!AT3*91</f>
        <v>61.255896927651143</v>
      </c>
      <c r="AW20" s="54">
        <f>'Balance Sheet'!AU6/'Income Statement'!AU3*91</f>
        <v>62.975471047794116</v>
      </c>
      <c r="AX20" s="54">
        <f>'Balance Sheet'!AV6/'Income Statement'!AV3*91</f>
        <v>67.146690263465871</v>
      </c>
      <c r="AY20" s="25">
        <f>$B20</f>
        <v>66.505469635489021</v>
      </c>
      <c r="AZ20" s="25">
        <f t="shared" ref="AZ20:BF20" si="6">$B20</f>
        <v>66.505469635489021</v>
      </c>
      <c r="BA20" s="25">
        <f t="shared" si="6"/>
        <v>66.505469635489021</v>
      </c>
      <c r="BB20" s="25">
        <f t="shared" si="6"/>
        <v>66.505469635489021</v>
      </c>
      <c r="BC20" s="25">
        <f t="shared" si="6"/>
        <v>66.505469635489021</v>
      </c>
      <c r="BD20" s="25">
        <f t="shared" si="6"/>
        <v>66.505469635489021</v>
      </c>
      <c r="BE20" s="25">
        <f t="shared" si="6"/>
        <v>66.505469635489021</v>
      </c>
      <c r="BF20" s="25">
        <f t="shared" si="6"/>
        <v>66.505469635489021</v>
      </c>
      <c r="BG20" s="22"/>
      <c r="BH20" s="22"/>
      <c r="BI20" s="22"/>
    </row>
    <row r="21" spans="1:61" ht="60" x14ac:dyDescent="0.25">
      <c r="A21" s="4" t="s">
        <v>51</v>
      </c>
      <c r="B21" s="55">
        <f>AVERAGE(AU21:AX21)</f>
        <v>5.1093484793772603</v>
      </c>
      <c r="C21" s="20" t="s">
        <v>94</v>
      </c>
      <c r="D21" s="25">
        <f>'Balance Sheet'!B7/'Income Statement'!B4*91</f>
        <v>46.496480250293317</v>
      </c>
      <c r="E21" s="25">
        <f>'Balance Sheet'!C7/'Income Statement'!C4*91</f>
        <v>17.510140028971513</v>
      </c>
      <c r="F21" s="25">
        <f>'Balance Sheet'!D7/'Income Statement'!D4*91</f>
        <v>29.409190371991247</v>
      </c>
      <c r="G21" s="25">
        <f>'Balance Sheet'!E7/'Income Statement'!E4*91</f>
        <v>31.870967741935484</v>
      </c>
      <c r="H21" s="25">
        <f>'Balance Sheet'!F7/'Income Statement'!F4*91</f>
        <v>34.549860993593619</v>
      </c>
      <c r="I21" s="25">
        <f>'Balance Sheet'!G7/'Income Statement'!G4*91</f>
        <v>18.431629834254146</v>
      </c>
      <c r="J21" s="25">
        <f>'Balance Sheet'!H7/'Income Statement'!H4*91</f>
        <v>31.375366568914956</v>
      </c>
      <c r="K21" s="25">
        <f>'Balance Sheet'!I7/'Income Statement'!I4*91</f>
        <v>35.361810391001605</v>
      </c>
      <c r="L21" s="25">
        <f>'Balance Sheet'!J7/'Income Statement'!J4*91</f>
        <v>48.183155265713893</v>
      </c>
      <c r="M21" s="25">
        <f>'Balance Sheet'!K7/'Income Statement'!K4*91</f>
        <v>24.907009724473259</v>
      </c>
      <c r="N21" s="25">
        <f>'Balance Sheet'!L7/'Income Statement'!L4*91</f>
        <v>28.872053872053872</v>
      </c>
      <c r="O21" s="25">
        <f>'Balance Sheet'!M7/'Income Statement'!M4*91</f>
        <v>25.672515352801106</v>
      </c>
      <c r="P21" s="25">
        <f>'Balance Sheet'!N7/'Income Statement'!N4*91</f>
        <v>36.219020907700155</v>
      </c>
      <c r="Q21" s="25">
        <f>'Balance Sheet'!O7/'Income Statement'!O4*91</f>
        <v>18.023532976467024</v>
      </c>
      <c r="R21" s="25">
        <f>'Balance Sheet'!P7/'Income Statement'!P4*91</f>
        <v>22.343548387096774</v>
      </c>
      <c r="S21" s="25">
        <f>'Balance Sheet'!Q7/'Income Statement'!Q4*91</f>
        <v>23.471026490066226</v>
      </c>
      <c r="T21" s="25">
        <f>'Balance Sheet'!R7/'Income Statement'!R4*91</f>
        <v>35.298502053636142</v>
      </c>
      <c r="U21" s="25">
        <f>'Balance Sheet'!S7/'Income Statement'!S4*91</f>
        <v>16.474421547360812</v>
      </c>
      <c r="V21" s="25">
        <f>'Balance Sheet'!T7/'Income Statement'!T4*91</f>
        <v>20.460028050490884</v>
      </c>
      <c r="W21" s="25">
        <f>'Balance Sheet'!U7/'Income Statement'!U4*91</f>
        <v>24.865735988503385</v>
      </c>
      <c r="X21" s="25">
        <f>'Balance Sheet'!V7/'Income Statement'!V4*91</f>
        <v>33.202826855123675</v>
      </c>
      <c r="Y21" s="25">
        <f>'Balance Sheet'!W7/'Income Statement'!W4*91</f>
        <v>14.364565724865171</v>
      </c>
      <c r="Z21" s="25">
        <f>'Balance Sheet'!X7/'Income Statement'!X4*91</f>
        <v>17.457325467059981</v>
      </c>
      <c r="AA21" s="25">
        <f>'Balance Sheet'!Y7/'Income Statement'!Y4*91</f>
        <v>18.030445639646562</v>
      </c>
      <c r="AB21" s="25">
        <f>'Balance Sheet'!Z7/'Income Statement'!Z4*91</f>
        <v>22.929271574091867</v>
      </c>
      <c r="AC21" s="25">
        <f>'Balance Sheet'!AA7/'Income Statement'!AA4*91</f>
        <v>13.423935911959862</v>
      </c>
      <c r="AD21" s="25">
        <f>'Balance Sheet'!AB7/'Income Statement'!AB4*91</f>
        <v>13.63134396355353</v>
      </c>
      <c r="AE21" s="25">
        <f>'Balance Sheet'!AC7/'Income Statement'!AC4*91</f>
        <v>13.975605802739283</v>
      </c>
      <c r="AF21" s="25">
        <f>'Balance Sheet'!AD7/'Income Statement'!AD4*91</f>
        <v>22.373659334666424</v>
      </c>
      <c r="AG21" s="25">
        <f>'Balance Sheet'!AE7/'Income Statement'!AE4*91</f>
        <v>12.335071156826828</v>
      </c>
      <c r="AH21" s="25">
        <f>'Balance Sheet'!AF7/'Income Statement'!AF4*91</f>
        <v>15.660789574549636</v>
      </c>
      <c r="AI21" s="25">
        <f>'Balance Sheet'!AG7/'Income Statement'!AG4*91</f>
        <v>17.145021799728397</v>
      </c>
      <c r="AJ21" s="25">
        <f>'Balance Sheet'!AH7/'Income Statement'!AH4*91</f>
        <v>22.746665689579363</v>
      </c>
      <c r="AK21" s="25">
        <f>'Balance Sheet'!AI7/'Income Statement'!AI4*91</f>
        <v>16.198643867924527</v>
      </c>
      <c r="AL21" s="25">
        <f>'Balance Sheet'!AJ7/'Income Statement'!AJ4*91</f>
        <v>19.208197246237592</v>
      </c>
      <c r="AM21" s="25">
        <f>'Balance Sheet'!AK7/'Income Statement'!AK4*91</f>
        <v>20.726885385598639</v>
      </c>
      <c r="AN21" s="25">
        <f>'Balance Sheet'!AL7/'Income Statement'!AL4*91</f>
        <v>25.135128138752265</v>
      </c>
      <c r="AO21" s="25">
        <f>'Balance Sheet'!AM7/'Income Statement'!AM4*91</f>
        <v>15.506633119853614</v>
      </c>
      <c r="AP21" s="25">
        <f>'Balance Sheet'!AN7/'Income Statement'!AN4*91</f>
        <v>16.233072916666664</v>
      </c>
      <c r="AQ21" s="25">
        <f>'Balance Sheet'!AO7/'Income Statement'!AO4*91</f>
        <v>13.545698124441799</v>
      </c>
      <c r="AR21" s="25">
        <f>'Balance Sheet'!AP7/'Income Statement'!AP4*91</f>
        <v>16.746411483253588</v>
      </c>
      <c r="AS21" s="25">
        <f>'Balance Sheet'!AQ7/'Income Statement'!AQ4*91</f>
        <v>7.4894256739540328</v>
      </c>
      <c r="AT21" s="25">
        <f>'Balance Sheet'!AR7/'Income Statement'!AR4*91</f>
        <v>6.4125371521210477</v>
      </c>
      <c r="AU21" s="25">
        <f>'Balance Sheet'!AS7/'Income Statement'!AS4*91</f>
        <v>5.7603129445234709</v>
      </c>
      <c r="AV21" s="25">
        <f>'Balance Sheet'!AT7/'Income Statement'!AT4*91</f>
        <v>7.3618587989452209</v>
      </c>
      <c r="AW21" s="25">
        <f>'Balance Sheet'!AU7/'Income Statement'!AU4*91</f>
        <v>3.7946236065874586</v>
      </c>
      <c r="AX21" s="25">
        <f>'Balance Sheet'!AV7/'Income Statement'!AV4*91</f>
        <v>3.520598567452895</v>
      </c>
      <c r="AY21" s="25">
        <f t="shared" ref="AY21:BF26" si="7">$B21</f>
        <v>5.1093484793772603</v>
      </c>
      <c r="AZ21" s="25">
        <f t="shared" si="7"/>
        <v>5.1093484793772603</v>
      </c>
      <c r="BA21" s="25">
        <f t="shared" si="7"/>
        <v>5.1093484793772603</v>
      </c>
      <c r="BB21" s="25">
        <f t="shared" si="7"/>
        <v>5.1093484793772603</v>
      </c>
      <c r="BC21" s="25">
        <f t="shared" si="7"/>
        <v>5.1093484793772603</v>
      </c>
      <c r="BD21" s="25">
        <f t="shared" si="7"/>
        <v>5.1093484793772603</v>
      </c>
      <c r="BE21" s="25">
        <f t="shared" si="7"/>
        <v>5.1093484793772603</v>
      </c>
      <c r="BF21" s="25">
        <f t="shared" si="7"/>
        <v>5.1093484793772603</v>
      </c>
      <c r="BG21" s="22"/>
      <c r="BH21" s="22"/>
      <c r="BI21" s="22"/>
    </row>
    <row r="22" spans="1:61" x14ac:dyDescent="0.25">
      <c r="A22" s="4" t="s">
        <v>62</v>
      </c>
      <c r="B22" s="55">
        <f t="shared" si="5"/>
        <v>29.620601121707008</v>
      </c>
      <c r="C22" s="3" t="s">
        <v>86</v>
      </c>
      <c r="D22" s="25">
        <f>'Balance Sheet'!B15/'Income Statement'!B3*91</f>
        <v>23.775217227049488</v>
      </c>
      <c r="E22" s="25">
        <f>'Balance Sheet'!C15/'Income Statement'!C3*91</f>
        <v>20.034177576573267</v>
      </c>
      <c r="F22" s="25">
        <f>'Balance Sheet'!D15/'Income Statement'!D3*91</f>
        <v>20.440768514434151</v>
      </c>
      <c r="G22" s="25">
        <f>'Balance Sheet'!E15/'Income Statement'!E3*91</f>
        <v>28.924471815926779</v>
      </c>
      <c r="H22" s="25">
        <f>'Balance Sheet'!F15/'Income Statement'!F3*91</f>
        <v>26.549674582992115</v>
      </c>
      <c r="I22" s="25">
        <f>'Balance Sheet'!G15/'Income Statement'!G3*91</f>
        <v>23.831205137891953</v>
      </c>
      <c r="J22" s="25">
        <f>'Balance Sheet'!H15/'Income Statement'!H3*91</f>
        <v>28.017396106585672</v>
      </c>
      <c r="K22" s="25">
        <f>'Balance Sheet'!I15/'Income Statement'!I3*91</f>
        <v>27.041523895401259</v>
      </c>
      <c r="L22" s="25">
        <f>'Balance Sheet'!J15/'Income Statement'!J3*91</f>
        <v>29.605476225526278</v>
      </c>
      <c r="M22" s="25">
        <f>'Balance Sheet'!K15/'Income Statement'!K3*91</f>
        <v>26.524457892082705</v>
      </c>
      <c r="N22" s="25">
        <f>'Balance Sheet'!L15/'Income Statement'!L3*91</f>
        <v>29.958063416297303</v>
      </c>
      <c r="O22" s="25">
        <f>'Balance Sheet'!M15/'Income Statement'!M3*91</f>
        <v>30.451052682642864</v>
      </c>
      <c r="P22" s="25">
        <f>'Balance Sheet'!N15/'Income Statement'!N3*91</f>
        <v>28.012320930914779</v>
      </c>
      <c r="Q22" s="25">
        <f>'Balance Sheet'!O15/'Income Statement'!O3*91</f>
        <v>24.855956828559567</v>
      </c>
      <c r="R22" s="25">
        <f>'Balance Sheet'!P15/'Income Statement'!P3*91</f>
        <v>25.611000452693524</v>
      </c>
      <c r="S22" s="25">
        <f>'Balance Sheet'!Q15/'Income Statement'!Q3*91</f>
        <v>28.841188832182528</v>
      </c>
      <c r="T22" s="25">
        <f>'Balance Sheet'!R15/'Income Statement'!R3*91</f>
        <v>25.462792403618874</v>
      </c>
      <c r="U22" s="25">
        <f>'Balance Sheet'!S15/'Income Statement'!S3*91</f>
        <v>24.702607372570714</v>
      </c>
      <c r="V22" s="25">
        <f>'Balance Sheet'!T15/'Income Statement'!T3*91</f>
        <v>25.865729520116336</v>
      </c>
      <c r="W22" s="25">
        <f>'Balance Sheet'!U15/'Income Statement'!U3*91</f>
        <v>26.064384244640184</v>
      </c>
      <c r="X22" s="25">
        <f>'Balance Sheet'!V15/'Income Statement'!V3*91</f>
        <v>26.629796451657267</v>
      </c>
      <c r="Y22" s="25">
        <f>'Balance Sheet'!W15/'Income Statement'!W3*91</f>
        <v>21.195312740599306</v>
      </c>
      <c r="Z22" s="25">
        <f>'Balance Sheet'!X15/'Income Statement'!X3*91</f>
        <v>22.456053122240032</v>
      </c>
      <c r="AA22" s="25">
        <f>'Balance Sheet'!Y15/'Income Statement'!Y3*91</f>
        <v>25.321410564403717</v>
      </c>
      <c r="AB22" s="25">
        <f>'Balance Sheet'!Z15/'Income Statement'!Z3*91</f>
        <v>23.60411435486311</v>
      </c>
      <c r="AC22" s="25">
        <f>'Balance Sheet'!AA15/'Income Statement'!AA3*91</f>
        <v>21.725491789952855</v>
      </c>
      <c r="AD22" s="25">
        <f>'Balance Sheet'!AB15/'Income Statement'!AB3*91</f>
        <v>24.025184889066562</v>
      </c>
      <c r="AE22" s="25">
        <f>'Balance Sheet'!AC15/'Income Statement'!AC3*91</f>
        <v>29.980017353351037</v>
      </c>
      <c r="AF22" s="25">
        <f>'Balance Sheet'!AD15/'Income Statement'!AD3*91</f>
        <v>30.637858642407277</v>
      </c>
      <c r="AG22" s="25">
        <f>'Balance Sheet'!AE15/'Income Statement'!AE3*91</f>
        <v>26.977203082923207</v>
      </c>
      <c r="AH22" s="25">
        <f>'Balance Sheet'!AF15/'Income Statement'!AF3*91</f>
        <v>29.264182611614633</v>
      </c>
      <c r="AI22" s="25">
        <f>'Balance Sheet'!AG15/'Income Statement'!AG3*91</f>
        <v>29.897577569769457</v>
      </c>
      <c r="AJ22" s="25">
        <f>'Balance Sheet'!AH15/'Income Statement'!AH3*91</f>
        <v>29.783789747776773</v>
      </c>
      <c r="AK22" s="25">
        <f>'Balance Sheet'!AI15/'Income Statement'!AI3*91</f>
        <v>26.94041911537272</v>
      </c>
      <c r="AL22" s="25">
        <f>'Balance Sheet'!AJ15/'Income Statement'!AJ3*91</f>
        <v>29.654274716369528</v>
      </c>
      <c r="AM22" s="25">
        <f>'Balance Sheet'!AK15/'Income Statement'!AK3*91</f>
        <v>33.336546804203216</v>
      </c>
      <c r="AN22" s="25">
        <f>'Balance Sheet'!AL15/'Income Statement'!AL3*91</f>
        <v>30.154802282430868</v>
      </c>
      <c r="AO22" s="25">
        <f>'Balance Sheet'!AM15/'Income Statement'!AM3*91</f>
        <v>26.488975676341781</v>
      </c>
      <c r="AP22" s="25">
        <f>'Balance Sheet'!AN15/'Income Statement'!AN3*91</f>
        <v>26.349490133757119</v>
      </c>
      <c r="AQ22" s="25">
        <f>'Balance Sheet'!AO15/'Income Statement'!AO3*91</f>
        <v>29.305469041983304</v>
      </c>
      <c r="AR22" s="25">
        <f>'Balance Sheet'!AP15/'Income Statement'!AP3*91</f>
        <v>31.086876515030877</v>
      </c>
      <c r="AS22" s="25">
        <f>'Balance Sheet'!AQ15/'Income Statement'!AQ3*91</f>
        <v>25.963318284424378</v>
      </c>
      <c r="AT22" s="25">
        <f>'Balance Sheet'!AR15/'Income Statement'!AR3*91</f>
        <v>26.607989265737658</v>
      </c>
      <c r="AU22" s="25">
        <f>'Balance Sheet'!AS15/'Income Statement'!AS3*91</f>
        <v>30.924281984334204</v>
      </c>
      <c r="AV22" s="25">
        <f>'Balance Sheet'!AT15/'Income Statement'!AT3*91</f>
        <v>31.590882061446976</v>
      </c>
      <c r="AW22" s="25">
        <f>'Balance Sheet'!AU15/'Income Statement'!AU3*91</f>
        <v>29.545726102941178</v>
      </c>
      <c r="AX22" s="25">
        <f>'Balance Sheet'!AV15/'Income Statement'!AV3*91</f>
        <v>34.092855307852595</v>
      </c>
      <c r="AY22" s="25">
        <f t="shared" si="7"/>
        <v>29.620601121707008</v>
      </c>
      <c r="AZ22" s="25">
        <f t="shared" si="7"/>
        <v>29.620601121707008</v>
      </c>
      <c r="BA22" s="25">
        <f t="shared" si="7"/>
        <v>29.620601121707008</v>
      </c>
      <c r="BB22" s="25">
        <f t="shared" si="7"/>
        <v>29.620601121707008</v>
      </c>
      <c r="BC22" s="25">
        <f t="shared" si="7"/>
        <v>29.620601121707008</v>
      </c>
      <c r="BD22" s="25">
        <f t="shared" si="7"/>
        <v>29.620601121707008</v>
      </c>
      <c r="BE22" s="25">
        <f t="shared" si="7"/>
        <v>29.620601121707008</v>
      </c>
      <c r="BF22" s="25">
        <f t="shared" si="7"/>
        <v>29.620601121707008</v>
      </c>
      <c r="BG22" s="22"/>
      <c r="BH22" s="22"/>
      <c r="BI22" s="22"/>
    </row>
    <row r="23" spans="1:61" x14ac:dyDescent="0.25">
      <c r="A23" s="4" t="s">
        <v>106</v>
      </c>
      <c r="B23" s="55">
        <f t="shared" si="5"/>
        <v>57.71636300833606</v>
      </c>
      <c r="C23" s="3" t="s">
        <v>86</v>
      </c>
      <c r="D23" s="25">
        <f>'Balance Sheet'!B16/('Income Statement'!B7+'Income Statement'!B8+'Income Statement'!B9) *91</f>
        <v>36.703290495692698</v>
      </c>
      <c r="E23" s="25">
        <f>'Balance Sheet'!C16/('Income Statement'!C7+'Income Statement'!C8+'Income Statement'!C9) *91</f>
        <v>34.887369949189448</v>
      </c>
      <c r="F23" s="25">
        <f>'Balance Sheet'!D16/('Income Statement'!D7+'Income Statement'!D8+'Income Statement'!D9) *91</f>
        <v>47.237847222222221</v>
      </c>
      <c r="G23" s="25">
        <f>'Balance Sheet'!E16/('Income Statement'!E7+'Income Statement'!E8+'Income Statement'!E9) *91</f>
        <v>47.562322946175634</v>
      </c>
      <c r="H23" s="25">
        <f>'Balance Sheet'!F16/('Income Statement'!F7+'Income Statement'!F8+'Income Statement'!F9) *91</f>
        <v>42.842396777442097</v>
      </c>
      <c r="I23" s="25">
        <f>'Balance Sheet'!G16/('Income Statement'!G7+'Income Statement'!G8+'Income Statement'!G9) *91</f>
        <v>38.074443776307881</v>
      </c>
      <c r="J23" s="25">
        <f>'Balance Sheet'!H16/('Income Statement'!H7+'Income Statement'!H8+'Income Statement'!H9) *91</f>
        <v>45.616906474820141</v>
      </c>
      <c r="K23" s="25">
        <f>'Balance Sheet'!I16/('Income Statement'!I7+'Income Statement'!I8+'Income Statement'!I9) *91</f>
        <v>55.690644890116495</v>
      </c>
      <c r="L23" s="25">
        <f>'Balance Sheet'!J16/('Income Statement'!J7+'Income Statement'!J8+'Income Statement'!J9) *91</f>
        <v>42.546415503455748</v>
      </c>
      <c r="M23" s="25">
        <f>'Balance Sheet'!K16/('Income Statement'!K7+'Income Statement'!K8+'Income Statement'!K9) *91</f>
        <v>42.043428716130663</v>
      </c>
      <c r="N23" s="25">
        <f>'Balance Sheet'!L16/('Income Statement'!L7+'Income Statement'!L8+'Income Statement'!L9) *91</f>
        <v>51.702896625033219</v>
      </c>
      <c r="O23" s="25">
        <f>'Balance Sheet'!M16/('Income Statement'!M7+'Income Statement'!M8+'Income Statement'!M9) *91</f>
        <v>56.722794552989939</v>
      </c>
      <c r="P23" s="25">
        <f>'Balance Sheet'!N16/('Income Statement'!N7+'Income Statement'!N8+'Income Statement'!N9) *91</f>
        <v>44.625</v>
      </c>
      <c r="Q23" s="25">
        <f>'Balance Sheet'!O16/('Income Statement'!O7+'Income Statement'!O8+'Income Statement'!O9) *91</f>
        <v>45.227408886669991</v>
      </c>
      <c r="R23" s="25">
        <f>'Balance Sheet'!P16/('Income Statement'!P7+'Income Statement'!P8+'Income Statement'!P9) *91</f>
        <v>49.663821716453292</v>
      </c>
      <c r="S23" s="25">
        <f>'Balance Sheet'!Q16/('Income Statement'!Q7+'Income Statement'!Q8+'Income Statement'!Q9) *91</f>
        <v>57.401517615176154</v>
      </c>
      <c r="T23" s="25">
        <f>'Balance Sheet'!R16/('Income Statement'!R7+'Income Statement'!R8+'Income Statement'!R9) *91</f>
        <v>43.71234798877456</v>
      </c>
      <c r="U23" s="25">
        <f>'Balance Sheet'!S16/('Income Statement'!S7+'Income Statement'!S8+'Income Statement'!S9) *91</f>
        <v>43.908119891008177</v>
      </c>
      <c r="V23" s="25">
        <f>'Balance Sheet'!T16/('Income Statement'!T7+'Income Statement'!T8+'Income Statement'!T9) *91</f>
        <v>50.611255130697778</v>
      </c>
      <c r="W23" s="25">
        <f>'Balance Sheet'!U16/('Income Statement'!U7+'Income Statement'!U8+'Income Statement'!U9) *91</f>
        <v>55.737956643918103</v>
      </c>
      <c r="X23" s="25">
        <f>'Balance Sheet'!V16/('Income Statement'!V7+'Income Statement'!V8+'Income Statement'!V9) *91</f>
        <v>42.135841283607981</v>
      </c>
      <c r="Y23" s="25">
        <f>'Balance Sheet'!W16/('Income Statement'!W7+'Income Statement'!W8+'Income Statement'!W9) *91</f>
        <v>42.98100102145046</v>
      </c>
      <c r="Z23" s="25">
        <f>'Balance Sheet'!X16/('Income Statement'!X7+'Income Statement'!X8+'Income Statement'!X9) *91</f>
        <v>52.139562624254474</v>
      </c>
      <c r="AA23" s="25">
        <f>'Balance Sheet'!Y16/('Income Statement'!Y7+'Income Statement'!Y8+'Income Statement'!Y9) *91</f>
        <v>57.021100917431191</v>
      </c>
      <c r="AB23" s="25">
        <f>'Balance Sheet'!Z16/('Income Statement'!Z7+'Income Statement'!Z8+'Income Statement'!Z9) *91</f>
        <v>42.709625614774666</v>
      </c>
      <c r="AC23" s="25">
        <f>'Balance Sheet'!AA16/('Income Statement'!AA7+'Income Statement'!AA8+'Income Statement'!AA9) *91</f>
        <v>46.289856432391858</v>
      </c>
      <c r="AD23" s="25">
        <f>'Balance Sheet'!AB16/('Income Statement'!AB7+'Income Statement'!AB8+'Income Statement'!AB9) *91</f>
        <v>51.405835064583144</v>
      </c>
      <c r="AE23" s="25">
        <f>'Balance Sheet'!AC16/('Income Statement'!AC7+'Income Statement'!AC8+'Income Statement'!AC9) *91</f>
        <v>58.316432001302196</v>
      </c>
      <c r="AF23" s="25">
        <f>'Balance Sheet'!AD16/('Income Statement'!AD7+'Income Statement'!AD8+'Income Statement'!AD9) *91</f>
        <v>50.600817438692097</v>
      </c>
      <c r="AG23" s="25">
        <f>'Balance Sheet'!AE16/('Income Statement'!AE7+'Income Statement'!AE8+'Income Statement'!AE9) *91</f>
        <v>56.646153846153851</v>
      </c>
      <c r="AH23" s="25">
        <f>'Balance Sheet'!AF16/('Income Statement'!AF7+'Income Statement'!AF8+'Income Statement'!AF9) *91</f>
        <v>62.939119951778181</v>
      </c>
      <c r="AI23" s="25">
        <f>'Balance Sheet'!AG16/('Income Statement'!AG7+'Income Statement'!AG8+'Income Statement'!AG9) *91</f>
        <v>70.043395071177102</v>
      </c>
      <c r="AJ23" s="25">
        <f>'Balance Sheet'!AH16/('Income Statement'!AH7+'Income Statement'!AH8+'Income Statement'!AH9) *91</f>
        <v>54.872212017843083</v>
      </c>
      <c r="AK23" s="25">
        <f>'Balance Sheet'!AI16/('Income Statement'!AI7+'Income Statement'!AI8+'Income Statement'!AI9) *91</f>
        <v>56.557942656337353</v>
      </c>
      <c r="AL23" s="25">
        <f>'Balance Sheet'!AJ16/('Income Statement'!AJ7+'Income Statement'!AJ8+'Income Statement'!AJ9) *91</f>
        <v>61.661833943651452</v>
      </c>
      <c r="AM23" s="25">
        <f>'Balance Sheet'!AK16/('Income Statement'!AK7+'Income Statement'!AK8+'Income Statement'!AK9) *91</f>
        <v>65.102066836666211</v>
      </c>
      <c r="AN23" s="25">
        <f>'Balance Sheet'!AL16/('Income Statement'!AL7+'Income Statement'!AL8+'Income Statement'!AL9) *91</f>
        <v>51.235933698296833</v>
      </c>
      <c r="AO23" s="25">
        <f>'Balance Sheet'!AM16/('Income Statement'!AM7+'Income Statement'!AM8+'Income Statement'!AM9) *91</f>
        <v>55.298115746971739</v>
      </c>
      <c r="AP23" s="25">
        <f>'Balance Sheet'!AN16/('Income Statement'!AN7+'Income Statement'!AN8+'Income Statement'!AN9) *91</f>
        <v>65.896988245113732</v>
      </c>
      <c r="AQ23" s="25">
        <f>'Balance Sheet'!AO16/('Income Statement'!AO7+'Income Statement'!AO8+'Income Statement'!AO9) *91</f>
        <v>66.170343461030384</v>
      </c>
      <c r="AR23" s="25">
        <f>'Balance Sheet'!AP16/('Income Statement'!AP7+'Income Statement'!AP8+'Income Statement'!AP9) *91</f>
        <v>47.754504504504503</v>
      </c>
      <c r="AS23" s="25">
        <f>'Balance Sheet'!AQ16/('Income Statement'!AQ7+'Income Statement'!AQ8+'Income Statement'!AQ9) *91</f>
        <v>52.195444191343967</v>
      </c>
      <c r="AT23" s="25">
        <f>'Balance Sheet'!AR16/('Income Statement'!AR7+'Income Statement'!AR8+'Income Statement'!AR9) *91</f>
        <v>60.189703271620594</v>
      </c>
      <c r="AU23" s="25">
        <f>'Balance Sheet'!AS16/('Income Statement'!AS7+'Income Statement'!AS8+'Income Statement'!AS9) *91</f>
        <v>66.790746582544685</v>
      </c>
      <c r="AV23" s="25">
        <f>'Balance Sheet'!AT16/('Income Statement'!AT7+'Income Statement'!AT8+'Income Statement'!AT9) *91</f>
        <v>50.734297576001069</v>
      </c>
      <c r="AW23" s="25">
        <f>'Balance Sheet'!AU16/('Income Statement'!AU7+'Income Statement'!AU8+'Income Statement'!AU9) *91</f>
        <v>51.607911001236097</v>
      </c>
      <c r="AX23" s="25">
        <f>'Balance Sheet'!AV16/('Income Statement'!AV7+'Income Statement'!AV8+'Income Statement'!AV9) *91</f>
        <v>59.620300984703043</v>
      </c>
      <c r="AY23" s="25">
        <f t="shared" si="7"/>
        <v>57.71636300833606</v>
      </c>
      <c r="AZ23" s="25">
        <f t="shared" si="7"/>
        <v>57.71636300833606</v>
      </c>
      <c r="BA23" s="25">
        <f t="shared" si="7"/>
        <v>57.71636300833606</v>
      </c>
      <c r="BB23" s="25">
        <f t="shared" si="7"/>
        <v>57.71636300833606</v>
      </c>
      <c r="BC23" s="25">
        <f t="shared" si="7"/>
        <v>57.71636300833606</v>
      </c>
      <c r="BD23" s="25">
        <f t="shared" si="7"/>
        <v>57.71636300833606</v>
      </c>
      <c r="BE23" s="25">
        <f t="shared" si="7"/>
        <v>57.71636300833606</v>
      </c>
      <c r="BF23" s="25">
        <f t="shared" si="7"/>
        <v>57.71636300833606</v>
      </c>
      <c r="BG23" s="22"/>
      <c r="BH23" s="22"/>
      <c r="BI23" s="22"/>
    </row>
    <row r="24" spans="1:61" x14ac:dyDescent="0.25">
      <c r="A24" s="4" t="s">
        <v>96</v>
      </c>
      <c r="B24" s="16">
        <f t="shared" si="5"/>
        <v>0.76581599363309316</v>
      </c>
      <c r="C24" s="3" t="s">
        <v>97</v>
      </c>
      <c r="D24" s="23">
        <f>'Balance Sheet'!B17/'Income Statement'!B3</f>
        <v>1.0030222893842085</v>
      </c>
      <c r="E24" s="23">
        <f>'Balance Sheet'!C17/'Income Statement'!C3</f>
        <v>0.71846323259513034</v>
      </c>
      <c r="F24" s="23">
        <f>'Balance Sheet'!D17/'Income Statement'!D3</f>
        <v>0.86604911042493748</v>
      </c>
      <c r="G24" s="23">
        <f>'Balance Sheet'!E17/'Income Statement'!E3</f>
        <v>0.99007783765289537</v>
      </c>
      <c r="H24" s="23">
        <f>'Balance Sheet'!F17/'Income Statement'!F3</f>
        <v>0.89276324296366538</v>
      </c>
      <c r="I24" s="23">
        <f>'Balance Sheet'!G17/'Income Statement'!G3</f>
        <v>0.72504722327162829</v>
      </c>
      <c r="J24" s="23">
        <f>'Balance Sheet'!H17/'Income Statement'!H3</f>
        <v>0.83906300335956552</v>
      </c>
      <c r="K24" s="23">
        <f>'Balance Sheet'!I17/'Income Statement'!I3</f>
        <v>1.0470243462578901</v>
      </c>
      <c r="L24" s="23">
        <f>'Balance Sheet'!J17/'Income Statement'!J3</f>
        <v>1.0600618283527161</v>
      </c>
      <c r="M24" s="23">
        <f>'Balance Sheet'!K17/'Income Statement'!K3</f>
        <v>0.87951756597747521</v>
      </c>
      <c r="N24" s="23">
        <f>'Balance Sheet'!L17/'Income Statement'!L3</f>
        <v>1.0168038575812186</v>
      </c>
      <c r="O24" s="23">
        <f>'Balance Sheet'!M17/'Income Statement'!M3</f>
        <v>1.3324924808382652</v>
      </c>
      <c r="P24" s="23">
        <f>'Balance Sheet'!N17/'Income Statement'!N3</f>
        <v>1.2860705031046791</v>
      </c>
      <c r="Q24" s="23">
        <f>'Balance Sheet'!O17/'Income Statement'!O3</f>
        <v>1.0828144458281446</v>
      </c>
      <c r="R24" s="23">
        <f>'Balance Sheet'!P17/'Income Statement'!P3</f>
        <v>1.2004526935264825</v>
      </c>
      <c r="S24" s="23">
        <f>'Balance Sheet'!Q17/'Income Statement'!Q3</f>
        <v>1.4625380623579363</v>
      </c>
      <c r="T24" s="23">
        <f>'Balance Sheet'!R17/'Income Statement'!R3</f>
        <v>0.92827451300024455</v>
      </c>
      <c r="U24" s="23">
        <f>'Balance Sheet'!S17/'Income Statement'!S3</f>
        <v>0.73687668580123111</v>
      </c>
      <c r="V24" s="23">
        <f>'Balance Sheet'!T17/'Income Statement'!T3</f>
        <v>0.79682314776837315</v>
      </c>
      <c r="W24" s="23">
        <f>'Balance Sheet'!U17/'Income Statement'!U3</f>
        <v>0.96077779624397541</v>
      </c>
      <c r="X24" s="23">
        <f>'Balance Sheet'!V17/'Income Statement'!V3</f>
        <v>0.91816806491541736</v>
      </c>
      <c r="Y24" s="23">
        <f>'Balance Sheet'!W17/'Income Statement'!W3</f>
        <v>0.74789812448030546</v>
      </c>
      <c r="Z24" s="23">
        <f>'Balance Sheet'!X17/'Income Statement'!X3</f>
        <v>0.79326812992705509</v>
      </c>
      <c r="AA24" s="23">
        <f>'Balance Sheet'!Y17/'Income Statement'!Y3</f>
        <v>0.96912536702553609</v>
      </c>
      <c r="AB24" s="23">
        <f>'Balance Sheet'!Z17/'Income Statement'!Z3</f>
        <v>0.90467402813492659</v>
      </c>
      <c r="AC24" s="23">
        <f>'Balance Sheet'!AA17/'Income Statement'!AA3</f>
        <v>0.74088224136996694</v>
      </c>
      <c r="AD24" s="23">
        <f>'Balance Sheet'!AB17/'Income Statement'!AB3</f>
        <v>0.77130864338539729</v>
      </c>
      <c r="AE24" s="23">
        <f>'Balance Sheet'!AC17/'Income Statement'!AC3</f>
        <v>0.94654642021402469</v>
      </c>
      <c r="AF24" s="23">
        <f>'Balance Sheet'!AD17/'Income Statement'!AD3</f>
        <v>0.90100662109059593</v>
      </c>
      <c r="AG24" s="23">
        <f>'Balance Sheet'!AE17/'Income Statement'!AE3</f>
        <v>0.70577583805367261</v>
      </c>
      <c r="AH24" s="23">
        <f>'Balance Sheet'!AF17/'Income Statement'!AF3</f>
        <v>0.72131108233827268</v>
      </c>
      <c r="AI24" s="23">
        <f>'Balance Sheet'!AG17/'Income Statement'!AG3</f>
        <v>0.89974432310625763</v>
      </c>
      <c r="AJ24" s="23">
        <f>'Balance Sheet'!AH17/'Income Statement'!AH3</f>
        <v>0.84879846415252558</v>
      </c>
      <c r="AK24" s="23">
        <f>'Balance Sheet'!AI17/'Income Statement'!AI3</f>
        <v>0.65730358799876276</v>
      </c>
      <c r="AL24" s="23">
        <f>'Balance Sheet'!AJ17/'Income Statement'!AJ3</f>
        <v>0.68936385737439221</v>
      </c>
      <c r="AM24" s="23">
        <f>'Balance Sheet'!AK17/'Income Statement'!AK3</f>
        <v>0.87801021883736619</v>
      </c>
      <c r="AN24" s="23">
        <f>'Balance Sheet'!AL17/'Income Statement'!AL3</f>
        <v>0.82478751845496989</v>
      </c>
      <c r="AO24" s="23">
        <f>'Balance Sheet'!AM17/'Income Statement'!AM3</f>
        <v>0.70112044286878872</v>
      </c>
      <c r="AP24" s="23">
        <f>'Balance Sheet'!AN17/'Income Statement'!AN3</f>
        <v>0.69816675180203192</v>
      </c>
      <c r="AQ24" s="23">
        <f>'Balance Sheet'!AO17/'Income Statement'!AO3</f>
        <v>0.90588905301749456</v>
      </c>
      <c r="AR24" s="23">
        <f>'Balance Sheet'!AP17/'Income Statement'!AP3</f>
        <v>0.82150503388361029</v>
      </c>
      <c r="AS24" s="23">
        <f>'Balance Sheet'!AQ17/'Income Statement'!AQ3</f>
        <v>0.69442115446630115</v>
      </c>
      <c r="AT24" s="23">
        <f>'Balance Sheet'!AR17/'Income Statement'!AR3</f>
        <v>0.67716382682918941</v>
      </c>
      <c r="AU24" s="23">
        <f>'Balance Sheet'!AS17/'Income Statement'!AS3</f>
        <v>0.88961329893243934</v>
      </c>
      <c r="AV24" s="23">
        <f>'Balance Sheet'!AT17/'Income Statement'!AT3</f>
        <v>0.80850804299763668</v>
      </c>
      <c r="AW24" s="23">
        <f>'Balance Sheet'!AU17/'Income Statement'!AU3</f>
        <v>0.65355009191176472</v>
      </c>
      <c r="AX24" s="23">
        <f>'Balance Sheet'!AV17/'Income Statement'!AV3</f>
        <v>0.63705648959552419</v>
      </c>
      <c r="AY24" s="23">
        <f>$B24</f>
        <v>0.76581599363309316</v>
      </c>
      <c r="AZ24" s="23">
        <f t="shared" si="7"/>
        <v>0.76581599363309316</v>
      </c>
      <c r="BA24" s="23">
        <f t="shared" si="7"/>
        <v>0.76581599363309316</v>
      </c>
      <c r="BB24" s="23">
        <f t="shared" si="7"/>
        <v>0.76581599363309316</v>
      </c>
      <c r="BC24" s="23">
        <f t="shared" si="7"/>
        <v>0.76581599363309316</v>
      </c>
      <c r="BD24" s="23">
        <f t="shared" si="7"/>
        <v>0.76581599363309316</v>
      </c>
      <c r="BE24" s="23">
        <f t="shared" si="7"/>
        <v>0.76581599363309316</v>
      </c>
      <c r="BF24" s="23">
        <f t="shared" si="7"/>
        <v>0.76581599363309316</v>
      </c>
      <c r="BG24" s="22"/>
      <c r="BH24" s="22"/>
      <c r="BI24" s="22"/>
    </row>
    <row r="25" spans="1:61" ht="60" x14ac:dyDescent="0.25">
      <c r="A25" s="4" t="s">
        <v>80</v>
      </c>
      <c r="B25" s="16">
        <f>AVERAGE(AM25:AX25)</f>
        <v>0.37120771481419007</v>
      </c>
      <c r="C25" s="20" t="s">
        <v>111</v>
      </c>
      <c r="D25" s="23">
        <f>'Balance Sheet'!B8/'Income Statement'!B3</f>
        <v>0.27837444006692214</v>
      </c>
      <c r="E25" s="23">
        <f>'Balance Sheet'!C8/'Income Statement'!C3</f>
        <v>0.21803499327052489</v>
      </c>
      <c r="F25" s="23">
        <f>'Balance Sheet'!D8/'Income Statement'!D3</f>
        <v>0.25310003430868011</v>
      </c>
      <c r="G25" s="23">
        <f>'Balance Sheet'!E8/'Income Statement'!E3</f>
        <v>0.27084937131126507</v>
      </c>
      <c r="H25" s="23">
        <f>'Balance Sheet'!F8/'Income Statement'!F3</f>
        <v>0.3111072798586268</v>
      </c>
      <c r="I25" s="23">
        <f>'Balance Sheet'!G8/'Income Statement'!G3</f>
        <v>0.29746883264072532</v>
      </c>
      <c r="J25" s="23">
        <f>'Balance Sheet'!H8/'Income Statement'!H3</f>
        <v>0.37111694049427035</v>
      </c>
      <c r="K25" s="23">
        <f>'Balance Sheet'!I8/'Income Statement'!I3</f>
        <v>0.33255184851217312</v>
      </c>
      <c r="L25" s="23">
        <f>'Balance Sheet'!J8/'Income Statement'!J3</f>
        <v>0.34550272339172677</v>
      </c>
      <c r="M25" s="23">
        <f>'Balance Sheet'!K8/'Income Statement'!K3</f>
        <v>0.33463607328962852</v>
      </c>
      <c r="N25" s="23">
        <f>'Balance Sheet'!L8/'Income Statement'!L3</f>
        <v>0.39803224392382253</v>
      </c>
      <c r="O25" s="23">
        <f>'Balance Sheet'!M8/'Income Statement'!M3</f>
        <v>0.28582516736198699</v>
      </c>
      <c r="P25" s="23">
        <f>'Balance Sheet'!N8/'Income Statement'!N3</f>
        <v>0.3288515132254437</v>
      </c>
      <c r="Q25" s="23">
        <f>'Balance Sheet'!O8/'Income Statement'!O3</f>
        <v>0.24342050643420507</v>
      </c>
      <c r="R25" s="23">
        <f>'Balance Sheet'!P8/'Income Statement'!P3</f>
        <v>0.24599366229062924</v>
      </c>
      <c r="S25" s="23">
        <f>'Balance Sheet'!Q8/'Income Statement'!Q3</f>
        <v>0.21001844148046489</v>
      </c>
      <c r="T25" s="23">
        <f>'Balance Sheet'!R8/'Income Statement'!R3</f>
        <v>0.19512592713342572</v>
      </c>
      <c r="U25" s="23">
        <f>'Balance Sheet'!S8/'Income Statement'!S3</f>
        <v>0.15291513935956844</v>
      </c>
      <c r="V25" s="23">
        <f>'Balance Sheet'!T8/'Income Statement'!T3</f>
        <v>0.19005182892725306</v>
      </c>
      <c r="W25" s="23">
        <f>'Balance Sheet'!U8/'Income Statement'!U3</f>
        <v>0.22439754030247633</v>
      </c>
      <c r="X25" s="23">
        <f>'Balance Sheet'!V8/'Income Statement'!V3</f>
        <v>0.251375326640077</v>
      </c>
      <c r="Y25" s="23">
        <f>'Balance Sheet'!W8/'Income Statement'!W3</f>
        <v>0.23316189830926057</v>
      </c>
      <c r="Z25" s="23">
        <f>'Balance Sheet'!X8/'Income Statement'!X3</f>
        <v>0.23057799875699192</v>
      </c>
      <c r="AA25" s="23">
        <f>'Balance Sheet'!Y8/'Income Statement'!Y3</f>
        <v>0.30091645164160513</v>
      </c>
      <c r="AB25" s="23">
        <f>'Balance Sheet'!Z8/'Income Statement'!Z3</f>
        <v>0.228437452730298</v>
      </c>
      <c r="AC25" s="23">
        <f>'Balance Sheet'!AA8/'Income Statement'!AA3</f>
        <v>0.2024874004226955</v>
      </c>
      <c r="AD25" s="23">
        <f>'Balance Sheet'!AB8/'Income Statement'!AB3</f>
        <v>0.24373947060335227</v>
      </c>
      <c r="AE25" s="23">
        <f>'Balance Sheet'!AC8/'Income Statement'!AC3</f>
        <v>0.30189572213603977</v>
      </c>
      <c r="AF25" s="23">
        <f>'Balance Sheet'!AD8/'Income Statement'!AD3</f>
        <v>0.36453679280831136</v>
      </c>
      <c r="AG25" s="23">
        <f>'Balance Sheet'!AE8/'Income Statement'!AE3</f>
        <v>0.29642956634785034</v>
      </c>
      <c r="AH25" s="23">
        <f>'Balance Sheet'!AF8/'Income Statement'!AF3</f>
        <v>0.27909653287296793</v>
      </c>
      <c r="AI25" s="23">
        <f>'Balance Sheet'!AG8/'Income Statement'!AG3</f>
        <v>0.29019327439764259</v>
      </c>
      <c r="AJ25" s="23">
        <f>'Balance Sheet'!AH8/'Income Statement'!AH3</f>
        <v>0.28578679082904868</v>
      </c>
      <c r="AK25" s="23">
        <f>'Balance Sheet'!AI8/'Income Statement'!AI3</f>
        <v>0.23739560779461799</v>
      </c>
      <c r="AL25" s="23">
        <f>'Balance Sheet'!AJ8/'Income Statement'!AJ3</f>
        <v>0.26985413290113452</v>
      </c>
      <c r="AM25" s="23">
        <f>'Balance Sheet'!AK8/'Income Statement'!AK3</f>
        <v>0.32630868601176133</v>
      </c>
      <c r="AN25" s="23">
        <f>'Balance Sheet'!AL8/'Income Statement'!AL3</f>
        <v>0.35918359203543354</v>
      </c>
      <c r="AO25" s="23">
        <f>'Balance Sheet'!AM8/'Income Statement'!AM3</f>
        <v>0.36972718827611051</v>
      </c>
      <c r="AP25" s="23">
        <f>'Balance Sheet'!AN8/'Income Statement'!AN3</f>
        <v>0.36258206103259738</v>
      </c>
      <c r="AQ25" s="23">
        <f>'Balance Sheet'!AO8/'Income Statement'!AO3</f>
        <v>0.38810087383651604</v>
      </c>
      <c r="AR25" s="23">
        <f>'Balance Sheet'!AP8/'Income Statement'!AP3</f>
        <v>0.41902436435054941</v>
      </c>
      <c r="AS25" s="23">
        <f>'Balance Sheet'!AQ8/'Income Statement'!AQ3</f>
        <v>0.35359561431796194</v>
      </c>
      <c r="AT25" s="23">
        <f>'Balance Sheet'!AR8/'Income Statement'!AR3</f>
        <v>0.35284037634582432</v>
      </c>
      <c r="AU25" s="23">
        <f>'Balance Sheet'!AS8/'Income Statement'!AS3</f>
        <v>0.40201152532946066</v>
      </c>
      <c r="AV25" s="23">
        <f>'Balance Sheet'!AT8/'Income Statement'!AT3</f>
        <v>0.39222383166882674</v>
      </c>
      <c r="AW25" s="23">
        <f>'Balance Sheet'!AU8/'Income Statement'!AU3</f>
        <v>0.37953814338235292</v>
      </c>
      <c r="AX25" s="23">
        <f>'Balance Sheet'!AV8/'Income Statement'!AV3</f>
        <v>0.34935632118288473</v>
      </c>
      <c r="AY25" s="23">
        <f>$B25</f>
        <v>0.37120771481419007</v>
      </c>
      <c r="AZ25" s="23">
        <f t="shared" si="7"/>
        <v>0.37120771481419007</v>
      </c>
      <c r="BA25" s="23">
        <f t="shared" si="7"/>
        <v>0.37120771481419007</v>
      </c>
      <c r="BB25" s="23">
        <f t="shared" si="7"/>
        <v>0.37120771481419007</v>
      </c>
      <c r="BC25" s="23">
        <f t="shared" si="7"/>
        <v>0.37120771481419007</v>
      </c>
      <c r="BD25" s="23">
        <f t="shared" si="7"/>
        <v>0.37120771481419007</v>
      </c>
      <c r="BE25" s="23">
        <f t="shared" si="7"/>
        <v>0.37120771481419007</v>
      </c>
      <c r="BF25" s="23">
        <f t="shared" si="7"/>
        <v>0.37120771481419007</v>
      </c>
      <c r="BG25" s="22"/>
      <c r="BH25" s="22"/>
      <c r="BI25" s="22"/>
    </row>
    <row r="26" spans="1:61" ht="60" x14ac:dyDescent="0.25">
      <c r="A26" s="4" t="s">
        <v>110</v>
      </c>
      <c r="B26" s="16">
        <f>AVERAGE(AM26:AX26)</f>
        <v>1.0024595662313753</v>
      </c>
      <c r="C26" s="20" t="s">
        <v>111</v>
      </c>
      <c r="D26" s="23">
        <f>'Balance Sheet'!B13/'Income Statement'!B3</f>
        <v>0.78120783636461766</v>
      </c>
      <c r="E26" s="23">
        <f>'Balance Sheet'!C13/'Income Statement'!C3</f>
        <v>0.71295729842163225</v>
      </c>
      <c r="F26" s="23">
        <f>'Balance Sheet'!D13/'Income Statement'!D3</f>
        <v>0.86702935842768225</v>
      </c>
      <c r="G26" s="23">
        <f>'Balance Sheet'!E13/'Income Statement'!E3</f>
        <v>0.77063553160550846</v>
      </c>
      <c r="H26" s="23">
        <f>'Balance Sheet'!F13/'Income Statement'!F3</f>
        <v>0.74195077798370757</v>
      </c>
      <c r="I26" s="23">
        <f>'Balance Sheet'!G13/'Income Statement'!G3</f>
        <v>0.59406875708349072</v>
      </c>
      <c r="J26" s="23">
        <f>'Balance Sheet'!H13/'Income Statement'!H3</f>
        <v>0.70040038658014636</v>
      </c>
      <c r="K26" s="23">
        <f>'Balance Sheet'!I13/'Income Statement'!I3</f>
        <v>0.6765554553651939</v>
      </c>
      <c r="L26" s="23">
        <f>'Balance Sheet'!J13/'Income Statement'!J3</f>
        <v>0.70204622405417338</v>
      </c>
      <c r="M26" s="23">
        <f>'Balance Sheet'!K13/'Income Statement'!K3</f>
        <v>0.60690872415532027</v>
      </c>
      <c r="N26" s="23">
        <f>'Balance Sheet'!L13/'Income Statement'!L3</f>
        <v>0.69212410501193322</v>
      </c>
      <c r="O26" s="23">
        <f>'Balance Sheet'!M13/'Income Statement'!M3</f>
        <v>0.68269137479382946</v>
      </c>
      <c r="P26" s="23">
        <f>'Balance Sheet'!N13/'Income Statement'!N3</f>
        <v>0.68263824377841886</v>
      </c>
      <c r="Q26" s="23">
        <f>'Balance Sheet'!O13/'Income Statement'!O3</f>
        <v>0.52955583229555836</v>
      </c>
      <c r="R26" s="23">
        <f>'Balance Sheet'!P13/'Income Statement'!P3</f>
        <v>0.52181982797645998</v>
      </c>
      <c r="S26" s="23">
        <f>'Balance Sheet'!Q13/'Income Statement'!Q3</f>
        <v>0.52635416219925379</v>
      </c>
      <c r="T26" s="23">
        <f>'Balance Sheet'!R13/'Income Statement'!R3</f>
        <v>0.74455945879859808</v>
      </c>
      <c r="U26" s="23">
        <f>'Balance Sheet'!S13/'Income Statement'!S3</f>
        <v>0.6112801715194689</v>
      </c>
      <c r="V26" s="23">
        <f>'Balance Sheet'!T13/'Income Statement'!T3</f>
        <v>0.62578768783325256</v>
      </c>
      <c r="W26" s="23">
        <f>'Balance Sheet'!U13/'Income Statement'!U3</f>
        <v>0.53149410004985875</v>
      </c>
      <c r="X26" s="23">
        <f>'Balance Sheet'!V13/'Income Statement'!V3</f>
        <v>0.63815156099573644</v>
      </c>
      <c r="Y26" s="23">
        <f>'Balance Sheet'!W13/'Income Statement'!W3</f>
        <v>0.59157401989467528</v>
      </c>
      <c r="Z26" s="23">
        <f>'Balance Sheet'!X13/'Income Statement'!X3</f>
        <v>0.64708383762389188</v>
      </c>
      <c r="AA26" s="23">
        <f>'Balance Sheet'!Y13/'Income Statement'!Y3</f>
        <v>0.7340807307886229</v>
      </c>
      <c r="AB26" s="23">
        <f>'Balance Sheet'!Z13/'Income Statement'!Z3</f>
        <v>0.75719255785811523</v>
      </c>
      <c r="AC26" s="23">
        <f>'Balance Sheet'!AA13/'Income Statement'!AA3</f>
        <v>0.69972362217525608</v>
      </c>
      <c r="AD26" s="23">
        <f>'Balance Sheet'!AB13/'Income Statement'!AB3</f>
        <v>0.70826075783101572</v>
      </c>
      <c r="AE26" s="23">
        <f>'Balance Sheet'!AC13/'Income Statement'!AC3</f>
        <v>0.65353771724554988</v>
      </c>
      <c r="AF26" s="23">
        <f>'Balance Sheet'!AD13/'Income Statement'!AD3</f>
        <v>0.67782742100446791</v>
      </c>
      <c r="AG26" s="23">
        <f>'Balance Sheet'!AE13/'Income Statement'!AE3</f>
        <v>0.64195839910855235</v>
      </c>
      <c r="AH26" s="23">
        <f>'Balance Sheet'!AF13/'Income Statement'!AF3</f>
        <v>0.73118975686951515</v>
      </c>
      <c r="AI26" s="23">
        <f>'Balance Sheet'!AG13/'Income Statement'!AG3</f>
        <v>0.69654619518114058</v>
      </c>
      <c r="AJ26" s="23">
        <f>'Balance Sheet'!AH13/'Income Statement'!AH3</f>
        <v>0.86217092923185557</v>
      </c>
      <c r="AK26" s="23">
        <f>'Balance Sheet'!AI13/'Income Statement'!AI3</f>
        <v>0.78495205691308378</v>
      </c>
      <c r="AL26" s="23">
        <f>'Balance Sheet'!AJ13/'Income Statement'!AJ3</f>
        <v>0.84416531604538092</v>
      </c>
      <c r="AM26" s="23">
        <f>'Balance Sheet'!AK13/'Income Statement'!AK3</f>
        <v>0.80856068639737777</v>
      </c>
      <c r="AN26" s="23">
        <f>'Balance Sheet'!AL13/'Income Statement'!AL3</f>
        <v>0.87123418857986512</v>
      </c>
      <c r="AO26" s="23">
        <f>'Balance Sheet'!AM13/'Income Statement'!AM3</f>
        <v>0.86668436119589742</v>
      </c>
      <c r="AP26" s="23">
        <f>'Balance Sheet'!AN13/'Income Statement'!AN3</f>
        <v>0.95064040713623554</v>
      </c>
      <c r="AQ26" s="23">
        <f>'Balance Sheet'!AO13/'Income Statement'!AO3</f>
        <v>0.97574258306786021</v>
      </c>
      <c r="AR26" s="23">
        <f>'Balance Sheet'!AP13/'Income Statement'!AP3</f>
        <v>1.0441460091653838</v>
      </c>
      <c r="AS26" s="23">
        <f>'Balance Sheet'!AQ13/'Income Statement'!AQ3</f>
        <v>1.0001612383102225</v>
      </c>
      <c r="AT26" s="23">
        <f>'Balance Sheet'!AR13/'Income Statement'!AR3</f>
        <v>1.0949109250218241</v>
      </c>
      <c r="AU26" s="23">
        <f>'Balance Sheet'!AS13/'Income Statement'!AS3</f>
        <v>1.0817896704620946</v>
      </c>
      <c r="AV26" s="23">
        <f>'Balance Sheet'!AT13/'Income Statement'!AT3</f>
        <v>1.1298162689639399</v>
      </c>
      <c r="AW26" s="23">
        <f>'Balance Sheet'!AU13/'Income Statement'!AU3</f>
        <v>1.0819738051470589</v>
      </c>
      <c r="AX26" s="23">
        <f>'Balance Sheet'!AV13/'Income Statement'!AV3</f>
        <v>1.1238546513287473</v>
      </c>
      <c r="AY26" s="23">
        <f>$B26</f>
        <v>1.0024595662313753</v>
      </c>
      <c r="AZ26" s="23">
        <f t="shared" si="7"/>
        <v>1.0024595662313753</v>
      </c>
      <c r="BA26" s="23">
        <f t="shared" si="7"/>
        <v>1.0024595662313753</v>
      </c>
      <c r="BB26" s="23">
        <f t="shared" si="7"/>
        <v>1.0024595662313753</v>
      </c>
      <c r="BC26" s="23">
        <f t="shared" si="7"/>
        <v>1.0024595662313753</v>
      </c>
      <c r="BD26" s="23">
        <f t="shared" si="7"/>
        <v>1.0024595662313753</v>
      </c>
      <c r="BE26" s="23">
        <f t="shared" si="7"/>
        <v>1.0024595662313753</v>
      </c>
      <c r="BF26" s="23">
        <f t="shared" si="7"/>
        <v>1.0024595662313753</v>
      </c>
      <c r="BG26" s="22"/>
      <c r="BH26" s="22"/>
      <c r="BI26" s="22"/>
    </row>
    <row r="27" spans="1:61" ht="40" x14ac:dyDescent="0.25">
      <c r="A27" s="4" t="s">
        <v>112</v>
      </c>
      <c r="B27" s="30">
        <f>AX27</f>
        <v>32741</v>
      </c>
      <c r="C27" s="20" t="s">
        <v>114</v>
      </c>
      <c r="D27" s="22">
        <f>'Balance Sheet'!B18</f>
        <v>8341</v>
      </c>
      <c r="E27" s="22">
        <f>'Balance Sheet'!C18</f>
        <v>7559</v>
      </c>
      <c r="F27" s="22">
        <f>'Balance Sheet'!D18</f>
        <v>7763</v>
      </c>
      <c r="G27" s="22">
        <f>'Balance Sheet'!E18</f>
        <v>10246</v>
      </c>
      <c r="H27" s="22">
        <f>'Balance Sheet'!F18</f>
        <v>13472</v>
      </c>
      <c r="I27" s="22">
        <f>'Balance Sheet'!G18</f>
        <v>17812</v>
      </c>
      <c r="J27" s="22">
        <f>'Balance Sheet'!H18</f>
        <v>11924</v>
      </c>
      <c r="K27" s="22">
        <f>'Balance Sheet'!I18</f>
        <v>14948</v>
      </c>
      <c r="L27" s="22">
        <f>'Balance Sheet'!J18</f>
        <v>17716</v>
      </c>
      <c r="M27" s="22">
        <f>'Balance Sheet'!K18</f>
        <v>11129</v>
      </c>
      <c r="N27" s="22">
        <f>'Balance Sheet'!L18</f>
        <v>12443</v>
      </c>
      <c r="O27" s="22">
        <f>'Balance Sheet'!M18</f>
        <v>19727</v>
      </c>
      <c r="P27" s="22">
        <f>'Balance Sheet'!N18</f>
        <v>22589</v>
      </c>
      <c r="Q27" s="22">
        <f>'Balance Sheet'!O18</f>
        <v>34140</v>
      </c>
      <c r="R27" s="22">
        <f>'Balance Sheet'!P18</f>
        <v>14666</v>
      </c>
      <c r="S27" s="22">
        <f>'Balance Sheet'!Q18</f>
        <v>17216</v>
      </c>
      <c r="T27" s="22">
        <f>'Balance Sheet'!R18</f>
        <v>17863</v>
      </c>
      <c r="U27" s="22">
        <f>'Balance Sheet'!S18</f>
        <v>24513</v>
      </c>
      <c r="V27" s="22">
        <f>'Balance Sheet'!T18</f>
        <v>11991</v>
      </c>
      <c r="W27" s="22">
        <f>'Balance Sheet'!U18</f>
        <v>14863</v>
      </c>
      <c r="X27" s="22">
        <f>'Balance Sheet'!V18</f>
        <v>16791</v>
      </c>
      <c r="Y27" s="22">
        <f>'Balance Sheet'!W18</f>
        <v>13846</v>
      </c>
      <c r="Z27" s="22">
        <f>'Balance Sheet'!X18</f>
        <v>16302</v>
      </c>
      <c r="AA27" s="22">
        <f>'Balance Sheet'!Y18</f>
        <v>20532</v>
      </c>
      <c r="AB27" s="22">
        <f>'Balance Sheet'!Z18</f>
        <v>14964</v>
      </c>
      <c r="AC27" s="22">
        <f>'Balance Sheet'!AA18</f>
        <v>18065</v>
      </c>
      <c r="AD27" s="22">
        <f>'Balance Sheet'!AB18</f>
        <v>16195</v>
      </c>
      <c r="AE27" s="22">
        <f>'Balance Sheet'!AC18</f>
        <v>15906</v>
      </c>
      <c r="AF27" s="22">
        <f>'Balance Sheet'!AD18</f>
        <v>18357</v>
      </c>
      <c r="AG27" s="22">
        <f>'Balance Sheet'!AE18</f>
        <v>17476</v>
      </c>
      <c r="AH27" s="22">
        <f>'Balance Sheet'!AF18</f>
        <v>20666</v>
      </c>
      <c r="AI27" s="22">
        <f>'Balance Sheet'!AG18</f>
        <v>21912</v>
      </c>
      <c r="AJ27" s="22">
        <f>'Balance Sheet'!AH18</f>
        <v>20337</v>
      </c>
      <c r="AK27" s="22">
        <f>'Balance Sheet'!AI18</f>
        <v>20413</v>
      </c>
      <c r="AL27" s="22">
        <f>'Balance Sheet'!AJ18</f>
        <v>18260</v>
      </c>
      <c r="AM27" s="22">
        <f>'Balance Sheet'!AK18</f>
        <v>19883</v>
      </c>
      <c r="AN27" s="22">
        <f>'Balance Sheet'!AL18</f>
        <v>22035</v>
      </c>
      <c r="AO27" s="22">
        <f>'Balance Sheet'!AM18</f>
        <v>20352</v>
      </c>
      <c r="AP27" s="22">
        <f>'Balance Sheet'!AN18</f>
        <v>23072</v>
      </c>
      <c r="AQ27" s="22">
        <f>'Balance Sheet'!AO18</f>
        <v>24144</v>
      </c>
      <c r="AR27" s="22">
        <f>'Balance Sheet'!AP18</f>
        <v>52066</v>
      </c>
      <c r="AS27" s="22">
        <f>'Balance Sheet'!AQ18</f>
        <v>51440</v>
      </c>
      <c r="AT27" s="22">
        <f>'Balance Sheet'!AR18</f>
        <v>48118</v>
      </c>
      <c r="AU27" s="22">
        <f>'Balance Sheet'!AS18</f>
        <v>33144</v>
      </c>
      <c r="AV27" s="22">
        <f>'Balance Sheet'!AT18</f>
        <v>31080</v>
      </c>
      <c r="AW27" s="22">
        <f>'Balance Sheet'!AU18</f>
        <v>31590</v>
      </c>
      <c r="AX27" s="22">
        <f>'Balance Sheet'!AV18</f>
        <v>32741</v>
      </c>
      <c r="AY27" s="22">
        <f t="shared" ref="AY27:BF28" si="8">$B27</f>
        <v>32741</v>
      </c>
      <c r="AZ27" s="22">
        <f t="shared" si="8"/>
        <v>32741</v>
      </c>
      <c r="BA27" s="22">
        <f t="shared" si="8"/>
        <v>32741</v>
      </c>
      <c r="BB27" s="22">
        <f t="shared" si="8"/>
        <v>32741</v>
      </c>
      <c r="BC27" s="22">
        <f t="shared" si="8"/>
        <v>32741</v>
      </c>
      <c r="BD27" s="22">
        <f t="shared" si="8"/>
        <v>32741</v>
      </c>
      <c r="BE27" s="22">
        <f t="shared" si="8"/>
        <v>32741</v>
      </c>
      <c r="BF27" s="22">
        <f t="shared" si="8"/>
        <v>32741</v>
      </c>
      <c r="BG27" s="22"/>
      <c r="BH27" s="22"/>
      <c r="BI27" s="22"/>
    </row>
    <row r="28" spans="1:61" ht="40" x14ac:dyDescent="0.25">
      <c r="A28" s="4" t="s">
        <v>113</v>
      </c>
      <c r="B28" s="30">
        <f>AX28</f>
        <v>123528</v>
      </c>
      <c r="C28" s="20" t="s">
        <v>114</v>
      </c>
      <c r="D28" s="22">
        <f>'Balance Sheet'!B22</f>
        <v>24084</v>
      </c>
      <c r="E28" s="22">
        <f>'Balance Sheet'!C22</f>
        <v>32701</v>
      </c>
      <c r="F28" s="22">
        <f>'Balance Sheet'!D22</f>
        <v>32792</v>
      </c>
      <c r="G28" s="22">
        <f>'Balance Sheet'!E22</f>
        <v>36975</v>
      </c>
      <c r="H28" s="22">
        <f>'Balance Sheet'!F22</f>
        <v>33044</v>
      </c>
      <c r="I28" s="22">
        <f>'Balance Sheet'!G22</f>
        <v>33805</v>
      </c>
      <c r="J28" s="22">
        <f>'Balance Sheet'!H22</f>
        <v>43304</v>
      </c>
      <c r="K28" s="22">
        <f>'Balance Sheet'!I22</f>
        <v>43783</v>
      </c>
      <c r="L28" s="22">
        <f>'Balance Sheet'!J22</f>
        <v>45302</v>
      </c>
      <c r="M28" s="22">
        <f>'Balance Sheet'!K22</f>
        <v>59925</v>
      </c>
      <c r="N28" s="22">
        <f>'Balance Sheet'!L22</f>
        <v>62709</v>
      </c>
      <c r="O28" s="22">
        <f>'Balance Sheet'!M22</f>
        <v>62340</v>
      </c>
      <c r="P28" s="22">
        <f>'Balance Sheet'!N22</f>
        <v>23188</v>
      </c>
      <c r="Q28" s="22">
        <f>'Balance Sheet'!O22</f>
        <v>84415</v>
      </c>
      <c r="R28" s="22">
        <f>'Balance Sheet'!P22</f>
        <v>102684</v>
      </c>
      <c r="S28" s="22">
        <f>'Balance Sheet'!Q22</f>
        <v>103116</v>
      </c>
      <c r="T28" s="22">
        <f>'Balance Sheet'!R22</f>
        <v>106785</v>
      </c>
      <c r="U28" s="22">
        <f>'Balance Sheet'!S22</f>
        <v>116098</v>
      </c>
      <c r="V28" s="22">
        <f>'Balance Sheet'!T22</f>
        <v>116678</v>
      </c>
      <c r="W28" s="22">
        <f>'Balance Sheet'!U22</f>
        <v>113644</v>
      </c>
      <c r="X28" s="22">
        <f>'Balance Sheet'!V22</f>
        <v>108878</v>
      </c>
      <c r="Y28" s="22">
        <f>'Balance Sheet'!W22</f>
        <v>112897</v>
      </c>
      <c r="Z28" s="22">
        <f>'Balance Sheet'!X22</f>
        <v>108041</v>
      </c>
      <c r="AA28" s="22">
        <f>'Balance Sheet'!Y22</f>
        <v>109290</v>
      </c>
      <c r="AB28" s="22">
        <f>'Balance Sheet'!Z22</f>
        <v>111759</v>
      </c>
      <c r="AC28" s="22">
        <f>'Balance Sheet'!AA22</f>
        <v>106798</v>
      </c>
      <c r="AD28" s="22">
        <f>'Balance Sheet'!AB22</f>
        <v>108493</v>
      </c>
      <c r="AE28" s="22">
        <f>'Balance Sheet'!AC22</f>
        <v>106948</v>
      </c>
      <c r="AF28" s="22">
        <f>'Balance Sheet'!AD22</f>
        <v>101056</v>
      </c>
      <c r="AG28" s="22">
        <f>'Balance Sheet'!AE22</f>
        <v>101028</v>
      </c>
      <c r="AH28" s="22">
        <f>'Balance Sheet'!AF22</f>
        <v>94130</v>
      </c>
      <c r="AI28" s="22">
        <f>'Balance Sheet'!AG22</f>
        <v>95062</v>
      </c>
      <c r="AJ28" s="22">
        <f>'Balance Sheet'!AH22</f>
        <v>99663</v>
      </c>
      <c r="AK28" s="22">
        <f>'Balance Sheet'!AI22</f>
        <v>97871</v>
      </c>
      <c r="AL28" s="22">
        <f>'Balance Sheet'!AJ22</f>
        <v>102495</v>
      </c>
      <c r="AM28" s="22">
        <f>'Balance Sheet'!AK22</f>
        <v>100467</v>
      </c>
      <c r="AN28" s="22">
        <f>'Balance Sheet'!AL22</f>
        <v>95581</v>
      </c>
      <c r="AO28" s="22">
        <f>'Balance Sheet'!AM22</f>
        <v>95701</v>
      </c>
      <c r="AP28" s="22">
        <f>'Balance Sheet'!AN22</f>
        <v>93469</v>
      </c>
      <c r="AQ28" s="22">
        <f>'Balance Sheet'!AO22</f>
        <v>96357</v>
      </c>
      <c r="AR28" s="22">
        <f>'Balance Sheet'!AP22</f>
        <v>96531</v>
      </c>
      <c r="AS28" s="22">
        <f>'Balance Sheet'!AQ22</f>
        <v>109024</v>
      </c>
      <c r="AT28" s="22">
        <f>'Balance Sheet'!AR22</f>
        <v>110349</v>
      </c>
      <c r="AU28" s="22">
        <f>'Balance Sheet'!AS22</f>
        <v>116151</v>
      </c>
      <c r="AV28" s="22">
        <f>'Balance Sheet'!AT22</f>
        <v>117841</v>
      </c>
      <c r="AW28" s="22">
        <f>'Balance Sheet'!AU22</f>
        <v>117073</v>
      </c>
      <c r="AX28" s="22">
        <f>'Balance Sheet'!AV22</f>
        <v>123528</v>
      </c>
      <c r="AY28" s="22">
        <f t="shared" si="8"/>
        <v>123528</v>
      </c>
      <c r="AZ28" s="22">
        <f t="shared" si="8"/>
        <v>123528</v>
      </c>
      <c r="BA28" s="22">
        <f t="shared" si="8"/>
        <v>123528</v>
      </c>
      <c r="BB28" s="22">
        <f t="shared" si="8"/>
        <v>123528</v>
      </c>
      <c r="BC28" s="22">
        <f t="shared" si="8"/>
        <v>123528</v>
      </c>
      <c r="BD28" s="22">
        <f t="shared" si="8"/>
        <v>123528</v>
      </c>
      <c r="BE28" s="22">
        <f t="shared" si="8"/>
        <v>123528</v>
      </c>
      <c r="BF28" s="22">
        <f t="shared" si="8"/>
        <v>123528</v>
      </c>
      <c r="BG28" s="22"/>
      <c r="BH28" s="22"/>
      <c r="BI28" s="22"/>
    </row>
    <row r="29" spans="1:61" x14ac:dyDescent="0.25">
      <c r="A29" s="4"/>
      <c r="D29" s="22"/>
      <c r="E29" s="22"/>
      <c r="F29" s="22"/>
      <c r="G29" s="22"/>
      <c r="H29" s="22"/>
      <c r="I29" s="22"/>
      <c r="J29" s="22"/>
      <c r="K29" s="22"/>
      <c r="L29" s="22"/>
      <c r="M29" s="22"/>
      <c r="N29" s="22"/>
      <c r="O29" s="22"/>
      <c r="P29" s="22"/>
      <c r="Q29" s="22"/>
      <c r="R29" s="22"/>
      <c r="S29" s="22"/>
      <c r="T29" s="22"/>
      <c r="U29" s="22"/>
      <c r="V29" s="22"/>
      <c r="W29" s="22"/>
      <c r="X29" s="22"/>
      <c r="Y29" s="22"/>
      <c r="Z29" s="22"/>
      <c r="AA29" s="22"/>
      <c r="AB29" s="22"/>
      <c r="AC29" s="22"/>
      <c r="AD29" s="22"/>
      <c r="AE29" s="22"/>
      <c r="AF29" s="22"/>
      <c r="AG29" s="22"/>
      <c r="AH29" s="22"/>
      <c r="AI29" s="22"/>
      <c r="AJ29" s="22"/>
      <c r="AK29" s="22"/>
      <c r="AL29" s="22"/>
      <c r="AM29" s="22"/>
      <c r="AN29" s="22"/>
      <c r="AO29" s="22"/>
      <c r="AP29" s="22"/>
      <c r="AQ29" s="22"/>
      <c r="AR29" s="22"/>
      <c r="AS29" s="22"/>
      <c r="AT29" s="22"/>
      <c r="AU29" s="22"/>
      <c r="AV29" s="22"/>
      <c r="AW29" s="22"/>
      <c r="AX29" s="22"/>
      <c r="AY29" s="22"/>
      <c r="AZ29" s="22"/>
      <c r="BA29" s="22"/>
      <c r="BB29" s="22"/>
      <c r="BC29" s="22"/>
      <c r="BD29" s="22"/>
      <c r="BE29" s="22"/>
      <c r="BF29" s="22"/>
      <c r="BG29" s="22"/>
      <c r="BH29" s="22"/>
      <c r="BI29" s="22"/>
    </row>
    <row r="30" spans="1:61" x14ac:dyDescent="0.25">
      <c r="A30" s="19" t="s">
        <v>81</v>
      </c>
      <c r="D30" s="22"/>
      <c r="E30" s="22"/>
      <c r="F30" s="22"/>
      <c r="G30" s="22"/>
      <c r="H30" s="22"/>
      <c r="I30" s="22"/>
      <c r="J30" s="22"/>
      <c r="K30" s="22"/>
      <c r="L30" s="22"/>
      <c r="M30" s="22"/>
      <c r="N30" s="22"/>
      <c r="O30" s="22"/>
      <c r="P30" s="22"/>
      <c r="Q30" s="22"/>
      <c r="R30" s="22"/>
      <c r="S30" s="22"/>
      <c r="T30" s="22"/>
      <c r="U30" s="22"/>
      <c r="V30" s="22"/>
      <c r="W30" s="22"/>
      <c r="X30" s="22"/>
      <c r="Y30" s="22"/>
      <c r="Z30" s="22"/>
      <c r="AA30" s="22"/>
      <c r="AB30" s="22"/>
      <c r="AC30" s="22"/>
      <c r="AD30" s="22"/>
      <c r="AE30" s="22"/>
      <c r="AF30" s="22"/>
      <c r="AG30" s="22"/>
      <c r="AH30" s="22"/>
      <c r="AI30" s="22"/>
      <c r="AJ30" s="22"/>
      <c r="AK30" s="22"/>
      <c r="AL30" s="22"/>
      <c r="AM30" s="22"/>
      <c r="AN30" s="22"/>
      <c r="AO30" s="22"/>
      <c r="AP30" s="22"/>
      <c r="AQ30" s="22"/>
      <c r="AR30" s="22"/>
      <c r="AS30" s="22"/>
      <c r="AT30" s="22"/>
      <c r="AU30" s="22"/>
      <c r="AV30" s="22"/>
      <c r="AW30" s="22"/>
      <c r="AX30" s="22"/>
      <c r="AY30" s="22"/>
      <c r="AZ30" s="22"/>
      <c r="BA30" s="22"/>
      <c r="BB30" s="22"/>
      <c r="BC30" s="22"/>
      <c r="BD30" s="22"/>
      <c r="BE30" s="22"/>
      <c r="BF30" s="22"/>
      <c r="BG30" s="22"/>
      <c r="BH30" s="22"/>
      <c r="BI30" s="22"/>
    </row>
    <row r="31" spans="1:61" x14ac:dyDescent="0.25">
      <c r="A31" s="4" t="s">
        <v>92</v>
      </c>
      <c r="B31" s="16">
        <f>AVERAGE(AM31:AX31)</f>
        <v>4.4941290945045308E-2</v>
      </c>
      <c r="C31" s="3" t="s">
        <v>86</v>
      </c>
      <c r="D31" s="23">
        <f>'Cash Flow'!B5/'Balance Sheet'!B10</f>
        <v>8.8546500835344349E-2</v>
      </c>
      <c r="E31" s="23">
        <f>'Cash Flow'!C5/'Balance Sheet'!C10</f>
        <v>0.10901703120947523</v>
      </c>
      <c r="F31" s="23">
        <f>'Cash Flow'!D5/'Balance Sheet'!D10</f>
        <v>0.10661795939172543</v>
      </c>
      <c r="G31" s="23">
        <f>'Cash Flow'!E5/'Balance Sheet'!E10</f>
        <v>0.13388671124433171</v>
      </c>
      <c r="H31" s="23">
        <f>'Cash Flow'!F5/'Balance Sheet'!F10</f>
        <v>0.10794466701942701</v>
      </c>
      <c r="I31" s="23">
        <f>'Cash Flow'!G5/'Balance Sheet'!G10</f>
        <v>0.11178070110972294</v>
      </c>
      <c r="J31" s="23">
        <f>'Cash Flow'!H5/'Balance Sheet'!H10</f>
        <v>0.10539130434782609</v>
      </c>
      <c r="K31" s="23">
        <f>'Cash Flow'!I5/'Balance Sheet'!I10</f>
        <v>0.10135089267531057</v>
      </c>
      <c r="L31" s="23">
        <f>'Cash Flow'!J5/'Balance Sheet'!J10</f>
        <v>9.7102219859098768E-2</v>
      </c>
      <c r="M31" s="23">
        <f>'Cash Flow'!K5/'Balance Sheet'!K10</f>
        <v>9.7789600354677306E-2</v>
      </c>
      <c r="N31" s="23">
        <f>'Cash Flow'!L5/'Balance Sheet'!L10</f>
        <v>0.10141999881171647</v>
      </c>
      <c r="O31" s="23">
        <f>'Cash Flow'!M5/'Balance Sheet'!M10</f>
        <v>0.10405317062540859</v>
      </c>
      <c r="P31" s="23">
        <f>'Cash Flow'!N5/'Balance Sheet'!N10</f>
        <v>9.4465251768622555E-2</v>
      </c>
      <c r="Q31" s="23">
        <f>'Cash Flow'!O5/'Balance Sheet'!O10</f>
        <v>0.10131437391833108</v>
      </c>
      <c r="R31" s="23">
        <f>'Cash Flow'!P5/'Balance Sheet'!P10</f>
        <v>0.1116929241416993</v>
      </c>
      <c r="S31" s="23">
        <f>'Cash Flow'!Q5/'Balance Sheet'!Q10</f>
        <v>9.8719137102890361E-2</v>
      </c>
      <c r="T31" s="23">
        <f>'Cash Flow'!R5/'Balance Sheet'!R10</f>
        <v>0.10072957394493934</v>
      </c>
      <c r="U31" s="23">
        <f>'Cash Flow'!S5/'Balance Sheet'!S10</f>
        <v>9.6411192214111915E-2</v>
      </c>
      <c r="V31" s="23">
        <f>'Cash Flow'!T5/'Balance Sheet'!T10</f>
        <v>9.7031759103440862E-2</v>
      </c>
      <c r="W31" s="23">
        <f>'Cash Flow'!U5/'Balance Sheet'!U10</f>
        <v>8.5403937542430419E-2</v>
      </c>
      <c r="X31" s="23">
        <f>'Cash Flow'!V5/'Balance Sheet'!V10</f>
        <v>9.0264078905504294E-2</v>
      </c>
      <c r="Y31" s="23">
        <f>'Cash Flow'!W5/'Balance Sheet'!W10</f>
        <v>9.1542623101140086E-2</v>
      </c>
      <c r="Z31" s="23">
        <f>'Cash Flow'!X5/'Balance Sheet'!X10</f>
        <v>8.6959106038991915E-2</v>
      </c>
      <c r="AA31" s="23">
        <f>'Cash Flow'!Y5/'Balance Sheet'!Y10</f>
        <v>8.0160100885489485E-2</v>
      </c>
      <c r="AB31" s="23">
        <f>'Cash Flow'!Z5/'Balance Sheet'!Z10</f>
        <v>7.7351662370798505E-2</v>
      </c>
      <c r="AC31" s="23">
        <f>'Cash Flow'!AA5/'Balance Sheet'!AA10</f>
        <v>7.9043482552687436E-2</v>
      </c>
      <c r="AD31" s="23">
        <f>'Cash Flow'!AB5/'Balance Sheet'!AB10</f>
        <v>7.5641056742922291E-2</v>
      </c>
      <c r="AE31" s="23">
        <f>'Cash Flow'!AC5/'Balance Sheet'!AC10</f>
        <v>7.936400081538357E-2</v>
      </c>
      <c r="AF31" s="23">
        <f>'Cash Flow'!AD5/'Balance Sheet'!AD10</f>
        <v>5.518809856656999E-2</v>
      </c>
      <c r="AG31" s="23">
        <f>'Cash Flow'!AE5/'Balance Sheet'!AE10</f>
        <v>5.336606297234088E-2</v>
      </c>
      <c r="AH31" s="23">
        <f>'Cash Flow'!AF5/'Balance Sheet'!AF10</f>
        <v>5.3435253435253433E-2</v>
      </c>
      <c r="AI31" s="23">
        <f>'Cash Flow'!AG5/'Balance Sheet'!AG10</f>
        <v>5.5999330151553214E-2</v>
      </c>
      <c r="AJ31" s="23">
        <f>'Cash Flow'!AH5/'Balance Sheet'!AH10</f>
        <v>5.0366932195948066E-2</v>
      </c>
      <c r="AK31" s="23">
        <f>'Cash Flow'!AI5/'Balance Sheet'!AI10</f>
        <v>5.2012973487666259E-2</v>
      </c>
      <c r="AL31" s="23">
        <f>'Cash Flow'!AJ5/'Balance Sheet'!AJ10</f>
        <v>5.3671512703064098E-2</v>
      </c>
      <c r="AM31" s="23">
        <f>'Cash Flow'!AK5/'Balance Sheet'!AK10</f>
        <v>5.3482620500551088E-2</v>
      </c>
      <c r="AN31" s="23">
        <f>'Cash Flow'!AL5/'Balance Sheet'!AL10</f>
        <v>3.6216363565559406E-2</v>
      </c>
      <c r="AO31" s="23">
        <f>'Cash Flow'!AM5/'Balance Sheet'!AM10</f>
        <v>4.4081928584375568E-2</v>
      </c>
      <c r="AP31" s="23">
        <f>'Cash Flow'!AN5/'Balance Sheet'!AN10</f>
        <v>4.0269141741932558E-2</v>
      </c>
      <c r="AQ31" s="23">
        <f>'Cash Flow'!AO5/'Balance Sheet'!AO10</f>
        <v>4.05056408862308E-2</v>
      </c>
      <c r="AR31" s="23">
        <f>'Cash Flow'!AP5/'Balance Sheet'!AP10</f>
        <v>3.825291213829974E-2</v>
      </c>
      <c r="AS31" s="23">
        <f>'Cash Flow'!AQ5/'Balance Sheet'!AQ10</f>
        <v>5.3059443672757063E-2</v>
      </c>
      <c r="AT31" s="23">
        <f>'Cash Flow'!AR5/'Balance Sheet'!AR10</f>
        <v>4.9656024716786817E-2</v>
      </c>
      <c r="AU31" s="23">
        <f>'Cash Flow'!AS5/'Balance Sheet'!AS10</f>
        <v>4.7053270497304393E-2</v>
      </c>
      <c r="AV31" s="23">
        <f>'Cash Flow'!AT5/'Balance Sheet'!AT10</f>
        <v>4.8298149323250231E-2</v>
      </c>
      <c r="AW31" s="23">
        <f>'Cash Flow'!AU5/'Balance Sheet'!AU10</f>
        <v>4.0904243208589472E-2</v>
      </c>
      <c r="AX31" s="23">
        <f>'Cash Flow'!AV5/'Balance Sheet'!AV10</f>
        <v>4.7515752504906521E-2</v>
      </c>
      <c r="AY31" s="23">
        <f t="shared" ref="AY31:AY38" si="9">$B31</f>
        <v>4.4941290945045308E-2</v>
      </c>
      <c r="AZ31" s="23">
        <f t="shared" ref="AZ31:BF39" si="10">$B31</f>
        <v>4.4941290945045308E-2</v>
      </c>
      <c r="BA31" s="23">
        <f t="shared" si="10"/>
        <v>4.4941290945045308E-2</v>
      </c>
      <c r="BB31" s="23">
        <f t="shared" si="10"/>
        <v>4.4941290945045308E-2</v>
      </c>
      <c r="BC31" s="23">
        <f t="shared" si="10"/>
        <v>4.4941290945045308E-2</v>
      </c>
      <c r="BD31" s="23">
        <f t="shared" si="10"/>
        <v>4.4941290945045308E-2</v>
      </c>
      <c r="BE31" s="23">
        <f t="shared" si="10"/>
        <v>4.4941290945045308E-2</v>
      </c>
      <c r="BF31" s="23">
        <f t="shared" si="10"/>
        <v>4.4941290945045308E-2</v>
      </c>
      <c r="BG31" s="22"/>
      <c r="BH31" s="22"/>
      <c r="BI31" s="22"/>
    </row>
    <row r="32" spans="1:61" x14ac:dyDescent="0.25">
      <c r="A32" s="4" t="s">
        <v>93</v>
      </c>
      <c r="B32" s="16">
        <f>AVERAGE(AM32:AX32)</f>
        <v>0.17318679487620517</v>
      </c>
      <c r="C32" s="3" t="s">
        <v>86</v>
      </c>
      <c r="D32" s="23">
        <f>-'Cash Flow'!B15/'Income Statement'!B3</f>
        <v>6.6436396999298403E-2</v>
      </c>
      <c r="E32" s="23">
        <f>-'Cash Flow'!C15/'Income Statement'!C3</f>
        <v>7.0639096211101593E-2</v>
      </c>
      <c r="F32" s="23">
        <f>-'Cash Flow'!D15/'Income Statement'!D3</f>
        <v>5.842278096358379E-2</v>
      </c>
      <c r="G32" s="23">
        <f>-'Cash Flow'!E15/'Income Statement'!E3</f>
        <v>5.6881361731246256E-2</v>
      </c>
      <c r="H32" s="23">
        <f>-'Cash Flow'!F15/'Income Statement'!F3</f>
        <v>5.5256238955217446E-2</v>
      </c>
      <c r="I32" s="23">
        <f>-'Cash Flow'!G15/'Income Statement'!G3</f>
        <v>5.629013978088402E-2</v>
      </c>
      <c r="J32" s="23">
        <f>-'Cash Flow'!H15/'Income Statement'!H3</f>
        <v>6.4015831377421881E-2</v>
      </c>
      <c r="K32" s="23">
        <f>-'Cash Flow'!I15/'Income Statement'!I3</f>
        <v>8.0297565374210997E-2</v>
      </c>
      <c r="L32" s="23">
        <f>-'Cash Flow'!J15/'Income Statement'!J3</f>
        <v>6.6539084351538352E-2</v>
      </c>
      <c r="M32" s="23">
        <f>-'Cash Flow'!K15/'Income Statement'!K3</f>
        <v>8.5056311985207592E-2</v>
      </c>
      <c r="N32" s="23">
        <f>-'Cash Flow'!L15/'Income Statement'!L3</f>
        <v>0.1124153718766743</v>
      </c>
      <c r="O32" s="23">
        <f>-'Cash Flow'!M15/'Income Statement'!M3</f>
        <v>0.12879596390802367</v>
      </c>
      <c r="P32" s="23">
        <f>-'Cash Flow'!N15/'Income Statement'!N3</f>
        <v>0.10575465701853029</v>
      </c>
      <c r="Q32" s="23">
        <f>-'Cash Flow'!O15/'Income Statement'!O3</f>
        <v>8.2523868825238683E-2</v>
      </c>
      <c r="R32" s="23">
        <f>-'Cash Flow'!P15/'Income Statement'!P3</f>
        <v>7.6731552738795838E-2</v>
      </c>
      <c r="S32" s="23">
        <f>-'Cash Flow'!Q15/'Income Statement'!Q3</f>
        <v>9.7911395119440747E-2</v>
      </c>
      <c r="T32" s="23">
        <f>-'Cash Flow'!R15/'Income Statement'!R3</f>
        <v>8.688564675197652E-2</v>
      </c>
      <c r="U32" s="23">
        <f>-'Cash Flow'!S15/'Income Statement'!S3</f>
        <v>8.942527145722387E-2</v>
      </c>
      <c r="V32" s="23">
        <f>-'Cash Flow'!T15/'Income Statement'!T3</f>
        <v>0.10940005220179723</v>
      </c>
      <c r="W32" s="23">
        <f>-'Cash Flow'!U15/'Income Statement'!U3</f>
        <v>0.13229183978726941</v>
      </c>
      <c r="X32" s="23">
        <f>-'Cash Flow'!V15/'Income Statement'!V3</f>
        <v>0.1238481639389355</v>
      </c>
      <c r="Y32" s="23">
        <f>-'Cash Flow'!W15/'Income Statement'!W3</f>
        <v>0.11416340734809523</v>
      </c>
      <c r="Z32" s="23">
        <f>-'Cash Flow'!X15/'Income Statement'!X3</f>
        <v>8.3903045369794899E-2</v>
      </c>
      <c r="AA32" s="23">
        <f>-'Cash Flow'!Y15/'Income Statement'!Y3</f>
        <v>0.12014710680072367</v>
      </c>
      <c r="AB32" s="23">
        <f>-'Cash Flow'!Z15/'Income Statement'!Z3</f>
        <v>0.10240508243836031</v>
      </c>
      <c r="AC32" s="23">
        <f>-'Cash Flow'!AA15/'Income Statement'!AA3</f>
        <v>9.605484203110605E-2</v>
      </c>
      <c r="AD32" s="23">
        <f>-'Cash Flow'!AB15/'Income Statement'!AB3</f>
        <v>0.10756403300876617</v>
      </c>
      <c r="AE32" s="23">
        <f>-'Cash Flow'!AC15/'Income Statement'!AC3</f>
        <v>0.12473378381931481</v>
      </c>
      <c r="AF32" s="23">
        <f>-'Cash Flow'!AD15/'Income Statement'!AD3</f>
        <v>0.13207191688647252</v>
      </c>
      <c r="AG32" s="23">
        <f>-'Cash Flow'!AE15/'Income Statement'!AE3</f>
        <v>9.6898504967963595E-2</v>
      </c>
      <c r="AH32" s="23">
        <f>-'Cash Flow'!AF15/'Income Statement'!AF3</f>
        <v>0.12202081235313864</v>
      </c>
      <c r="AI32" s="23">
        <f>-'Cash Flow'!AG15/'Income Statement'!AG3</f>
        <v>0.13979892529034496</v>
      </c>
      <c r="AJ32" s="23">
        <f>-'Cash Flow'!AH15/'Income Statement'!AH3</f>
        <v>0.12820795727872542</v>
      </c>
      <c r="AK32" s="23">
        <f>-'Cash Flow'!AI15/'Income Statement'!AI3</f>
        <v>0.11338153417878132</v>
      </c>
      <c r="AL32" s="23">
        <f>-'Cash Flow'!AJ15/'Income Statement'!AJ3</f>
        <v>0.10818476499189628</v>
      </c>
      <c r="AM32" s="23">
        <f>-'Cash Flow'!AK15/'Income Statement'!AK3</f>
        <v>0.13247855008194351</v>
      </c>
      <c r="AN32" s="23">
        <f>-'Cash Flow'!AL15/'Income Statement'!AL3</f>
        <v>0.12535413590838354</v>
      </c>
      <c r="AO32" s="23">
        <f>-'Cash Flow'!AM15/'Income Statement'!AM3</f>
        <v>0.11894515327885946</v>
      </c>
      <c r="AP32" s="23">
        <f>-'Cash Flow'!AN15/'Income Statement'!AN3</f>
        <v>0.12499763512874359</v>
      </c>
      <c r="AQ32" s="23">
        <f>-'Cash Flow'!AO15/'Income Statement'!AO3</f>
        <v>0.15915926604851482</v>
      </c>
      <c r="AR32" s="23">
        <f>-'Cash Flow'!AP15/'Income Statement'!AP3</f>
        <v>0.17546932781287047</v>
      </c>
      <c r="AS32" s="23">
        <f>-'Cash Flow'!AQ15/'Income Statement'!AQ3</f>
        <v>0.15696549500161239</v>
      </c>
      <c r="AT32" s="23">
        <f>-'Cash Flow'!AR15/'Income Statement'!AR3</f>
        <v>0.17705066442497333</v>
      </c>
      <c r="AU32" s="23">
        <f>-'Cash Flow'!AS15/'Income Statement'!AS3</f>
        <v>0.21433095925965981</v>
      </c>
      <c r="AV32" s="23">
        <f>-'Cash Flow'!AT15/'Income Statement'!AT3</f>
        <v>0.22753678432568422</v>
      </c>
      <c r="AW32" s="23">
        <f>-'Cash Flow'!AU15/'Income Statement'!AU3</f>
        <v>0.22696461397058823</v>
      </c>
      <c r="AX32" s="23">
        <f>-'Cash Flow'!AV15/'Income Statement'!AV3</f>
        <v>0.23898895327262867</v>
      </c>
      <c r="AY32" s="23">
        <f t="shared" si="9"/>
        <v>0.17318679487620517</v>
      </c>
      <c r="AZ32" s="23">
        <f t="shared" si="10"/>
        <v>0.17318679487620517</v>
      </c>
      <c r="BA32" s="23">
        <f t="shared" si="10"/>
        <v>0.17318679487620517</v>
      </c>
      <c r="BB32" s="23">
        <f t="shared" si="10"/>
        <v>0.17318679487620517</v>
      </c>
      <c r="BC32" s="23">
        <f t="shared" si="10"/>
        <v>0.17318679487620517</v>
      </c>
      <c r="BD32" s="23">
        <f t="shared" si="10"/>
        <v>0.17318679487620517</v>
      </c>
      <c r="BE32" s="23">
        <f t="shared" si="10"/>
        <v>0.17318679487620517</v>
      </c>
      <c r="BF32" s="23">
        <f t="shared" si="10"/>
        <v>0.17318679487620517</v>
      </c>
      <c r="BG32" s="22"/>
      <c r="BH32" s="22"/>
      <c r="BI32" s="22"/>
    </row>
    <row r="33" spans="1:61" x14ac:dyDescent="0.25">
      <c r="A33" s="4" t="s">
        <v>98</v>
      </c>
      <c r="B33" s="56">
        <v>0</v>
      </c>
      <c r="C33" s="3" t="s">
        <v>99</v>
      </c>
      <c r="D33" s="22">
        <f>'Cash Flow'!B12</f>
        <v>-3667</v>
      </c>
      <c r="E33" s="22">
        <f>'Cash Flow'!C12</f>
        <v>-487.52614820011877</v>
      </c>
      <c r="F33" s="22">
        <f>'Cash Flow'!D12</f>
        <v>1450.8934295852196</v>
      </c>
      <c r="G33" s="22">
        <f>'Cash Flow'!E12</f>
        <v>7213.7975297750327</v>
      </c>
      <c r="H33" s="22">
        <f>'Cash Flow'!F12</f>
        <v>-3095.0309639893931</v>
      </c>
      <c r="I33" s="22">
        <f>'Cash Flow'!G12</f>
        <v>-1332.7823369682337</v>
      </c>
      <c r="J33" s="22">
        <f>'Cash Flow'!H12</f>
        <v>473.05855685682036</v>
      </c>
      <c r="K33" s="22">
        <f>'Cash Flow'!I12</f>
        <v>14547.207556721432</v>
      </c>
      <c r="L33" s="22">
        <f>'Cash Flow'!J12</f>
        <v>-2449.2061316501349</v>
      </c>
      <c r="M33" s="22">
        <f>'Cash Flow'!K12</f>
        <v>483.81289562785241</v>
      </c>
      <c r="N33" s="22">
        <f>'Cash Flow'!L12</f>
        <v>2734.3654815935452</v>
      </c>
      <c r="O33" s="22">
        <f>'Cash Flow'!M12</f>
        <v>9166.3289172470904</v>
      </c>
      <c r="P33" s="22">
        <f>'Cash Flow'!N12</f>
        <v>-393.36620743184176</v>
      </c>
      <c r="Q33" s="22">
        <f>'Cash Flow'!O12</f>
        <v>-99.463599471960151</v>
      </c>
      <c r="R33" s="22">
        <f>'Cash Flow'!P12</f>
        <v>2014.2992943129939</v>
      </c>
      <c r="S33" s="22">
        <f>'Cash Flow'!Q12</f>
        <v>7569.7298777727483</v>
      </c>
      <c r="T33" s="22">
        <f>'Cash Flow'!R12</f>
        <v>-3263.4459836171009</v>
      </c>
      <c r="U33" s="22">
        <f>'Cash Flow'!S12</f>
        <v>12495.020539571276</v>
      </c>
      <c r="V33" s="22">
        <f>'Cash Flow'!T12</f>
        <v>990.40410816792246</v>
      </c>
      <c r="W33" s="22">
        <f>'Cash Flow'!U12</f>
        <v>7875.9676348857156</v>
      </c>
      <c r="X33" s="22">
        <f>'Cash Flow'!V12</f>
        <v>-5924.3382084095065</v>
      </c>
      <c r="Y33" s="22">
        <f>'Cash Flow'!W12</f>
        <v>-8314.1980126530034</v>
      </c>
      <c r="Z33" s="22">
        <f>'Cash Flow'!X12</f>
        <v>1288.7507314218838</v>
      </c>
      <c r="AA33" s="22">
        <f>'Cash Flow'!Y12</f>
        <v>8111.9800791599882</v>
      </c>
      <c r="AB33" s="22">
        <f>'Cash Flow'!Z12</f>
        <v>-9167.8924874692311</v>
      </c>
      <c r="AC33" s="22">
        <f>'Cash Flow'!AA12</f>
        <v>-1590.5615791862056</v>
      </c>
      <c r="AD33" s="22">
        <f>'Cash Flow'!AB12</f>
        <v>1837.6022326992897</v>
      </c>
      <c r="AE33" s="22">
        <f>'Cash Flow'!AC12</f>
        <v>9744.441906284801</v>
      </c>
      <c r="AF33" s="22">
        <f>'Cash Flow'!AD12</f>
        <v>-6077.5891199747603</v>
      </c>
      <c r="AG33" s="22">
        <f>'Cash Flow'!AE12</f>
        <v>-3456.6282499865411</v>
      </c>
      <c r="AH33" s="22">
        <f>'Cash Flow'!AF12</f>
        <v>2593.1033522146899</v>
      </c>
      <c r="AI33" s="22">
        <f>'Cash Flow'!AG12</f>
        <v>12396.397496763057</v>
      </c>
      <c r="AJ33" s="22">
        <f>'Cash Flow'!AH12</f>
        <v>-9043.4208701681418</v>
      </c>
      <c r="AK33" s="22">
        <f>'Cash Flow'!AI12</f>
        <v>-3753.9222587549921</v>
      </c>
      <c r="AL33" s="22">
        <f>'Cash Flow'!AJ12</f>
        <v>2604.7188369935029</v>
      </c>
      <c r="AM33" s="22">
        <f>'Cash Flow'!AK12</f>
        <v>13114.521474878446</v>
      </c>
      <c r="AN33" s="22">
        <f>'Cash Flow'!AL12</f>
        <v>-8309.3640605417895</v>
      </c>
      <c r="AO33" s="22">
        <f>'Cash Flow'!AM12</f>
        <v>-6761.5090379474095</v>
      </c>
      <c r="AP33" s="22">
        <f>'Cash Flow'!AN12</f>
        <v>2430.1044230003608</v>
      </c>
      <c r="AQ33" s="22">
        <f>'Cash Flow'!AO12</f>
        <v>12646.563236657395</v>
      </c>
      <c r="AR33" s="22">
        <f>'Cash Flow'!AP12</f>
        <v>-9172.4490202708694</v>
      </c>
      <c r="AS33" s="22">
        <f>'Cash Flow'!AQ12</f>
        <v>-7142.0115363518926</v>
      </c>
      <c r="AT33" s="22">
        <f>'Cash Flow'!AR12</f>
        <v>3362.474459851659</v>
      </c>
      <c r="AU33" s="22">
        <f>'Cash Flow'!AS12</f>
        <v>15955.761873969415</v>
      </c>
      <c r="AV33" s="22">
        <f>'Cash Flow'!AT12</f>
        <v>-12698.213898373171</v>
      </c>
      <c r="AW33" s="22">
        <f>'Cash Flow'!AU12</f>
        <v>-6302.3415567584016</v>
      </c>
      <c r="AX33" s="22">
        <f>'Cash Flow'!AV12</f>
        <v>1560.6868106617621</v>
      </c>
      <c r="AY33" s="22">
        <f t="shared" si="9"/>
        <v>0</v>
      </c>
      <c r="AZ33" s="22">
        <f t="shared" si="10"/>
        <v>0</v>
      </c>
      <c r="BA33" s="22">
        <f t="shared" si="10"/>
        <v>0</v>
      </c>
      <c r="BB33" s="22">
        <f t="shared" si="10"/>
        <v>0</v>
      </c>
      <c r="BC33" s="22">
        <f t="shared" si="10"/>
        <v>0</v>
      </c>
      <c r="BD33" s="22">
        <f t="shared" si="10"/>
        <v>0</v>
      </c>
      <c r="BE33" s="22">
        <f t="shared" si="10"/>
        <v>0</v>
      </c>
      <c r="BF33" s="22">
        <f t="shared" si="10"/>
        <v>0</v>
      </c>
      <c r="BG33" s="22"/>
      <c r="BH33" s="22"/>
      <c r="BI33" s="22"/>
    </row>
    <row r="34" spans="1:61" x14ac:dyDescent="0.25">
      <c r="A34" s="4" t="s">
        <v>101</v>
      </c>
      <c r="B34" s="56">
        <v>0</v>
      </c>
      <c r="C34" s="3" t="s">
        <v>99</v>
      </c>
      <c r="D34" s="22">
        <f>'Cash Flow'!B16</f>
        <v>-3383</v>
      </c>
      <c r="E34" s="22">
        <f>'Cash Flow'!C16</f>
        <v>707</v>
      </c>
      <c r="F34" s="22">
        <f>'Cash Flow'!D16</f>
        <v>-3092</v>
      </c>
      <c r="G34" s="22">
        <f>'Cash Flow'!E16</f>
        <v>-7580</v>
      </c>
      <c r="H34" s="22">
        <f>'Cash Flow'!F16</f>
        <v>-6455</v>
      </c>
      <c r="I34" s="22">
        <f>'Cash Flow'!G16</f>
        <v>-3226</v>
      </c>
      <c r="J34" s="22">
        <f>'Cash Flow'!H16</f>
        <v>-4090</v>
      </c>
      <c r="K34" s="22">
        <f>'Cash Flow'!I16</f>
        <v>-3286</v>
      </c>
      <c r="L34" s="22">
        <f>'Cash Flow'!J16</f>
        <v>-3710</v>
      </c>
      <c r="M34" s="22">
        <f>'Cash Flow'!K16</f>
        <v>-1304</v>
      </c>
      <c r="N34" s="22">
        <f>'Cash Flow'!L16</f>
        <v>-3175</v>
      </c>
      <c r="O34" s="22">
        <f>'Cash Flow'!M16</f>
        <v>-7418</v>
      </c>
      <c r="P34" s="22">
        <f>'Cash Flow'!N16</f>
        <v>-16307</v>
      </c>
      <c r="Q34" s="22">
        <f>'Cash Flow'!O16</f>
        <v>-12763</v>
      </c>
      <c r="R34" s="22">
        <f>'Cash Flow'!P16</f>
        <v>-4496</v>
      </c>
      <c r="S34" s="22">
        <f>'Cash Flow'!Q16</f>
        <v>-5086</v>
      </c>
      <c r="T34" s="22">
        <f>'Cash Flow'!R16</f>
        <v>-4772</v>
      </c>
      <c r="U34" s="22">
        <f>'Cash Flow'!S16</f>
        <v>2255</v>
      </c>
      <c r="V34" s="22">
        <f>'Cash Flow'!T16</f>
        <v>6778</v>
      </c>
      <c r="W34" s="22">
        <f>'Cash Flow'!U16</f>
        <v>1310</v>
      </c>
      <c r="X34" s="22">
        <f>'Cash Flow'!V16</f>
        <v>649</v>
      </c>
      <c r="Y34" s="22">
        <f>'Cash Flow'!W16</f>
        <v>-493</v>
      </c>
      <c r="Z34" s="22">
        <f>'Cash Flow'!X16</f>
        <v>1202</v>
      </c>
      <c r="AA34" s="22">
        <f>'Cash Flow'!Y16</f>
        <v>-3206</v>
      </c>
      <c r="AB34" s="22">
        <f>'Cash Flow'!Z16</f>
        <v>1609</v>
      </c>
      <c r="AC34" s="22">
        <f>'Cash Flow'!AA16</f>
        <v>-2491</v>
      </c>
      <c r="AD34" s="22">
        <f>'Cash Flow'!AB16</f>
        <v>3818</v>
      </c>
      <c r="AE34" s="22">
        <f>'Cash Flow'!AC16</f>
        <v>282</v>
      </c>
      <c r="AF34" s="22">
        <f>'Cash Flow'!AD16</f>
        <v>-464</v>
      </c>
      <c r="AG34" s="22">
        <f>'Cash Flow'!AE16</f>
        <v>2505</v>
      </c>
      <c r="AH34" s="22">
        <f>'Cash Flow'!AF16</f>
        <v>-4595</v>
      </c>
      <c r="AI34" s="22">
        <f>'Cash Flow'!AG16</f>
        <v>-4401</v>
      </c>
      <c r="AJ34" s="22">
        <f>'Cash Flow'!AH16</f>
        <v>2560</v>
      </c>
      <c r="AK34" s="22">
        <f>'Cash Flow'!AI16</f>
        <v>4704</v>
      </c>
      <c r="AL34" s="22">
        <f>'Cash Flow'!AJ16</f>
        <v>-10831</v>
      </c>
      <c r="AM34" s="22">
        <f>'Cash Flow'!AK16</f>
        <v>-2858</v>
      </c>
      <c r="AN34" s="22">
        <f>'Cash Flow'!AL16</f>
        <v>3151</v>
      </c>
      <c r="AO34" s="22">
        <f>'Cash Flow'!AM16</f>
        <v>-876</v>
      </c>
      <c r="AP34" s="22">
        <f>'Cash Flow'!AN16</f>
        <v>3343</v>
      </c>
      <c r="AQ34" s="22">
        <f>'Cash Flow'!AO16</f>
        <v>-191</v>
      </c>
      <c r="AR34" s="22">
        <f>'Cash Flow'!AP16</f>
        <v>10420</v>
      </c>
      <c r="AS34" s="22">
        <f>'Cash Flow'!AQ16</f>
        <v>-62190</v>
      </c>
      <c r="AT34" s="22">
        <f>'Cash Flow'!AR16</f>
        <v>252</v>
      </c>
      <c r="AU34" s="22">
        <f>'Cash Flow'!AS16</f>
        <v>-975</v>
      </c>
      <c r="AV34" s="22">
        <f>'Cash Flow'!AT16</f>
        <v>-278</v>
      </c>
      <c r="AW34" s="22">
        <f>'Cash Flow'!AU16</f>
        <v>1692</v>
      </c>
      <c r="AX34" s="22">
        <f>'Cash Flow'!AV16</f>
        <v>4031</v>
      </c>
      <c r="AY34" s="22">
        <f t="shared" si="9"/>
        <v>0</v>
      </c>
      <c r="AZ34" s="22">
        <f t="shared" si="10"/>
        <v>0</v>
      </c>
      <c r="BA34" s="22">
        <f t="shared" si="10"/>
        <v>0</v>
      </c>
      <c r="BB34" s="22">
        <f t="shared" si="10"/>
        <v>0</v>
      </c>
      <c r="BC34" s="22">
        <f t="shared" si="10"/>
        <v>0</v>
      </c>
      <c r="BD34" s="22">
        <f t="shared" si="10"/>
        <v>0</v>
      </c>
      <c r="BE34" s="22">
        <f t="shared" si="10"/>
        <v>0</v>
      </c>
      <c r="BF34" s="22">
        <f t="shared" si="10"/>
        <v>0</v>
      </c>
      <c r="BG34" s="22"/>
      <c r="BH34" s="22"/>
      <c r="BI34" s="22"/>
    </row>
    <row r="35" spans="1:61" x14ac:dyDescent="0.25">
      <c r="A35" s="4" t="s">
        <v>104</v>
      </c>
      <c r="B35" s="56">
        <v>0</v>
      </c>
      <c r="C35" s="3" t="s">
        <v>99</v>
      </c>
      <c r="D35" s="22">
        <f>'Cash Flow'!B21</f>
        <v>708</v>
      </c>
      <c r="E35" s="22">
        <f>'Cash Flow'!C21</f>
        <v>7060</v>
      </c>
      <c r="F35" s="22">
        <f>'Cash Flow'!D21</f>
        <v>-137</v>
      </c>
      <c r="G35" s="22">
        <f>'Cash Flow'!E21</f>
        <v>170</v>
      </c>
      <c r="H35" s="22">
        <f>'Cash Flow'!F21</f>
        <v>2217</v>
      </c>
      <c r="I35" s="22">
        <f>'Cash Flow'!G21</f>
        <v>5226</v>
      </c>
      <c r="J35" s="22">
        <f>'Cash Flow'!H21</f>
        <v>4598</v>
      </c>
      <c r="K35" s="22">
        <f>'Cash Flow'!I21</f>
        <v>3204</v>
      </c>
      <c r="L35" s="22">
        <f>'Cash Flow'!J21</f>
        <v>3584</v>
      </c>
      <c r="M35" s="22">
        <f>'Cash Flow'!K21</f>
        <v>6048</v>
      </c>
      <c r="N35" s="22">
        <f>'Cash Flow'!L21</f>
        <v>1783</v>
      </c>
      <c r="O35" s="22">
        <f>'Cash Flow'!M21</f>
        <v>7167</v>
      </c>
      <c r="P35" s="22">
        <f>'Cash Flow'!N21</f>
        <v>21491</v>
      </c>
      <c r="Q35" s="22">
        <f>'Cash Flow'!O21</f>
        <v>9639</v>
      </c>
      <c r="R35" s="22">
        <f>'Cash Flow'!P21</f>
        <v>-1162</v>
      </c>
      <c r="S35" s="22">
        <f>'Cash Flow'!Q21</f>
        <v>2073</v>
      </c>
      <c r="T35" s="22">
        <f>'Cash Flow'!R21</f>
        <v>-768</v>
      </c>
      <c r="U35" s="22">
        <f>'Cash Flow'!S21</f>
        <v>3694</v>
      </c>
      <c r="V35" s="22">
        <f>'Cash Flow'!T21</f>
        <v>-12645</v>
      </c>
      <c r="W35" s="22">
        <f>'Cash Flow'!U21</f>
        <v>-451</v>
      </c>
      <c r="X35" s="22">
        <f>'Cash Flow'!V21</f>
        <v>-420</v>
      </c>
      <c r="Y35" s="22">
        <f>'Cash Flow'!W21</f>
        <v>-3259</v>
      </c>
      <c r="Z35" s="22">
        <f>'Cash Flow'!X21</f>
        <v>678</v>
      </c>
      <c r="AA35" s="22">
        <f>'Cash Flow'!Y21</f>
        <v>-532</v>
      </c>
      <c r="AB35" s="22">
        <f>'Cash Flow'!Z21</f>
        <v>-1787</v>
      </c>
      <c r="AC35" s="22">
        <f>'Cash Flow'!AA21</f>
        <v>177</v>
      </c>
      <c r="AD35" s="22">
        <f>'Cash Flow'!AB21</f>
        <v>-3710</v>
      </c>
      <c r="AE35" s="22">
        <f>'Cash Flow'!AC21</f>
        <v>-2606</v>
      </c>
      <c r="AF35" s="22">
        <f>'Cash Flow'!AD21</f>
        <v>310</v>
      </c>
      <c r="AG35" s="22">
        <f>'Cash Flow'!AE21</f>
        <v>-2869</v>
      </c>
      <c r="AH35" s="22">
        <f>'Cash Flow'!AF21</f>
        <v>-2041</v>
      </c>
      <c r="AI35" s="22">
        <f>'Cash Flow'!AG21</f>
        <v>20</v>
      </c>
      <c r="AJ35" s="22">
        <f>'Cash Flow'!AH21</f>
        <v>-4386</v>
      </c>
      <c r="AK35" s="22">
        <f>'Cash Flow'!AI21</f>
        <v>99</v>
      </c>
      <c r="AL35" s="22">
        <f>'Cash Flow'!AJ21</f>
        <v>-3878</v>
      </c>
      <c r="AM35" s="22">
        <f>'Cash Flow'!AK21</f>
        <v>120</v>
      </c>
      <c r="AN35" s="22">
        <f>'Cash Flow'!AL21</f>
        <v>-689</v>
      </c>
      <c r="AO35" s="22">
        <f>'Cash Flow'!AM21</f>
        <v>-824</v>
      </c>
      <c r="AP35" s="22">
        <f>'Cash Flow'!AN21</f>
        <v>278</v>
      </c>
      <c r="AQ35" s="22">
        <f>'Cash Flow'!AO21</f>
        <v>-655</v>
      </c>
      <c r="AR35" s="22">
        <f>'Cash Flow'!AP21</f>
        <v>24643</v>
      </c>
      <c r="AS35" s="22">
        <f>'Cash Flow'!AQ21</f>
        <v>-573</v>
      </c>
      <c r="AT35" s="22">
        <f>'Cash Flow'!AR21</f>
        <v>-9023</v>
      </c>
      <c r="AU35" s="22">
        <f>'Cash Flow'!AS21</f>
        <v>-13779</v>
      </c>
      <c r="AV35" s="22">
        <f>'Cash Flow'!AT21</f>
        <v>-6895</v>
      </c>
      <c r="AW35" s="22">
        <f>'Cash Flow'!AU21</f>
        <v>-87</v>
      </c>
      <c r="AX35" s="22">
        <f>'Cash Flow'!AV21</f>
        <v>-2086</v>
      </c>
      <c r="AY35" s="22">
        <f t="shared" si="9"/>
        <v>0</v>
      </c>
      <c r="AZ35" s="22">
        <f t="shared" si="10"/>
        <v>0</v>
      </c>
      <c r="BA35" s="22">
        <f t="shared" si="10"/>
        <v>0</v>
      </c>
      <c r="BB35" s="22">
        <f t="shared" si="10"/>
        <v>0</v>
      </c>
      <c r="BC35" s="22">
        <f t="shared" si="10"/>
        <v>0</v>
      </c>
      <c r="BD35" s="22">
        <f t="shared" si="10"/>
        <v>0</v>
      </c>
      <c r="BE35" s="22">
        <f t="shared" si="10"/>
        <v>0</v>
      </c>
      <c r="BF35" s="22">
        <f t="shared" si="10"/>
        <v>0</v>
      </c>
      <c r="BG35" s="22"/>
      <c r="BH35" s="22"/>
      <c r="BI35" s="22"/>
    </row>
    <row r="36" spans="1:61" x14ac:dyDescent="0.25">
      <c r="A36" s="4" t="s">
        <v>102</v>
      </c>
      <c r="B36" s="16">
        <f>AVERAGE(AM36:AX36)</f>
        <v>0.25713928494719351</v>
      </c>
      <c r="C36" s="3" t="s">
        <v>86</v>
      </c>
      <c r="D36" s="23">
        <f>-'Cash Flow'!B19/'Income Statement'!B17</f>
        <v>0.36536994660564454</v>
      </c>
      <c r="E36" s="23">
        <f>-'Cash Flow'!C19/'Income Statement'!C17</f>
        <v>0.35559621835925587</v>
      </c>
      <c r="F36" s="23">
        <f>-'Cash Flow'!D19/'Income Statement'!D17</f>
        <v>0.41024734982332156</v>
      </c>
      <c r="G36" s="23">
        <f>-'Cash Flow'!E19/'Income Statement'!E17</f>
        <v>0.5006504770164788</v>
      </c>
      <c r="H36" s="23">
        <f>-'Cash Flow'!F19/'Income Statement'!F17</f>
        <v>0.50814977973568287</v>
      </c>
      <c r="I36" s="23">
        <f>-'Cash Flow'!G19/'Income Statement'!G17</f>
        <v>0.4344192392972881</v>
      </c>
      <c r="J36" s="23">
        <f>-'Cash Flow'!H19/'Income Statement'!H17</f>
        <v>0.50792377131394184</v>
      </c>
      <c r="K36" s="23">
        <f>-'Cash Flow'!I19/'Income Statement'!I17</f>
        <v>-0.7812206572769953</v>
      </c>
      <c r="L36" s="23">
        <f>-'Cash Flow'!J19/'Income Statement'!J17</f>
        <v>0.5357142857142857</v>
      </c>
      <c r="M36" s="23">
        <f>-'Cash Flow'!K19/'Income Statement'!K17</f>
        <v>0.57382953181272511</v>
      </c>
      <c r="N36" s="23">
        <f>-'Cash Flow'!L19/'Income Statement'!L17</f>
        <v>0.75665601703940366</v>
      </c>
      <c r="O36" s="23">
        <f>-'Cash Flow'!M19/'Income Statement'!M17</f>
        <v>0.82389018691588789</v>
      </c>
      <c r="P36" s="23">
        <f>-'Cash Flow'!N19/'Income Statement'!N17</f>
        <v>0.59701492537313428</v>
      </c>
      <c r="Q36" s="23">
        <f>-'Cash Flow'!O19/'Income Statement'!O17</f>
        <v>0.58153846153846156</v>
      </c>
      <c r="R36" s="23">
        <f>-'Cash Flow'!P19/'Income Statement'!P17</f>
        <v>0.62736929806290354</v>
      </c>
      <c r="S36" s="23">
        <f>-'Cash Flow'!Q19/'Income Statement'!Q17</f>
        <v>0.46199907876554586</v>
      </c>
      <c r="T36" s="23">
        <f>-'Cash Flow'!R19/'Income Statement'!R17</f>
        <v>0.45666058394160586</v>
      </c>
      <c r="U36" s="23">
        <f>-'Cash Flow'!S19/'Income Statement'!S17</f>
        <v>-0.51380514122500798</v>
      </c>
      <c r="V36" s="23">
        <f>-'Cash Flow'!T19/'Income Statement'!T17</f>
        <v>0.43534482758620691</v>
      </c>
      <c r="W36" s="23">
        <f>-'Cash Flow'!U19/'Income Statement'!U17</f>
        <v>0.36357489011608252</v>
      </c>
      <c r="X36" s="23">
        <f>-'Cash Flow'!V19/'Income Statement'!V17</f>
        <v>0.36491387126019947</v>
      </c>
      <c r="Y36" s="23">
        <f>-'Cash Flow'!W19/'Income Statement'!W17</f>
        <v>0.42090261282660335</v>
      </c>
      <c r="Z36" s="23">
        <f>-'Cash Flow'!X19/'Income Statement'!X17</f>
        <v>0.40027244863208084</v>
      </c>
      <c r="AA36" s="23">
        <f>-'Cash Flow'!Y19/'Income Statement'!Y17</f>
        <v>0.26700538409039204</v>
      </c>
      <c r="AB36" s="23">
        <f>-'Cash Flow'!Z19/'Income Statement'!Z17</f>
        <v>0.32871324218018355</v>
      </c>
      <c r="AC36" s="23">
        <f>-'Cash Flow'!AA19/'Income Statement'!AA17</f>
        <v>0.33359086616876987</v>
      </c>
      <c r="AD36" s="23">
        <f>-'Cash Flow'!AB19/'Income Statement'!AB17</f>
        <v>0.36049107142857145</v>
      </c>
      <c r="AE36" s="23">
        <f>-'Cash Flow'!AC19/'Income Statement'!AC17</f>
        <v>0.34502767362970899</v>
      </c>
      <c r="AF36" s="23">
        <f>-'Cash Flow'!AD19/'Income Statement'!AD17</f>
        <v>0.27754984524580723</v>
      </c>
      <c r="AG36" s="23">
        <f>-'Cash Flow'!AE19/'Income Statement'!AE17</f>
        <v>0.2735562310030395</v>
      </c>
      <c r="AH36" s="23">
        <f>-'Cash Flow'!AF19/'Income Statement'!AF17</f>
        <v>0.27308015785728151</v>
      </c>
      <c r="AI36" s="23">
        <f>-'Cash Flow'!AG19/'Income Statement'!AG17</f>
        <v>0.25604569206464939</v>
      </c>
      <c r="AJ36" s="23">
        <f>-'Cash Flow'!AH19/'Income Statement'!AH17</f>
        <v>0.20512070226773957</v>
      </c>
      <c r="AK36" s="23">
        <f>-'Cash Flow'!AI19/'Income Statement'!AI17</f>
        <v>0.24790833999467093</v>
      </c>
      <c r="AL36" s="23">
        <f>-'Cash Flow'!AJ19/'Income Statement'!AJ17</f>
        <v>0.27767814442850308</v>
      </c>
      <c r="AM36" s="23">
        <f>-'Cash Flow'!AK19/'Income Statement'!AK17</f>
        <v>0.27670250896057347</v>
      </c>
      <c r="AN36" s="23">
        <f>-'Cash Flow'!AL19/'Income Statement'!AL17</f>
        <v>0.26321485532011846</v>
      </c>
      <c r="AO36" s="23">
        <f>-'Cash Flow'!AM19/'Income Statement'!AM17</f>
        <v>0.30843226788432265</v>
      </c>
      <c r="AP36" s="23">
        <f>-'Cash Flow'!AN19/'Income Statement'!AN17</f>
        <v>0.27646319471009345</v>
      </c>
      <c r="AQ36" s="23">
        <f>-'Cash Flow'!AO19/'Income Statement'!AO17</f>
        <v>0.25168069319257008</v>
      </c>
      <c r="AR36" s="23">
        <f>-'Cash Flow'!AP19/'Income Statement'!AP17</f>
        <v>0.22659369252164552</v>
      </c>
      <c r="AS36" s="23">
        <f>-'Cash Flow'!AQ19/'Income Statement'!AQ17</f>
        <v>0.25486968449931413</v>
      </c>
      <c r="AT36" s="23">
        <f>-'Cash Flow'!AR19/'Income Statement'!AR17</f>
        <v>0.25397693604995669</v>
      </c>
      <c r="AU36" s="23">
        <f>-'Cash Flow'!AS19/'Income Statement'!AS17</f>
        <v>0.25294971864222182</v>
      </c>
      <c r="AV36" s="23">
        <f>-'Cash Flow'!AT19/'Income Statement'!AT17</f>
        <v>0.22596991932541452</v>
      </c>
      <c r="AW36" s="23">
        <f>-'Cash Flow'!AU19/'Income Statement'!AU17</f>
        <v>0.25593164094906257</v>
      </c>
      <c r="AX36" s="23">
        <f>-'Cash Flow'!AV19/'Income Statement'!AV17</f>
        <v>0.2388863073110285</v>
      </c>
      <c r="AY36" s="23">
        <f t="shared" si="9"/>
        <v>0.25713928494719351</v>
      </c>
      <c r="AZ36" s="23">
        <f t="shared" si="10"/>
        <v>0.25713928494719351</v>
      </c>
      <c r="BA36" s="23">
        <f t="shared" si="10"/>
        <v>0.25713928494719351</v>
      </c>
      <c r="BB36" s="23">
        <f t="shared" si="10"/>
        <v>0.25713928494719351</v>
      </c>
      <c r="BC36" s="23">
        <f t="shared" si="10"/>
        <v>0.25713928494719351</v>
      </c>
      <c r="BD36" s="23">
        <f t="shared" si="10"/>
        <v>0.25713928494719351</v>
      </c>
      <c r="BE36" s="23">
        <f t="shared" si="10"/>
        <v>0.25713928494719351</v>
      </c>
      <c r="BF36" s="23">
        <f t="shared" si="10"/>
        <v>0.25713928494719351</v>
      </c>
      <c r="BG36" s="22"/>
      <c r="BH36" s="22"/>
      <c r="BI36" s="22"/>
    </row>
    <row r="37" spans="1:61" x14ac:dyDescent="0.25">
      <c r="A37" s="4" t="s">
        <v>91</v>
      </c>
      <c r="B37" s="30">
        <f>AVERAGE(AM37:AX37)</f>
        <v>-5177.5</v>
      </c>
      <c r="C37" s="3" t="s">
        <v>86</v>
      </c>
      <c r="D37" s="22">
        <f>'Cash Flow'!B20</f>
        <v>-2188</v>
      </c>
      <c r="E37" s="22">
        <f>'Cash Flow'!C20</f>
        <v>-2113</v>
      </c>
      <c r="F37" s="22">
        <f>'Cash Flow'!D20</f>
        <v>-1845</v>
      </c>
      <c r="G37" s="22">
        <f>'Cash Flow'!E20</f>
        <v>-1170</v>
      </c>
      <c r="H37" s="22">
        <f>'Cash Flow'!F20</f>
        <v>-2888</v>
      </c>
      <c r="I37" s="22">
        <f>'Cash Flow'!G20</f>
        <v>-2145</v>
      </c>
      <c r="J37" s="22">
        <f>'Cash Flow'!H20</f>
        <v>-5131</v>
      </c>
      <c r="K37" s="22">
        <f>'Cash Flow'!I20</f>
        <v>-4279</v>
      </c>
      <c r="L37" s="22">
        <f>'Cash Flow'!J20</f>
        <v>-4757</v>
      </c>
      <c r="M37" s="22">
        <f>'Cash Flow'!K20</f>
        <v>-3678</v>
      </c>
      <c r="N37" s="22">
        <f>'Cash Flow'!L20</f>
        <v>-3857</v>
      </c>
      <c r="O37" s="22">
        <f>'Cash Flow'!M20</f>
        <v>-3677</v>
      </c>
      <c r="P37" s="22">
        <f>'Cash Flow'!N20</f>
        <v>-4362</v>
      </c>
      <c r="Q37" s="22">
        <f>'Cash Flow'!O20</f>
        <v>-3599</v>
      </c>
      <c r="R37" s="22">
        <f>'Cash Flow'!P20</f>
        <v>-2062</v>
      </c>
      <c r="S37" s="22">
        <f>'Cash Flow'!Q20</f>
        <v>-1765</v>
      </c>
      <c r="T37" s="22">
        <f>'Cash Flow'!R20</f>
        <v>-2570</v>
      </c>
      <c r="U37" s="22">
        <f>'Cash Flow'!S20</f>
        <v>-2008</v>
      </c>
      <c r="V37" s="22">
        <f>'Cash Flow'!T20</f>
        <v>-3781</v>
      </c>
      <c r="W37" s="22">
        <f>'Cash Flow'!U20</f>
        <v>-2362</v>
      </c>
      <c r="X37" s="22">
        <f>'Cash Flow'!V20</f>
        <v>-3744</v>
      </c>
      <c r="Y37" s="22">
        <f>'Cash Flow'!W20</f>
        <v>-6413</v>
      </c>
      <c r="Z37" s="22">
        <f>'Cash Flow'!X20</f>
        <v>-4753</v>
      </c>
      <c r="AA37" s="22">
        <f>'Cash Flow'!Y20</f>
        <v>-4633</v>
      </c>
      <c r="AB37" s="22">
        <f>'Cash Flow'!Z20</f>
        <v>-4912</v>
      </c>
      <c r="AC37" s="22">
        <f>'Cash Flow'!AA20</f>
        <v>-5206</v>
      </c>
      <c r="AD37" s="22">
        <f>'Cash Flow'!AB20</f>
        <v>-7059</v>
      </c>
      <c r="AE37" s="22">
        <f>'Cash Flow'!AC20</f>
        <v>-5791</v>
      </c>
      <c r="AF37" s="22">
        <f>'Cash Flow'!AD20</f>
        <v>-6743</v>
      </c>
      <c r="AG37" s="22">
        <f>'Cash Flow'!AE20</f>
        <v>-6535</v>
      </c>
      <c r="AH37" s="22">
        <f>'Cash Flow'!AF20</f>
        <v>-6930</v>
      </c>
      <c r="AI37" s="22">
        <f>'Cash Flow'!AG20</f>
        <v>-7177</v>
      </c>
      <c r="AJ37" s="22">
        <f>'Cash Flow'!AH20</f>
        <v>-7684</v>
      </c>
      <c r="AK37" s="22">
        <f>'Cash Flow'!AI20</f>
        <v>-7433</v>
      </c>
      <c r="AL37" s="22">
        <f>'Cash Flow'!AJ20</f>
        <v>-8822</v>
      </c>
      <c r="AM37" s="22">
        <f>'Cash Flow'!AK20</f>
        <v>-8757</v>
      </c>
      <c r="AN37" s="22">
        <f>'Cash Flow'!AL20</f>
        <v>-5573</v>
      </c>
      <c r="AO37" s="22">
        <f>'Cash Flow'!AM20</f>
        <v>-5459</v>
      </c>
      <c r="AP37" s="22">
        <f>'Cash Flow'!AN20</f>
        <v>-5509</v>
      </c>
      <c r="AQ37" s="22">
        <f>'Cash Flow'!AO20</f>
        <v>-5704</v>
      </c>
      <c r="AR37" s="22">
        <f>'Cash Flow'!AP20</f>
        <v>-4831</v>
      </c>
      <c r="AS37" s="22">
        <f>'Cash Flow'!AQ20</f>
        <v>-4000</v>
      </c>
      <c r="AT37" s="22">
        <f>'Cash Flow'!AR20</f>
        <v>-4213</v>
      </c>
      <c r="AU37" s="22">
        <f>'Cash Flow'!AS20</f>
        <v>-4210</v>
      </c>
      <c r="AV37" s="22">
        <f>'Cash Flow'!AT20</f>
        <v>-4107</v>
      </c>
      <c r="AW37" s="22">
        <f>'Cash Flow'!AU20</f>
        <v>-4986</v>
      </c>
      <c r="AX37" s="22">
        <f>'Cash Flow'!AV20</f>
        <v>-4781</v>
      </c>
      <c r="AY37" s="22">
        <f t="shared" si="9"/>
        <v>-5177.5</v>
      </c>
      <c r="AZ37" s="22">
        <f t="shared" si="10"/>
        <v>-5177.5</v>
      </c>
      <c r="BA37" s="22">
        <f t="shared" si="10"/>
        <v>-5177.5</v>
      </c>
      <c r="BB37" s="22">
        <f t="shared" si="10"/>
        <v>-5177.5</v>
      </c>
      <c r="BC37" s="22">
        <f t="shared" si="10"/>
        <v>-5177.5</v>
      </c>
      <c r="BD37" s="22">
        <f t="shared" si="10"/>
        <v>-5177.5</v>
      </c>
      <c r="BE37" s="22">
        <f t="shared" si="10"/>
        <v>-5177.5</v>
      </c>
      <c r="BF37" s="22">
        <f t="shared" si="10"/>
        <v>-5177.5</v>
      </c>
      <c r="BG37" s="22"/>
      <c r="BH37" s="22"/>
      <c r="BI37" s="22"/>
    </row>
    <row r="38" spans="1:61" x14ac:dyDescent="0.25">
      <c r="A38" s="4" t="s">
        <v>108</v>
      </c>
      <c r="B38" s="16">
        <f>AVERAGE(AM38:AX38)</f>
        <v>3.0614552661374288E-2</v>
      </c>
      <c r="C38" s="3" t="s">
        <v>86</v>
      </c>
      <c r="D38" s="22" t="s">
        <v>18</v>
      </c>
      <c r="E38" s="23">
        <f>('Balance Sheet'!C24-'Balance Sheet'!B24)/'Income Statement'!B3</f>
        <v>1.3276485509201791E-2</v>
      </c>
      <c r="F38" s="23">
        <f>('Balance Sheet'!D24-'Balance Sheet'!C24)/'Income Statement'!C3</f>
        <v>1.3336596109139851E-2</v>
      </c>
      <c r="G38" s="23">
        <f>('Balance Sheet'!E24-'Balance Sheet'!D24)/'Income Statement'!D3</f>
        <v>2.7593981277263147E-2</v>
      </c>
      <c r="H38" s="23">
        <f>('Balance Sheet'!F24-'Balance Sheet'!E24)/'Income Statement'!E3</f>
        <v>-1.710717646052519E-4</v>
      </c>
      <c r="I38" s="23">
        <f>('Balance Sheet'!G24-'Balance Sheet'!F24)/'Income Statement'!F3</f>
        <v>1.7369940950821085E-2</v>
      </c>
      <c r="J38" s="23">
        <f>('Balance Sheet'!H24-'Balance Sheet'!G24)/'Income Statement'!G3</f>
        <v>-1.095579901775595E-2</v>
      </c>
      <c r="K38" s="23">
        <f>('Balance Sheet'!I24-'Balance Sheet'!H24)/'Income Statement'!H3</f>
        <v>-4.6021445993833126E-4</v>
      </c>
      <c r="L38" s="23">
        <f>('Balance Sheet'!J24-'Balance Sheet'!I24)/'Income Statement'!I3</f>
        <v>-1.6771866546438231E-2</v>
      </c>
      <c r="M38" s="23">
        <f>('Balance Sheet'!K24-'Balance Sheet'!J24)/'Income Statement'!J3</f>
        <v>9.1270425437950838E-3</v>
      </c>
      <c r="N38" s="23">
        <f>('Balance Sheet'!L24-'Balance Sheet'!K24)/'Income Statement'!K3</f>
        <v>-1.1220373171961675E-2</v>
      </c>
      <c r="O38" s="23">
        <f>('Balance Sheet'!M24-'Balance Sheet'!L24)/'Income Statement'!L3</f>
        <v>8.0853343724124494E-3</v>
      </c>
      <c r="P38" s="23">
        <f>('Balance Sheet'!N24-'Balance Sheet'!M24)/'Income Statement'!M3</f>
        <v>-2.0908120694673522E-2</v>
      </c>
      <c r="Q38" s="23">
        <f>('Balance Sheet'!O24-'Balance Sheet'!N24)/'Income Statement'!N3</f>
        <v>2.1023810687918643E-2</v>
      </c>
      <c r="R38" s="23">
        <f>('Balance Sheet'!P24-'Balance Sheet'!O24)/'Income Statement'!O3</f>
        <v>1.5649647156496471E-2</v>
      </c>
      <c r="S38" s="23">
        <f>('Balance Sheet'!Q24-'Balance Sheet'!P24)/'Income Statement'!P3</f>
        <v>3.4449977365323674E-2</v>
      </c>
      <c r="T38" s="23">
        <f>('Balance Sheet'!R24-'Balance Sheet'!Q24)/'Income Statement'!Q3</f>
        <v>4.4602650426727279E-3</v>
      </c>
      <c r="U38" s="23">
        <f>('Balance Sheet'!S24-'Balance Sheet'!R24)/'Income Statement'!R3</f>
        <v>3.1502159915233516E-2</v>
      </c>
      <c r="V38" s="23">
        <f>('Balance Sheet'!T24-'Balance Sheet'!S24)/'Income Statement'!S3</f>
        <v>7.8152016045369664E-3</v>
      </c>
      <c r="W38" s="23">
        <f>('Balance Sheet'!U24-'Balance Sheet'!T24)/'Income Statement'!T3</f>
        <v>3.0016033409150229E-2</v>
      </c>
      <c r="X38" s="23">
        <f>('Balance Sheet'!V24-'Balance Sheet'!U24)/'Income Statement'!U3</f>
        <v>2.6591324580355659E-3</v>
      </c>
      <c r="Y38" s="23">
        <f>('Balance Sheet'!W24-'Balance Sheet'!V24)/'Income Statement'!V3</f>
        <v>0.21499793701003989</v>
      </c>
      <c r="Z38" s="23">
        <f>('Balance Sheet'!X24-'Balance Sheet'!W24)/'Income Statement'!W3</f>
        <v>7.2372270641495491E-3</v>
      </c>
      <c r="AA38" s="23">
        <f>('Balance Sheet'!Y24-'Balance Sheet'!X24)/'Income Statement'!X3</f>
        <v>2.3846128684046973E-2</v>
      </c>
      <c r="AB38" s="23">
        <f>('Balance Sheet'!Z24-'Balance Sheet'!Y24)/'Income Statement'!Y3</f>
        <v>1.0736423762493697E-2</v>
      </c>
      <c r="AC38" s="23">
        <f>('Balance Sheet'!AA24-'Balance Sheet'!Z24)/'Income Statement'!Z3</f>
        <v>2.2477688700650433E-2</v>
      </c>
      <c r="AD38" s="23">
        <f>('Balance Sheet'!AB24-'Balance Sheet'!AA24)/'Income Statement'!AA3</f>
        <v>5.0940226521432831E-3</v>
      </c>
      <c r="AE38" s="23">
        <f>('Balance Sheet'!AC24-'Balance Sheet'!AB24)/'Income Statement'!AB3</f>
        <v>2.1101624739442049E-2</v>
      </c>
      <c r="AF38" s="23">
        <f>('Balance Sheet'!AD24-'Balance Sheet'!AC24)/'Income Statement'!AC3</f>
        <v>1.4119317434859202E-2</v>
      </c>
      <c r="AG38" s="23">
        <f>('Balance Sheet'!AE24-'Balance Sheet'!AD24)/'Income Statement'!AD3</f>
        <v>2.1720406954836628E-2</v>
      </c>
      <c r="AH38" s="23">
        <f>('Balance Sheet'!AF24-'Balance Sheet'!AE24)/'Income Statement'!AE3</f>
        <v>9.5644906676571641E-3</v>
      </c>
      <c r="AI38" s="23">
        <f>('Balance Sheet'!AG24-'Balance Sheet'!AF24)/'Income Statement'!AF3</f>
        <v>1.9253824389776051E-2</v>
      </c>
      <c r="AJ38" s="23">
        <f>('Balance Sheet'!AH24-'Balance Sheet'!AG24)/'Income Statement'!AG3</f>
        <v>1.3867221355520888E-2</v>
      </c>
      <c r="AK38" s="23">
        <f>('Balance Sheet'!AI24-'Balance Sheet'!AH24)/'Income Statement'!AH3</f>
        <v>1.7145883443299426E-2</v>
      </c>
      <c r="AL38" s="23">
        <f>('Balance Sheet'!AJ24-'Balance Sheet'!AI24)/'Income Statement'!AI3</f>
        <v>2.3952211568202906E-2</v>
      </c>
      <c r="AM38" s="23">
        <f>('Balance Sheet'!AK24-'Balance Sheet'!AJ24)/'Income Statement'!AJ3</f>
        <v>2.3743922204213938E-2</v>
      </c>
      <c r="AN38" s="23">
        <f>('Balance Sheet'!AL24-'Balance Sheet'!AK24)/'Income Statement'!AK3</f>
        <v>3.0772197050033742E-2</v>
      </c>
      <c r="AO38" s="23">
        <f>('Balance Sheet'!AM24-'Balance Sheet'!AL24)/'Income Statement'!AL3</f>
        <v>3.3717728741869839E-2</v>
      </c>
      <c r="AP38" s="23">
        <f>('Balance Sheet'!AN24-'Balance Sheet'!AM24)/'Income Statement'!AM3</f>
        <v>3.5414336360361724E-2</v>
      </c>
      <c r="AQ38" s="23">
        <f>('Balance Sheet'!AO24-'Balance Sheet'!AN24)/'Income Statement'!AN3</f>
        <v>3.0743326333314416E-2</v>
      </c>
      <c r="AR38" s="23">
        <f>('Balance Sheet'!AP24-'Balance Sheet'!AO24)/'Income Statement'!AO3</f>
        <v>3.1856769118510743E-2</v>
      </c>
      <c r="AS38" s="23">
        <f>('Balance Sheet'!AQ24-'Balance Sheet'!AP24)/'Income Statement'!AP3</f>
        <v>3.489215634233947E-2</v>
      </c>
      <c r="AT38" s="23">
        <f>('Balance Sheet'!AR24-'Balance Sheet'!AQ24)/'Income Statement'!AQ3</f>
        <v>2.7620122541115771E-2</v>
      </c>
      <c r="AU38" s="23">
        <f>('Balance Sheet'!AS24-'Balance Sheet'!AR24)/'Income Statement'!AR3</f>
        <v>2.7967279899123801E-2</v>
      </c>
      <c r="AV38" s="23">
        <f>('Balance Sheet'!AT24-'Balance Sheet'!AS24)/'Income Statement'!AS3</f>
        <v>3.1717830271756765E-2</v>
      </c>
      <c r="AW38" s="23">
        <f>('Balance Sheet'!AU24-'Balance Sheet'!AT24)/'Income Statement'!AT3</f>
        <v>2.8253411603262942E-2</v>
      </c>
      <c r="AX38" s="23">
        <f>('Balance Sheet'!AV24-'Balance Sheet'!AU24)/'Income Statement'!AU3</f>
        <v>3.0675551470588234E-2</v>
      </c>
      <c r="AY38" s="23">
        <f t="shared" si="9"/>
        <v>3.0614552661374288E-2</v>
      </c>
      <c r="AZ38" s="23">
        <f t="shared" si="10"/>
        <v>3.0614552661374288E-2</v>
      </c>
      <c r="BA38" s="23">
        <f t="shared" si="10"/>
        <v>3.0614552661374288E-2</v>
      </c>
      <c r="BB38" s="23">
        <f t="shared" si="10"/>
        <v>3.0614552661374288E-2</v>
      </c>
      <c r="BC38" s="23">
        <f t="shared" si="10"/>
        <v>3.0614552661374288E-2</v>
      </c>
      <c r="BD38" s="23">
        <f t="shared" si="10"/>
        <v>3.0614552661374288E-2</v>
      </c>
      <c r="BE38" s="23">
        <f t="shared" si="10"/>
        <v>3.0614552661374288E-2</v>
      </c>
      <c r="BF38" s="23">
        <f t="shared" si="10"/>
        <v>3.0614552661374288E-2</v>
      </c>
      <c r="BG38" s="22"/>
      <c r="BH38" s="22"/>
      <c r="BI38" s="22"/>
    </row>
    <row r="39" spans="1:61" x14ac:dyDescent="0.25">
      <c r="A39" s="4" t="s">
        <v>115</v>
      </c>
      <c r="B39" s="56">
        <v>0</v>
      </c>
      <c r="C39" s="3" t="s">
        <v>116</v>
      </c>
      <c r="D39" s="22">
        <f>'Cash Flow'!B23</f>
        <v>24</v>
      </c>
      <c r="E39" s="22">
        <f>'Cash Flow'!C23</f>
        <v>33</v>
      </c>
      <c r="F39" s="22">
        <f>'Cash Flow'!D23</f>
        <v>2</v>
      </c>
      <c r="G39" s="22">
        <f>'Cash Flow'!E23</f>
        <v>-198</v>
      </c>
      <c r="H39" s="22">
        <f>'Cash Flow'!F23</f>
        <v>-6</v>
      </c>
      <c r="I39" s="22">
        <f>'Cash Flow'!G23</f>
        <v>-34</v>
      </c>
      <c r="J39" s="22">
        <f>'Cash Flow'!H23</f>
        <v>-36</v>
      </c>
      <c r="K39" s="22">
        <f>'Cash Flow'!I23</f>
        <v>3</v>
      </c>
      <c r="L39" s="22">
        <f>'Cash Flow'!J23</f>
        <v>-44</v>
      </c>
      <c r="M39" s="22">
        <f>'Cash Flow'!K23</f>
        <v>-18</v>
      </c>
      <c r="N39" s="22">
        <f>'Cash Flow'!L23</f>
        <v>17</v>
      </c>
      <c r="O39" s="22">
        <f>'Cash Flow'!M23</f>
        <v>-22</v>
      </c>
      <c r="P39" s="22">
        <f>'Cash Flow'!N23</f>
        <v>10</v>
      </c>
      <c r="Q39" s="22">
        <f>'Cash Flow'!O23</f>
        <v>-18</v>
      </c>
      <c r="R39" s="22">
        <f>'Cash Flow'!P23</f>
        <v>12</v>
      </c>
      <c r="S39" s="22">
        <f>'Cash Flow'!Q23</f>
        <v>15</v>
      </c>
      <c r="T39" s="22">
        <f>'Cash Flow'!R23</f>
        <v>26</v>
      </c>
      <c r="U39" s="22">
        <f>'Cash Flow'!S23</f>
        <v>-17</v>
      </c>
      <c r="V39" s="22">
        <f>'Cash Flow'!T23</f>
        <v>25</v>
      </c>
      <c r="W39" s="22">
        <f>'Cash Flow'!U23</f>
        <v>16</v>
      </c>
      <c r="X39" s="22">
        <f>'Cash Flow'!V23</f>
        <v>-129</v>
      </c>
      <c r="Y39" s="22">
        <f>'Cash Flow'!W23</f>
        <v>17</v>
      </c>
      <c r="Z39" s="22">
        <f>'Cash Flow'!X23</f>
        <v>18</v>
      </c>
      <c r="AA39" s="22">
        <f>'Cash Flow'!Y23</f>
        <v>-21</v>
      </c>
      <c r="AB39" s="22">
        <f>'Cash Flow'!Z23</f>
        <v>-72</v>
      </c>
      <c r="AC39" s="22">
        <f>'Cash Flow'!AA23</f>
        <v>18</v>
      </c>
      <c r="AD39" s="22">
        <f>'Cash Flow'!AB23</f>
        <v>-64</v>
      </c>
      <c r="AE39" s="22">
        <f>'Cash Flow'!AC23</f>
        <v>-83</v>
      </c>
      <c r="AF39" s="22">
        <f>'Cash Flow'!AD23</f>
        <v>-46</v>
      </c>
      <c r="AG39" s="22">
        <f>'Cash Flow'!AE23</f>
        <v>14</v>
      </c>
      <c r="AH39" s="22">
        <f>'Cash Flow'!AF23</f>
        <v>-33</v>
      </c>
      <c r="AI39" s="22">
        <f>'Cash Flow'!AG23</f>
        <v>36</v>
      </c>
      <c r="AJ39" s="22">
        <f>'Cash Flow'!AH23</f>
        <v>-73</v>
      </c>
      <c r="AK39" s="22">
        <f>'Cash Flow'!AI23</f>
        <v>106</v>
      </c>
      <c r="AL39" s="22">
        <f>'Cash Flow'!AJ23</f>
        <v>24</v>
      </c>
      <c r="AM39" s="22">
        <f>'Cash Flow'!AK23</f>
        <v>-198</v>
      </c>
      <c r="AN39" s="22">
        <f>'Cash Flow'!AL23</f>
        <v>-230</v>
      </c>
      <c r="AO39" s="22">
        <f>'Cash Flow'!AM23</f>
        <v>88</v>
      </c>
      <c r="AP39" s="22">
        <f>'Cash Flow'!AN23</f>
        <v>29</v>
      </c>
      <c r="AQ39" s="22">
        <f>'Cash Flow'!AO23</f>
        <v>-81</v>
      </c>
      <c r="AR39" s="22">
        <f>'Cash Flow'!AP23</f>
        <v>-99</v>
      </c>
      <c r="AS39" s="22">
        <f>'Cash Flow'!AQ23</f>
        <v>72</v>
      </c>
      <c r="AT39" s="22">
        <f>'Cash Flow'!AR23</f>
        <v>-80</v>
      </c>
      <c r="AU39" s="22">
        <f>'Cash Flow'!AS23</f>
        <v>-103</v>
      </c>
      <c r="AV39" s="22">
        <f>'Cash Flow'!AT23</f>
        <v>122</v>
      </c>
      <c r="AW39" s="22">
        <f>'Cash Flow'!AU23</f>
        <v>-294</v>
      </c>
      <c r="AX39" s="22">
        <f>'Cash Flow'!AV23</f>
        <v>52</v>
      </c>
      <c r="AY39" s="22">
        <f>$B39</f>
        <v>0</v>
      </c>
      <c r="AZ39" s="22">
        <f t="shared" si="10"/>
        <v>0</v>
      </c>
      <c r="BA39" s="22">
        <f t="shared" si="10"/>
        <v>0</v>
      </c>
      <c r="BB39" s="22">
        <f t="shared" si="10"/>
        <v>0</v>
      </c>
      <c r="BC39" s="22">
        <f t="shared" si="10"/>
        <v>0</v>
      </c>
      <c r="BD39" s="22">
        <f t="shared" si="10"/>
        <v>0</v>
      </c>
      <c r="BE39" s="22">
        <f t="shared" si="10"/>
        <v>0</v>
      </c>
      <c r="BF39" s="22">
        <f t="shared" si="10"/>
        <v>0</v>
      </c>
      <c r="BG39" s="22"/>
      <c r="BH39" s="22"/>
      <c r="BI39" s="22"/>
    </row>
    <row r="40" spans="1:61" x14ac:dyDescent="0.25">
      <c r="A40" s="4"/>
      <c r="D40" s="22"/>
      <c r="E40" s="22"/>
      <c r="F40" s="22"/>
      <c r="G40" s="22"/>
      <c r="H40" s="22"/>
      <c r="I40" s="22"/>
      <c r="J40" s="22"/>
      <c r="K40" s="22"/>
      <c r="L40" s="22"/>
      <c r="M40" s="22"/>
      <c r="N40" s="22"/>
      <c r="O40" s="22"/>
      <c r="P40" s="22"/>
      <c r="Q40" s="22"/>
      <c r="R40" s="22"/>
      <c r="S40" s="22"/>
      <c r="T40" s="22"/>
      <c r="U40" s="22"/>
      <c r="V40" s="22"/>
      <c r="W40" s="22"/>
      <c r="X40" s="22"/>
      <c r="Y40" s="22"/>
      <c r="Z40" s="22"/>
      <c r="AA40" s="22"/>
      <c r="AB40" s="22"/>
      <c r="AC40" s="22"/>
      <c r="AD40" s="22"/>
      <c r="AE40" s="22"/>
      <c r="AF40" s="22"/>
      <c r="AG40" s="22"/>
      <c r="AH40" s="22"/>
      <c r="AI40" s="22"/>
      <c r="AJ40" s="22"/>
      <c r="AK40" s="22"/>
      <c r="AL40" s="22"/>
      <c r="AM40" s="22"/>
      <c r="AN40" s="22"/>
      <c r="AO40" s="22"/>
      <c r="AP40" s="22"/>
      <c r="AQ40" s="22"/>
      <c r="AR40" s="22"/>
      <c r="AS40" s="22"/>
      <c r="AT40" s="22"/>
      <c r="AU40" s="22"/>
      <c r="AV40" s="22"/>
      <c r="AW40" s="22"/>
      <c r="AX40" s="22"/>
      <c r="AY40" s="22"/>
      <c r="AZ40" s="22"/>
      <c r="BA40" s="22"/>
      <c r="BB40" s="22"/>
      <c r="BC40" s="22"/>
      <c r="BD40" s="22"/>
      <c r="BE40" s="22"/>
      <c r="BF40" s="22"/>
      <c r="BG40" s="22"/>
      <c r="BH40" s="22"/>
      <c r="BI40" s="22"/>
    </row>
    <row r="41" spans="1:61" x14ac:dyDescent="0.25">
      <c r="A41" s="4"/>
      <c r="D41" s="22"/>
      <c r="E41" s="22"/>
      <c r="F41" s="22"/>
      <c r="G41" s="22"/>
      <c r="H41" s="22"/>
      <c r="I41" s="22"/>
      <c r="J41" s="22"/>
      <c r="K41" s="22"/>
      <c r="L41" s="22"/>
      <c r="M41" s="22"/>
      <c r="N41" s="22"/>
      <c r="O41" s="22"/>
      <c r="P41" s="22"/>
      <c r="Q41" s="22"/>
      <c r="R41" s="22"/>
      <c r="S41" s="22"/>
      <c r="T41" s="22"/>
      <c r="U41" s="22"/>
      <c r="V41" s="22"/>
      <c r="W41" s="22"/>
      <c r="X41" s="22"/>
      <c r="Y41" s="22"/>
      <c r="Z41" s="22"/>
      <c r="AA41" s="22"/>
      <c r="AB41" s="22"/>
      <c r="AC41" s="22"/>
      <c r="AD41" s="22"/>
      <c r="AE41" s="22"/>
      <c r="AF41" s="22"/>
      <c r="AG41" s="22"/>
      <c r="AH41" s="22"/>
      <c r="AI41" s="22"/>
      <c r="AJ41" s="22"/>
      <c r="AK41" s="22"/>
      <c r="AL41" s="22"/>
      <c r="AM41" s="22"/>
      <c r="AN41" s="22"/>
      <c r="AO41" s="22"/>
      <c r="AP41" s="22"/>
      <c r="AQ41" s="22"/>
      <c r="AR41" s="22"/>
      <c r="AS41" s="22"/>
      <c r="AT41" s="22"/>
      <c r="AU41" s="22"/>
      <c r="AV41" s="22"/>
      <c r="AW41" s="22"/>
      <c r="AX41" s="22"/>
      <c r="AY41" s="22"/>
      <c r="AZ41" s="22"/>
      <c r="BA41" s="22"/>
      <c r="BB41" s="22"/>
      <c r="BC41" s="22"/>
      <c r="BD41" s="22"/>
      <c r="BE41" s="22"/>
      <c r="BF41" s="22"/>
      <c r="BG41" s="22"/>
      <c r="BH41" s="22"/>
      <c r="BI41" s="22"/>
    </row>
    <row r="42" spans="1:61" ht="20" thickBot="1" x14ac:dyDescent="0.3">
      <c r="A42" s="4"/>
      <c r="D42" s="22"/>
      <c r="E42" s="22"/>
      <c r="F42" s="22"/>
      <c r="G42" s="22"/>
      <c r="H42" s="22"/>
      <c r="I42" s="22"/>
      <c r="J42" s="22"/>
      <c r="K42" s="22"/>
      <c r="L42" s="22"/>
      <c r="M42" s="22"/>
      <c r="N42" s="22"/>
      <c r="O42" s="22"/>
      <c r="P42" s="22"/>
      <c r="Q42" s="22"/>
      <c r="R42" s="22"/>
      <c r="S42" s="22"/>
      <c r="T42" s="22"/>
      <c r="U42" s="22"/>
      <c r="V42" s="22"/>
      <c r="W42" s="22"/>
      <c r="X42" s="22"/>
      <c r="Y42" s="22"/>
      <c r="Z42" s="22"/>
      <c r="AA42" s="22"/>
      <c r="AB42" s="22"/>
      <c r="AC42" s="22"/>
      <c r="AD42" s="22"/>
      <c r="AE42" s="22"/>
      <c r="AF42" s="22"/>
      <c r="AG42" s="22"/>
      <c r="AH42" s="22"/>
      <c r="AI42" s="22"/>
      <c r="AJ42" s="22"/>
      <c r="AK42" s="22"/>
      <c r="AL42" s="22"/>
      <c r="AM42" s="22"/>
      <c r="AN42" s="22"/>
      <c r="AO42" s="22"/>
      <c r="AP42" s="22"/>
      <c r="AQ42" s="22"/>
      <c r="AR42" s="22"/>
      <c r="AS42" s="22"/>
      <c r="AT42" s="22"/>
      <c r="AU42" s="22"/>
      <c r="AV42" s="22"/>
      <c r="AW42" s="22"/>
      <c r="AX42" s="22"/>
      <c r="AY42" s="22"/>
      <c r="AZ42" s="22"/>
      <c r="BA42" s="22"/>
      <c r="BB42" s="22"/>
      <c r="BC42" s="22"/>
      <c r="BD42" s="22"/>
      <c r="BE42" s="22"/>
      <c r="BF42" s="22"/>
      <c r="BG42" s="22"/>
      <c r="BH42" s="22"/>
      <c r="BI42" s="22"/>
    </row>
    <row r="43" spans="1:61" ht="40" customHeight="1" x14ac:dyDescent="0.25">
      <c r="A43" s="4"/>
      <c r="B43" s="38"/>
      <c r="C43" s="98" t="s">
        <v>121</v>
      </c>
      <c r="D43" s="98"/>
      <c r="E43" s="98"/>
      <c r="F43" s="98"/>
      <c r="G43" s="98"/>
      <c r="H43" s="98"/>
      <c r="I43" s="98"/>
      <c r="J43" s="98"/>
      <c r="K43" s="39"/>
      <c r="N43" s="22"/>
      <c r="O43" s="22"/>
      <c r="P43" s="22"/>
      <c r="Q43" s="22"/>
      <c r="R43" s="22"/>
      <c r="S43" s="22"/>
      <c r="T43" s="22"/>
      <c r="U43" s="22"/>
      <c r="V43" s="22"/>
      <c r="W43" s="22"/>
      <c r="X43" s="22"/>
      <c r="Y43" s="22"/>
      <c r="Z43" s="22"/>
      <c r="AA43" s="22"/>
      <c r="AB43" s="22"/>
      <c r="AC43" s="22"/>
      <c r="AD43" s="22"/>
      <c r="AE43" s="22"/>
      <c r="AF43" s="22"/>
      <c r="AG43" s="22"/>
      <c r="AH43" s="22"/>
      <c r="AI43" s="22"/>
      <c r="AJ43" s="22"/>
      <c r="AK43" s="22"/>
      <c r="AL43" s="22"/>
      <c r="AM43" s="22"/>
      <c r="AN43" s="22"/>
      <c r="AO43" s="22"/>
      <c r="AP43" s="22"/>
      <c r="AQ43" s="22"/>
      <c r="AR43" s="22"/>
      <c r="AS43" s="22"/>
      <c r="AT43" s="22"/>
      <c r="AU43" s="22"/>
      <c r="AV43" s="22"/>
      <c r="AW43" s="22"/>
      <c r="AX43" s="22"/>
      <c r="AY43" s="22"/>
      <c r="AZ43" s="22"/>
      <c r="BA43" s="22"/>
      <c r="BB43" s="22"/>
      <c r="BC43" s="22"/>
      <c r="BD43" s="22"/>
      <c r="BE43" s="22"/>
      <c r="BF43" s="22"/>
      <c r="BG43" s="22"/>
      <c r="BH43" s="22"/>
      <c r="BI43" s="22"/>
    </row>
    <row r="44" spans="1:61" x14ac:dyDescent="0.25">
      <c r="A44" s="4"/>
      <c r="B44" s="40"/>
      <c r="C44" s="14" t="s">
        <v>122</v>
      </c>
      <c r="D44" s="35">
        <v>45838</v>
      </c>
      <c r="E44" s="35">
        <v>45930</v>
      </c>
      <c r="F44" s="35">
        <v>46022</v>
      </c>
      <c r="G44" s="35">
        <v>46112</v>
      </c>
      <c r="H44" s="35">
        <v>46203</v>
      </c>
      <c r="I44" s="35">
        <v>46295</v>
      </c>
      <c r="J44" s="35">
        <v>46387</v>
      </c>
      <c r="K44" s="41">
        <v>46477</v>
      </c>
      <c r="AY44" s="22"/>
      <c r="AZ44" s="22"/>
      <c r="BA44" s="22"/>
      <c r="BB44" s="22"/>
      <c r="BC44" s="22"/>
      <c r="BD44" s="22"/>
      <c r="BE44" s="22"/>
      <c r="BF44" s="22"/>
      <c r="BG44" s="22"/>
      <c r="BH44" s="22"/>
      <c r="BI44" s="22"/>
    </row>
    <row r="45" spans="1:61" ht="20" x14ac:dyDescent="0.25">
      <c r="A45" s="4"/>
      <c r="B45" s="42" t="s">
        <v>1</v>
      </c>
      <c r="C45" s="36" t="s">
        <v>129</v>
      </c>
      <c r="D45" s="37">
        <v>73548.387027030403</v>
      </c>
      <c r="E45" s="37">
        <v>74521.230032947802</v>
      </c>
      <c r="F45" s="22">
        <v>79394.256597341897</v>
      </c>
      <c r="G45" s="22">
        <v>80574.239945429494</v>
      </c>
      <c r="H45" s="37">
        <v>84727.576265928496</v>
      </c>
      <c r="I45" s="37">
        <v>86270.463134032994</v>
      </c>
      <c r="J45" s="37">
        <v>91898.595955868703</v>
      </c>
      <c r="K45" s="43">
        <v>94070.730156358506</v>
      </c>
      <c r="AY45" s="22"/>
      <c r="AZ45" s="22"/>
      <c r="BA45" s="22"/>
      <c r="BB45" s="22"/>
      <c r="BC45" s="22"/>
      <c r="BD45" s="22"/>
      <c r="BE45" s="22"/>
      <c r="BF45" s="22"/>
      <c r="BG45" s="22"/>
      <c r="BH45" s="22"/>
      <c r="BI45" s="22"/>
    </row>
    <row r="46" spans="1:61" ht="20" x14ac:dyDescent="0.25">
      <c r="A46" s="4"/>
      <c r="B46" s="44"/>
      <c r="C46" s="36" t="s">
        <v>130</v>
      </c>
      <c r="D46" s="22">
        <v>70508.527864631498</v>
      </c>
      <c r="E46" s="37">
        <v>69095.756151836104</v>
      </c>
      <c r="F46" s="22">
        <v>71543.398034682701</v>
      </c>
      <c r="G46" s="37">
        <v>70143.391387942305</v>
      </c>
      <c r="H46" s="22">
        <v>69818.400276710599</v>
      </c>
      <c r="I46" s="37">
        <v>66436.414263724801</v>
      </c>
      <c r="J46" s="37">
        <v>66862.461359697205</v>
      </c>
      <c r="K46" s="43">
        <v>63523.482175409197</v>
      </c>
      <c r="AY46" s="22"/>
      <c r="AZ46" s="22"/>
      <c r="BA46" s="22"/>
      <c r="BB46" s="22"/>
      <c r="BC46" s="22"/>
      <c r="BD46" s="22"/>
      <c r="BE46" s="22"/>
      <c r="BF46" s="22"/>
      <c r="BG46" s="22"/>
      <c r="BH46" s="22"/>
      <c r="BI46" s="22"/>
    </row>
    <row r="47" spans="1:61" x14ac:dyDescent="0.25">
      <c r="A47" s="4"/>
      <c r="B47" s="44"/>
      <c r="C47" s="2" t="s">
        <v>131</v>
      </c>
      <c r="D47" s="37">
        <v>76588.246189429294</v>
      </c>
      <c r="E47" s="22">
        <v>79946.703914059501</v>
      </c>
      <c r="F47" s="37">
        <v>87245.115160001005</v>
      </c>
      <c r="G47" s="37">
        <v>91005.088502916595</v>
      </c>
      <c r="H47" s="37">
        <v>99636.752255146406</v>
      </c>
      <c r="I47" s="37">
        <v>106104.512004341</v>
      </c>
      <c r="J47" s="37">
        <v>116934.73055204</v>
      </c>
      <c r="K47" s="43">
        <v>124617.978137307</v>
      </c>
      <c r="AY47" s="22"/>
      <c r="AZ47" s="22"/>
      <c r="BA47" s="22"/>
      <c r="BB47" s="22"/>
      <c r="BC47" s="22"/>
      <c r="BD47" s="22"/>
      <c r="BE47" s="22"/>
      <c r="BF47" s="22"/>
      <c r="BG47" s="22"/>
      <c r="BH47" s="22"/>
      <c r="BI47" s="22"/>
    </row>
    <row r="48" spans="1:61" ht="20" x14ac:dyDescent="0.25">
      <c r="A48" s="4"/>
      <c r="B48" s="44"/>
      <c r="C48" s="36" t="s">
        <v>132</v>
      </c>
      <c r="D48" s="37">
        <v>74560.884670779604</v>
      </c>
      <c r="E48" s="37">
        <v>72862.366322297705</v>
      </c>
      <c r="F48" s="37">
        <v>77575.516608156293</v>
      </c>
      <c r="G48" s="37">
        <v>78152.231785190495</v>
      </c>
      <c r="H48" s="37">
        <v>83675.241693827702</v>
      </c>
      <c r="I48" s="22">
        <v>80950.951736838499</v>
      </c>
      <c r="J48" s="37">
        <v>85479.881388852606</v>
      </c>
      <c r="K48" s="43">
        <v>86595.714592157805</v>
      </c>
      <c r="AY48" s="22"/>
      <c r="AZ48" s="22"/>
      <c r="BA48" s="22"/>
      <c r="BB48" s="22"/>
      <c r="BC48" s="22"/>
      <c r="BD48" s="22"/>
      <c r="BE48" s="22"/>
      <c r="BF48" s="22"/>
      <c r="BG48" s="22"/>
      <c r="BH48" s="22"/>
      <c r="BI48" s="22"/>
    </row>
    <row r="49" spans="1:61" ht="20" x14ac:dyDescent="0.25">
      <c r="A49" s="4"/>
      <c r="B49" s="44"/>
      <c r="C49" s="36" t="s">
        <v>133</v>
      </c>
      <c r="D49" s="37">
        <v>73701.529504135295</v>
      </c>
      <c r="E49" s="37">
        <v>70978.258224342397</v>
      </c>
      <c r="F49" s="22">
        <v>73937.601336037798</v>
      </c>
      <c r="G49" s="37">
        <v>72462.142961092104</v>
      </c>
      <c r="H49" s="37">
        <v>75603.529463126295</v>
      </c>
      <c r="I49" s="37">
        <v>70470.556729023505</v>
      </c>
      <c r="J49" s="37">
        <v>71510.449930806295</v>
      </c>
      <c r="K49" s="43">
        <v>69997.888096761599</v>
      </c>
      <c r="AY49" s="22"/>
      <c r="AZ49" s="22"/>
      <c r="BA49" s="22"/>
      <c r="BB49" s="22"/>
      <c r="BC49" s="22"/>
      <c r="BD49" s="22"/>
      <c r="BE49" s="22"/>
      <c r="BF49" s="22"/>
      <c r="BG49" s="22"/>
      <c r="BH49" s="22"/>
      <c r="BI49" s="22"/>
    </row>
    <row r="50" spans="1:61" x14ac:dyDescent="0.25">
      <c r="A50" s="4"/>
      <c r="B50" s="44"/>
      <c r="C50" s="2" t="s">
        <v>134</v>
      </c>
      <c r="D50" s="37">
        <v>75356.390183906202</v>
      </c>
      <c r="E50" s="37">
        <v>74482.322490000297</v>
      </c>
      <c r="F50" s="37">
        <v>80665.874104485803</v>
      </c>
      <c r="G50" s="37">
        <v>82929.469455428698</v>
      </c>
      <c r="H50" s="37">
        <v>91355.5236434533</v>
      </c>
      <c r="I50" s="37">
        <v>90788.737593564802</v>
      </c>
      <c r="J50" s="37">
        <v>99309.303278244101</v>
      </c>
      <c r="K50" s="43">
        <v>103545.307822879</v>
      </c>
      <c r="AY50" s="22"/>
      <c r="AZ50" s="22"/>
      <c r="BA50" s="22"/>
      <c r="BB50" s="22"/>
      <c r="BC50" s="22"/>
      <c r="BD50" s="22"/>
      <c r="BE50" s="22"/>
      <c r="BF50" s="22"/>
      <c r="BG50" s="22"/>
      <c r="BH50" s="22"/>
      <c r="BI50" s="22"/>
    </row>
    <row r="51" spans="1:61" ht="20" x14ac:dyDescent="0.25">
      <c r="A51" s="4"/>
      <c r="B51" s="42" t="s">
        <v>84</v>
      </c>
      <c r="C51" s="36" t="s">
        <v>129</v>
      </c>
      <c r="D51" s="37">
        <v>22999.817817564301</v>
      </c>
      <c r="E51" s="37">
        <v>22714.298105063601</v>
      </c>
      <c r="F51" s="37">
        <v>25244.1806854729</v>
      </c>
      <c r="G51" s="37">
        <v>24987.329401453801</v>
      </c>
      <c r="H51" s="37">
        <v>26092.159146844198</v>
      </c>
      <c r="I51" s="37">
        <v>25970.111306984501</v>
      </c>
      <c r="J51" s="37">
        <v>28149.648913581801</v>
      </c>
      <c r="K51" s="43">
        <v>28064.3840706394</v>
      </c>
      <c r="AY51" s="22"/>
      <c r="AZ51" s="22"/>
      <c r="BA51" s="22"/>
      <c r="BB51" s="22"/>
      <c r="BC51" s="22"/>
      <c r="BD51" s="22"/>
      <c r="BE51" s="22"/>
      <c r="BF51" s="22"/>
      <c r="BG51" s="22"/>
      <c r="BH51" s="22"/>
      <c r="BI51" s="22"/>
    </row>
    <row r="52" spans="1:61" ht="20" x14ac:dyDescent="0.25">
      <c r="A52" s="4"/>
      <c r="B52" s="44"/>
      <c r="C52" s="36" t="s">
        <v>130</v>
      </c>
      <c r="D52" s="37">
        <v>21571.116734133499</v>
      </c>
      <c r="E52" s="37">
        <v>20591.546144415301</v>
      </c>
      <c r="F52" s="37">
        <v>22329.994187848799</v>
      </c>
      <c r="G52" s="37">
        <v>21178.763527379298</v>
      </c>
      <c r="H52" s="37">
        <v>20967.809033533798</v>
      </c>
      <c r="I52" s="37">
        <v>19518.308116334501</v>
      </c>
      <c r="J52" s="37">
        <v>20274.939506524101</v>
      </c>
      <c r="K52" s="43">
        <v>18653.564417433099</v>
      </c>
      <c r="AY52" s="22"/>
      <c r="AZ52" s="22"/>
      <c r="BA52" s="22"/>
      <c r="BB52" s="22"/>
      <c r="BC52" s="22"/>
      <c r="BD52" s="22"/>
      <c r="BE52" s="22"/>
      <c r="BF52" s="22"/>
      <c r="BG52" s="22"/>
      <c r="BH52" s="22"/>
      <c r="BI52" s="22"/>
    </row>
    <row r="53" spans="1:61" x14ac:dyDescent="0.25">
      <c r="A53" s="4"/>
      <c r="B53" s="44"/>
      <c r="C53" s="2" t="s">
        <v>131</v>
      </c>
      <c r="D53" s="37">
        <v>24428.518900995099</v>
      </c>
      <c r="E53" s="37">
        <v>24837.050065711901</v>
      </c>
      <c r="F53" s="37">
        <v>28158.3671830969</v>
      </c>
      <c r="G53" s="37">
        <v>28795.895275528299</v>
      </c>
      <c r="H53" s="37">
        <v>31216.5092601545</v>
      </c>
      <c r="I53" s="37">
        <v>32421.914497634501</v>
      </c>
      <c r="J53" s="37">
        <v>36024.358320639498</v>
      </c>
      <c r="K53" s="43">
        <v>37475.203723845603</v>
      </c>
      <c r="AY53" s="22"/>
      <c r="AZ53" s="22"/>
      <c r="BA53" s="22"/>
      <c r="BB53" s="22"/>
      <c r="BC53" s="22"/>
      <c r="BD53" s="22"/>
      <c r="BE53" s="22"/>
      <c r="BF53" s="22"/>
      <c r="BG53" s="22"/>
      <c r="BH53" s="22"/>
      <c r="BI53" s="22"/>
    </row>
    <row r="54" spans="1:61" ht="20" x14ac:dyDescent="0.25">
      <c r="A54" s="4"/>
      <c r="B54" s="44"/>
      <c r="C54" s="36" t="s">
        <v>132</v>
      </c>
      <c r="D54" s="37">
        <v>22527.636697416299</v>
      </c>
      <c r="E54" s="37">
        <v>21455.312589432098</v>
      </c>
      <c r="F54" s="37">
        <v>24218.696830687899</v>
      </c>
      <c r="G54" s="37">
        <v>23436.189800789401</v>
      </c>
      <c r="H54" s="37">
        <v>24813.317191940601</v>
      </c>
      <c r="I54" s="37">
        <v>23408.800016652898</v>
      </c>
      <c r="J54" s="37">
        <v>26381.384970093699</v>
      </c>
      <c r="K54" s="43">
        <v>25731.546025771</v>
      </c>
      <c r="AY54" s="22"/>
      <c r="AZ54" s="22"/>
      <c r="BA54" s="22"/>
      <c r="BB54" s="22"/>
      <c r="BC54" s="22"/>
      <c r="BD54" s="22"/>
      <c r="BE54" s="22"/>
      <c r="BF54" s="22"/>
      <c r="BG54" s="22"/>
      <c r="BH54" s="22"/>
      <c r="BI54" s="22"/>
    </row>
    <row r="55" spans="1:61" ht="20" x14ac:dyDescent="0.25">
      <c r="A55" s="4"/>
      <c r="B55" s="44"/>
      <c r="C55" s="36" t="s">
        <v>133</v>
      </c>
      <c r="D55" s="37">
        <v>22105.421414477001</v>
      </c>
      <c r="E55" s="37">
        <v>20692.296025829601</v>
      </c>
      <c r="F55" s="37">
        <v>22861.718958034398</v>
      </c>
      <c r="G55" s="37">
        <v>21317.535942778701</v>
      </c>
      <c r="H55" s="37">
        <v>21860.888087945001</v>
      </c>
      <c r="I55" s="37">
        <v>19756.3883640081</v>
      </c>
      <c r="J55" s="37">
        <v>21178.687501172899</v>
      </c>
      <c r="K55" s="43">
        <v>19654.0471221589</v>
      </c>
      <c r="AY55" s="22"/>
      <c r="AZ55" s="22"/>
      <c r="BA55" s="22"/>
      <c r="BB55" s="22"/>
      <c r="BC55" s="22"/>
      <c r="BD55" s="22"/>
      <c r="BE55" s="22"/>
      <c r="BF55" s="22"/>
      <c r="BG55" s="22"/>
      <c r="BH55" s="22"/>
      <c r="BI55" s="22"/>
    </row>
    <row r="56" spans="1:61" x14ac:dyDescent="0.25">
      <c r="A56" s="4"/>
      <c r="B56" s="44"/>
      <c r="C56" s="2" t="s">
        <v>134</v>
      </c>
      <c r="D56" s="37">
        <v>22966.942104526301</v>
      </c>
      <c r="E56" s="37">
        <v>22184.301883503798</v>
      </c>
      <c r="F56" s="37">
        <v>25667.814960457101</v>
      </c>
      <c r="G56" s="37">
        <v>25693.4485540223</v>
      </c>
      <c r="H56" s="37">
        <v>28112.6250123965</v>
      </c>
      <c r="I56" s="37">
        <v>27432.295718026398</v>
      </c>
      <c r="J56" s="37">
        <v>31957.720192321602</v>
      </c>
      <c r="K56" s="43">
        <v>32122.8850538222</v>
      </c>
      <c r="AY56" s="22"/>
      <c r="AZ56" s="22"/>
      <c r="BA56" s="22"/>
      <c r="BB56" s="22"/>
      <c r="BC56" s="22"/>
      <c r="BD56" s="22"/>
      <c r="BE56" s="22"/>
      <c r="BF56" s="22"/>
      <c r="BG56" s="22"/>
      <c r="BH56" s="22"/>
      <c r="BI56" s="22"/>
    </row>
    <row r="57" spans="1:61" ht="20" x14ac:dyDescent="0.25">
      <c r="A57" s="4"/>
      <c r="B57" s="42" t="s">
        <v>85</v>
      </c>
      <c r="C57" s="36" t="s">
        <v>129</v>
      </c>
      <c r="D57" s="37">
        <v>8455.6670141242193</v>
      </c>
      <c r="E57" s="22">
        <v>8066.28283125294</v>
      </c>
      <c r="F57" s="37">
        <v>8460.1457571207393</v>
      </c>
      <c r="G57" s="37">
        <v>8826.5428952653492</v>
      </c>
      <c r="H57" s="37">
        <v>9069.0478434058496</v>
      </c>
      <c r="I57" s="37">
        <v>8573.1265171065697</v>
      </c>
      <c r="J57" s="37">
        <v>9052.6230586383899</v>
      </c>
      <c r="K57" s="43">
        <v>9398.7598039597106</v>
      </c>
      <c r="AY57" s="22"/>
      <c r="AZ57" s="22"/>
      <c r="BA57" s="22"/>
      <c r="BB57" s="22"/>
      <c r="BC57" s="22"/>
      <c r="BD57" s="22"/>
      <c r="BE57" s="22"/>
      <c r="BF57" s="22"/>
      <c r="BG57" s="22"/>
      <c r="BH57" s="22"/>
      <c r="BI57" s="22"/>
    </row>
    <row r="58" spans="1:61" ht="20" x14ac:dyDescent="0.25">
      <c r="A58" s="4"/>
      <c r="B58" s="40"/>
      <c r="C58" s="36" t="s">
        <v>130</v>
      </c>
      <c r="D58" s="37">
        <v>8020.8657316156796</v>
      </c>
      <c r="E58" s="37">
        <v>7390.0101734622303</v>
      </c>
      <c r="F58" s="37">
        <v>7591.8630434444403</v>
      </c>
      <c r="G58" s="37">
        <v>7792.8695203073003</v>
      </c>
      <c r="H58" s="37">
        <v>7799.9791163810996</v>
      </c>
      <c r="I58" s="37">
        <v>7080.6269492475403</v>
      </c>
      <c r="J58" s="22">
        <v>7354.3137749534599</v>
      </c>
      <c r="K58" s="43">
        <v>7517.4120816145596</v>
      </c>
      <c r="AY58" s="22"/>
      <c r="AZ58" s="22"/>
      <c r="BA58" s="22"/>
      <c r="BB58" s="22"/>
      <c r="BC58" s="22"/>
      <c r="BD58" s="22"/>
      <c r="BE58" s="22"/>
      <c r="BF58" s="22"/>
      <c r="BG58" s="22"/>
      <c r="BH58" s="22"/>
      <c r="BI58" s="22"/>
    </row>
    <row r="59" spans="1:61" x14ac:dyDescent="0.25">
      <c r="B59" s="40"/>
      <c r="C59" s="2" t="s">
        <v>131</v>
      </c>
      <c r="D59" s="37">
        <v>8890.4682966327691</v>
      </c>
      <c r="E59" s="37">
        <v>8742.5554890436397</v>
      </c>
      <c r="F59" s="22">
        <v>9328.4284707970492</v>
      </c>
      <c r="G59" s="22">
        <v>9860.2162702234109</v>
      </c>
      <c r="H59" s="37">
        <v>10338.1165704305</v>
      </c>
      <c r="I59" s="22">
        <v>10065.626084965599</v>
      </c>
      <c r="J59" s="37">
        <v>10750.9323423233</v>
      </c>
      <c r="K59" s="43">
        <v>11280.107526304801</v>
      </c>
      <c r="AY59" s="22"/>
      <c r="AZ59" s="22"/>
      <c r="BA59" s="22"/>
      <c r="BB59" s="22"/>
      <c r="BC59" s="22"/>
      <c r="BD59" s="22"/>
      <c r="BE59" s="22"/>
      <c r="BF59" s="22"/>
      <c r="BG59" s="22"/>
      <c r="BH59" s="22"/>
      <c r="BI59" s="22"/>
    </row>
    <row r="60" spans="1:61" ht="20" x14ac:dyDescent="0.25">
      <c r="B60" s="40"/>
      <c r="C60" s="36" t="s">
        <v>132</v>
      </c>
      <c r="D60" s="37">
        <v>8251.6508500183008</v>
      </c>
      <c r="E60" s="37">
        <v>7963.1078603209999</v>
      </c>
      <c r="F60" s="37">
        <v>8225.9838686373805</v>
      </c>
      <c r="G60" s="37">
        <v>8402.3555544262908</v>
      </c>
      <c r="H60" s="37">
        <v>8425.8012991476608</v>
      </c>
      <c r="I60" s="37">
        <v>8259.8126490017494</v>
      </c>
      <c r="J60" s="37">
        <v>8563.2852387203802</v>
      </c>
      <c r="K60" s="45">
        <v>8750.4118331309091</v>
      </c>
      <c r="AY60" s="22"/>
      <c r="AZ60" s="22"/>
      <c r="BA60" s="22"/>
      <c r="BB60" s="22"/>
      <c r="BC60" s="22"/>
      <c r="BD60" s="22"/>
      <c r="BE60" s="22"/>
      <c r="BF60" s="22"/>
      <c r="BG60" s="22"/>
      <c r="BH60" s="22"/>
      <c r="BI60" s="22"/>
    </row>
    <row r="61" spans="1:61" ht="20" x14ac:dyDescent="0.25">
      <c r="B61" s="40"/>
      <c r="C61" s="36" t="s">
        <v>133</v>
      </c>
      <c r="D61" s="37">
        <v>8116.9694718682504</v>
      </c>
      <c r="E61" s="22">
        <v>7603.2450902497103</v>
      </c>
      <c r="F61" s="37">
        <v>7463.6634513507497</v>
      </c>
      <c r="G61" s="37">
        <v>7196.1234190677897</v>
      </c>
      <c r="H61" s="37">
        <v>6742.3254053825303</v>
      </c>
      <c r="I61" s="37">
        <v>6031.43103319073</v>
      </c>
      <c r="J61" s="37">
        <v>5739.9918788815803</v>
      </c>
      <c r="K61" s="43">
        <v>5225.3747641309901</v>
      </c>
    </row>
    <row r="62" spans="1:61" ht="20" thickBot="1" x14ac:dyDescent="0.3">
      <c r="B62" s="46"/>
      <c r="C62" s="47" t="s">
        <v>134</v>
      </c>
      <c r="D62" s="48">
        <v>8382.1236492122407</v>
      </c>
      <c r="E62" s="49">
        <v>8296.7964106523305</v>
      </c>
      <c r="F62" s="49">
        <v>8961.8046196375599</v>
      </c>
      <c r="G62" s="49">
        <v>9537.8922995536104</v>
      </c>
      <c r="H62" s="49">
        <v>10047.822262771901</v>
      </c>
      <c r="I62" s="49">
        <v>10388.6686321423</v>
      </c>
      <c r="J62" s="49">
        <v>11375.9070473091</v>
      </c>
      <c r="K62" s="50">
        <v>12222.972977441799</v>
      </c>
    </row>
  </sheetData>
  <mergeCells count="6">
    <mergeCell ref="D1:AX1"/>
    <mergeCell ref="AY1:BF1"/>
    <mergeCell ref="B1:C1"/>
    <mergeCell ref="C43:J43"/>
    <mergeCell ref="C4:C6"/>
    <mergeCell ref="C7:C9"/>
  </mergeCells>
  <phoneticPr fontId="7"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51A0BB-D33E-F943-82A2-674EC55296F1}">
  <dimension ref="A1:BD30"/>
  <sheetViews>
    <sheetView tabSelected="1" workbookViewId="0">
      <pane xSplit="1" topLeftCell="AL1" activePane="topRight" state="frozen"/>
      <selection pane="topRight" activeCell="AQ29" sqref="AQ29"/>
    </sheetView>
  </sheetViews>
  <sheetFormatPr baseColWidth="10" defaultColWidth="11.83203125" defaultRowHeight="19" x14ac:dyDescent="0.25"/>
  <cols>
    <col min="1" max="1" width="47" style="3" customWidth="1"/>
    <col min="2" max="36" width="11.83203125" style="3"/>
    <col min="37" max="37" width="12.1640625" style="3" bestFit="1" customWidth="1"/>
    <col min="38" max="46" width="11.83203125" style="3"/>
    <col min="47" max="47" width="11.83203125" style="3" bestFit="1" customWidth="1"/>
    <col min="48" max="48" width="11.83203125" style="3"/>
    <col min="49" max="49" width="12.83203125" style="3" bestFit="1" customWidth="1"/>
    <col min="50" max="16384" width="11.83203125" style="3"/>
  </cols>
  <sheetData>
    <row r="1" spans="1:56" ht="26" x14ac:dyDescent="0.3">
      <c r="A1" s="1" t="s">
        <v>23</v>
      </c>
      <c r="B1" s="97" t="s">
        <v>20</v>
      </c>
      <c r="C1" s="97"/>
      <c r="D1" s="97"/>
      <c r="E1" s="97"/>
      <c r="F1" s="97"/>
      <c r="G1" s="97"/>
      <c r="H1" s="97"/>
      <c r="I1" s="97"/>
      <c r="J1" s="97"/>
      <c r="K1" s="97"/>
      <c r="L1" s="97"/>
      <c r="M1" s="97"/>
      <c r="N1" s="97"/>
      <c r="O1" s="97"/>
      <c r="P1" s="97"/>
      <c r="Q1" s="97"/>
      <c r="R1" s="97"/>
      <c r="S1" s="97"/>
      <c r="T1" s="97"/>
      <c r="U1" s="97"/>
      <c r="V1" s="97"/>
      <c r="W1" s="97"/>
      <c r="X1" s="97"/>
      <c r="Y1" s="97"/>
      <c r="Z1" s="97"/>
      <c r="AA1" s="97"/>
      <c r="AB1" s="97"/>
      <c r="AC1" s="97"/>
      <c r="AD1" s="97"/>
      <c r="AE1" s="97"/>
      <c r="AF1" s="97"/>
      <c r="AG1" s="97"/>
      <c r="AH1" s="97"/>
      <c r="AI1" s="97"/>
      <c r="AJ1" s="97"/>
      <c r="AK1" s="97"/>
      <c r="AL1" s="97"/>
      <c r="AM1" s="97"/>
      <c r="AN1" s="97"/>
      <c r="AO1" s="97"/>
      <c r="AP1" s="97"/>
      <c r="AQ1" s="97"/>
      <c r="AR1" s="97"/>
      <c r="AS1" s="97"/>
      <c r="AT1" s="97"/>
      <c r="AU1" s="97"/>
      <c r="AV1" s="97"/>
      <c r="AW1" s="97" t="s">
        <v>19</v>
      </c>
      <c r="AX1" s="97"/>
      <c r="AY1" s="97"/>
      <c r="AZ1" s="97"/>
      <c r="BA1" s="97"/>
      <c r="BB1" s="97"/>
      <c r="BC1" s="97"/>
      <c r="BD1" s="97"/>
    </row>
    <row r="2" spans="1:56" ht="71" x14ac:dyDescent="0.25">
      <c r="A2" s="2" t="s">
        <v>0</v>
      </c>
      <c r="B2" s="15">
        <v>41547</v>
      </c>
      <c r="C2" s="15">
        <v>41639</v>
      </c>
      <c r="D2" s="15">
        <v>41729</v>
      </c>
      <c r="E2" s="15">
        <v>41820</v>
      </c>
      <c r="F2" s="15">
        <v>41912</v>
      </c>
      <c r="G2" s="15">
        <v>42004</v>
      </c>
      <c r="H2" s="15">
        <v>42094</v>
      </c>
      <c r="I2" s="15">
        <v>42185</v>
      </c>
      <c r="J2" s="15">
        <v>42277</v>
      </c>
      <c r="K2" s="15">
        <v>42369</v>
      </c>
      <c r="L2" s="15">
        <v>42460</v>
      </c>
      <c r="M2" s="15">
        <v>42551</v>
      </c>
      <c r="N2" s="15">
        <v>42643</v>
      </c>
      <c r="O2" s="15">
        <v>42735</v>
      </c>
      <c r="P2" s="15">
        <v>42825</v>
      </c>
      <c r="Q2" s="15">
        <v>42916</v>
      </c>
      <c r="R2" s="15">
        <v>43008</v>
      </c>
      <c r="S2" s="15">
        <v>43100</v>
      </c>
      <c r="T2" s="15">
        <v>43190</v>
      </c>
      <c r="U2" s="15">
        <v>43281</v>
      </c>
      <c r="V2" s="15">
        <v>43373</v>
      </c>
      <c r="W2" s="15">
        <v>43465</v>
      </c>
      <c r="X2" s="15">
        <v>43555</v>
      </c>
      <c r="Y2" s="15">
        <v>43646</v>
      </c>
      <c r="Z2" s="15">
        <v>43738</v>
      </c>
      <c r="AA2" s="15">
        <v>43830</v>
      </c>
      <c r="AB2" s="15">
        <v>43921</v>
      </c>
      <c r="AC2" s="15">
        <v>44012</v>
      </c>
      <c r="AD2" s="15">
        <v>44104</v>
      </c>
      <c r="AE2" s="15">
        <v>44196</v>
      </c>
      <c r="AF2" s="15">
        <v>44286</v>
      </c>
      <c r="AG2" s="15">
        <v>44377</v>
      </c>
      <c r="AH2" s="15">
        <v>44469</v>
      </c>
      <c r="AI2" s="15">
        <v>44561</v>
      </c>
      <c r="AJ2" s="15">
        <v>44651</v>
      </c>
      <c r="AK2" s="15">
        <v>44742</v>
      </c>
      <c r="AL2" s="15">
        <v>44834</v>
      </c>
      <c r="AM2" s="15">
        <v>44926</v>
      </c>
      <c r="AN2" s="15">
        <v>45016</v>
      </c>
      <c r="AO2" s="15">
        <v>45107</v>
      </c>
      <c r="AP2" s="15">
        <v>45199</v>
      </c>
      <c r="AQ2" s="15">
        <v>45291</v>
      </c>
      <c r="AR2" s="15">
        <v>45382</v>
      </c>
      <c r="AS2" s="15">
        <v>45473</v>
      </c>
      <c r="AT2" s="15">
        <v>45565</v>
      </c>
      <c r="AU2" s="15">
        <v>45657</v>
      </c>
      <c r="AV2" s="15">
        <v>45747</v>
      </c>
      <c r="AW2" s="15">
        <v>45838</v>
      </c>
      <c r="AX2" s="15">
        <v>45930</v>
      </c>
      <c r="AY2" s="15">
        <v>46022</v>
      </c>
      <c r="AZ2" s="15">
        <v>46112</v>
      </c>
      <c r="BA2" s="15">
        <v>46203</v>
      </c>
      <c r="BB2" s="15">
        <v>46295</v>
      </c>
      <c r="BC2" s="15">
        <v>46387</v>
      </c>
      <c r="BD2" s="15">
        <v>46477</v>
      </c>
    </row>
    <row r="3" spans="1:56" x14ac:dyDescent="0.25">
      <c r="A3" s="4" t="s">
        <v>1</v>
      </c>
      <c r="B3" s="21">
        <v>18529</v>
      </c>
      <c r="C3" s="21">
        <v>24519</v>
      </c>
      <c r="D3" s="21">
        <v>20403</v>
      </c>
      <c r="E3" s="21">
        <v>23382</v>
      </c>
      <c r="F3" s="21">
        <v>23201</v>
      </c>
      <c r="G3" s="21">
        <v>26470</v>
      </c>
      <c r="H3" s="21">
        <v>21729</v>
      </c>
      <c r="I3" s="21">
        <v>22180</v>
      </c>
      <c r="J3" s="21">
        <v>20379</v>
      </c>
      <c r="K3" s="21">
        <v>23796</v>
      </c>
      <c r="L3" s="21">
        <v>20531</v>
      </c>
      <c r="M3" s="21">
        <v>20614</v>
      </c>
      <c r="N3" s="21">
        <v>20453</v>
      </c>
      <c r="O3" s="21">
        <v>24090</v>
      </c>
      <c r="P3" s="21">
        <v>22090</v>
      </c>
      <c r="Q3" s="21">
        <v>23317</v>
      </c>
      <c r="R3" s="21">
        <v>24538</v>
      </c>
      <c r="S3" s="21">
        <v>28918</v>
      </c>
      <c r="T3" s="21">
        <v>26819</v>
      </c>
      <c r="U3" s="21">
        <v>30085</v>
      </c>
      <c r="V3" s="21">
        <v>29084</v>
      </c>
      <c r="W3" s="21">
        <v>32471</v>
      </c>
      <c r="X3" s="21">
        <v>30571</v>
      </c>
      <c r="Y3" s="21">
        <v>33717</v>
      </c>
      <c r="Z3" s="21">
        <v>33055</v>
      </c>
      <c r="AA3" s="21">
        <v>36906</v>
      </c>
      <c r="AB3" s="21">
        <v>35021</v>
      </c>
      <c r="AC3" s="21">
        <v>38033</v>
      </c>
      <c r="AD3" s="21">
        <v>37154</v>
      </c>
      <c r="AE3" s="21">
        <v>43076</v>
      </c>
      <c r="AF3" s="21">
        <v>41706</v>
      </c>
      <c r="AG3" s="21">
        <v>46152</v>
      </c>
      <c r="AH3" s="21">
        <v>45317</v>
      </c>
      <c r="AI3" s="21">
        <v>51728</v>
      </c>
      <c r="AJ3" s="21">
        <v>49360</v>
      </c>
      <c r="AK3" s="21">
        <v>51865</v>
      </c>
      <c r="AL3" s="21">
        <v>50122</v>
      </c>
      <c r="AM3" s="21">
        <v>52747</v>
      </c>
      <c r="AN3" s="21">
        <v>52857</v>
      </c>
      <c r="AO3" s="21">
        <v>56189</v>
      </c>
      <c r="AP3" s="21">
        <v>56517</v>
      </c>
      <c r="AQ3" s="21">
        <v>62020</v>
      </c>
      <c r="AR3" s="21">
        <v>61858</v>
      </c>
      <c r="AS3" s="21">
        <v>64727</v>
      </c>
      <c r="AT3" s="21">
        <v>65585</v>
      </c>
      <c r="AU3" s="21">
        <v>69632</v>
      </c>
      <c r="AV3" s="21">
        <v>70066</v>
      </c>
      <c r="AW3" s="31">
        <f>Assumptions!AY4</f>
        <v>76588.246189429294</v>
      </c>
      <c r="AX3" s="31">
        <f>Assumptions!AZ4</f>
        <v>79946.703914059501</v>
      </c>
      <c r="AY3" s="31">
        <f>Assumptions!BA4</f>
        <v>87245.115160001005</v>
      </c>
      <c r="AZ3" s="31">
        <f>Assumptions!BB4</f>
        <v>91005.088502916595</v>
      </c>
      <c r="BA3" s="31">
        <f>Assumptions!BC4</f>
        <v>99636.752255146406</v>
      </c>
      <c r="BB3" s="31">
        <f>Assumptions!BD4</f>
        <v>106104.512004341</v>
      </c>
      <c r="BC3" s="31">
        <f>Assumptions!BE4</f>
        <v>116934.73055204</v>
      </c>
      <c r="BD3" s="31">
        <f>Assumptions!BF4</f>
        <v>124617.978137307</v>
      </c>
    </row>
    <row r="4" spans="1:56" x14ac:dyDescent="0.25">
      <c r="A4" s="4" t="s">
        <v>2</v>
      </c>
      <c r="B4" s="21">
        <v>5114</v>
      </c>
      <c r="C4" s="21">
        <v>8284</v>
      </c>
      <c r="D4" s="21">
        <v>5941</v>
      </c>
      <c r="E4" s="21">
        <v>7595</v>
      </c>
      <c r="F4" s="21">
        <v>8273</v>
      </c>
      <c r="G4" s="21">
        <v>10136</v>
      </c>
      <c r="H4" s="21">
        <v>7161</v>
      </c>
      <c r="I4" s="21">
        <v>7468</v>
      </c>
      <c r="J4" s="21">
        <v>7207</v>
      </c>
      <c r="K4" s="21">
        <v>9872</v>
      </c>
      <c r="L4" s="21">
        <v>7722</v>
      </c>
      <c r="M4" s="21">
        <v>7979</v>
      </c>
      <c r="N4" s="21">
        <v>7844</v>
      </c>
      <c r="O4" s="21">
        <v>9901</v>
      </c>
      <c r="P4" s="21">
        <v>8060</v>
      </c>
      <c r="Q4" s="21">
        <v>8456</v>
      </c>
      <c r="R4" s="21">
        <v>8278</v>
      </c>
      <c r="S4" s="21">
        <v>11064</v>
      </c>
      <c r="T4" s="21">
        <v>9269</v>
      </c>
      <c r="U4" s="21">
        <v>9742</v>
      </c>
      <c r="V4" s="21">
        <v>9905</v>
      </c>
      <c r="W4" s="21">
        <v>12423</v>
      </c>
      <c r="X4" s="21">
        <v>10170</v>
      </c>
      <c r="Y4" s="21">
        <v>10412</v>
      </c>
      <c r="Z4" s="21">
        <v>10406</v>
      </c>
      <c r="AA4" s="21">
        <v>12358</v>
      </c>
      <c r="AB4" s="21">
        <v>10975</v>
      </c>
      <c r="AC4" s="21">
        <v>12339</v>
      </c>
      <c r="AD4" s="21">
        <v>11002</v>
      </c>
      <c r="AE4" s="21">
        <v>14194</v>
      </c>
      <c r="AF4" s="21">
        <v>13045</v>
      </c>
      <c r="AG4" s="21">
        <v>13991</v>
      </c>
      <c r="AH4" s="21">
        <v>13646</v>
      </c>
      <c r="AI4" s="21">
        <v>16960</v>
      </c>
      <c r="AJ4" s="21">
        <v>15615</v>
      </c>
      <c r="AK4" s="21">
        <v>16429</v>
      </c>
      <c r="AL4" s="21">
        <v>15452</v>
      </c>
      <c r="AM4" s="21">
        <v>17488</v>
      </c>
      <c r="AN4" s="21">
        <v>16128</v>
      </c>
      <c r="AO4" s="21">
        <v>16795</v>
      </c>
      <c r="AP4" s="21">
        <v>16302</v>
      </c>
      <c r="AQ4" s="21">
        <v>19623</v>
      </c>
      <c r="AR4" s="21">
        <v>18505</v>
      </c>
      <c r="AS4" s="21">
        <v>19684</v>
      </c>
      <c r="AT4" s="21">
        <v>20099</v>
      </c>
      <c r="AU4" s="21">
        <v>21799</v>
      </c>
      <c r="AV4" s="21">
        <v>21919</v>
      </c>
      <c r="AW4" s="31">
        <f>Assumptions!AY5</f>
        <v>24428.518900995099</v>
      </c>
      <c r="AX4" s="31">
        <f>Assumptions!AZ5</f>
        <v>24837.050065711901</v>
      </c>
      <c r="AY4" s="31">
        <f>Assumptions!BA5</f>
        <v>28158.3671830969</v>
      </c>
      <c r="AZ4" s="31">
        <f>Assumptions!BB5</f>
        <v>28795.895275528299</v>
      </c>
      <c r="BA4" s="31">
        <f>Assumptions!BC5</f>
        <v>31216.5092601545</v>
      </c>
      <c r="BB4" s="31">
        <f>Assumptions!BD5</f>
        <v>32421.914497634501</v>
      </c>
      <c r="BC4" s="31">
        <f>Assumptions!BE5</f>
        <v>36024.358320639498</v>
      </c>
      <c r="BD4" s="31">
        <f>Assumptions!BF5</f>
        <v>37475.203723845603</v>
      </c>
    </row>
    <row r="5" spans="1:56" x14ac:dyDescent="0.25">
      <c r="A5" s="4" t="s">
        <v>3</v>
      </c>
      <c r="B5" s="21">
        <v>13415</v>
      </c>
      <c r="C5" s="21">
        <v>16235</v>
      </c>
      <c r="D5" s="21">
        <v>14462</v>
      </c>
      <c r="E5" s="21">
        <v>15787</v>
      </c>
      <c r="F5" s="21">
        <v>14928</v>
      </c>
      <c r="G5" s="21">
        <v>16334</v>
      </c>
      <c r="H5" s="21">
        <v>14568</v>
      </c>
      <c r="I5" s="21">
        <v>14712</v>
      </c>
      <c r="J5" s="21">
        <v>13172</v>
      </c>
      <c r="K5" s="21">
        <v>13924</v>
      </c>
      <c r="L5" s="21">
        <v>12809</v>
      </c>
      <c r="M5" s="21">
        <v>12635</v>
      </c>
      <c r="N5" s="21">
        <v>12609</v>
      </c>
      <c r="O5" s="21">
        <v>14189</v>
      </c>
      <c r="P5" s="21">
        <v>14030</v>
      </c>
      <c r="Q5" s="21">
        <v>14861</v>
      </c>
      <c r="R5" s="21">
        <v>16260</v>
      </c>
      <c r="S5" s="21">
        <v>17854</v>
      </c>
      <c r="T5" s="21">
        <v>17550</v>
      </c>
      <c r="U5" s="21">
        <v>20343</v>
      </c>
      <c r="V5" s="21">
        <v>19179</v>
      </c>
      <c r="W5" s="21">
        <v>20048</v>
      </c>
      <c r="X5" s="21">
        <v>20401</v>
      </c>
      <c r="Y5" s="21">
        <v>23305</v>
      </c>
      <c r="Z5" s="21">
        <v>22649</v>
      </c>
      <c r="AA5" s="21">
        <v>24548</v>
      </c>
      <c r="AB5" s="21">
        <v>24046</v>
      </c>
      <c r="AC5" s="21">
        <v>25694</v>
      </c>
      <c r="AD5" s="21">
        <v>26152</v>
      </c>
      <c r="AE5" s="21">
        <v>28882</v>
      </c>
      <c r="AF5" s="21">
        <v>28661</v>
      </c>
      <c r="AG5" s="21">
        <v>32161</v>
      </c>
      <c r="AH5" s="21">
        <v>31671</v>
      </c>
      <c r="AI5" s="21">
        <v>34768</v>
      </c>
      <c r="AJ5" s="21">
        <v>33745</v>
      </c>
      <c r="AK5" s="21">
        <v>35436</v>
      </c>
      <c r="AL5" s="21">
        <v>34670</v>
      </c>
      <c r="AM5" s="21">
        <v>35259</v>
      </c>
      <c r="AN5" s="21">
        <v>36729</v>
      </c>
      <c r="AO5" s="21">
        <v>39394</v>
      </c>
      <c r="AP5" s="21">
        <v>40215</v>
      </c>
      <c r="AQ5" s="21">
        <v>42397</v>
      </c>
      <c r="AR5" s="21">
        <v>43353</v>
      </c>
      <c r="AS5" s="21">
        <v>45043</v>
      </c>
      <c r="AT5" s="21">
        <v>45486</v>
      </c>
      <c r="AU5" s="21">
        <v>47833</v>
      </c>
      <c r="AV5" s="21">
        <v>48147</v>
      </c>
      <c r="AW5" s="31">
        <f>AW3-AW4</f>
        <v>52159.727288434195</v>
      </c>
      <c r="AX5" s="31">
        <f t="shared" ref="AX5:BD5" si="0">AX3-AX4</f>
        <v>55109.653848347603</v>
      </c>
      <c r="AY5" s="31">
        <f t="shared" si="0"/>
        <v>59086.747976904109</v>
      </c>
      <c r="AZ5" s="31">
        <f t="shared" si="0"/>
        <v>62209.193227388299</v>
      </c>
      <c r="BA5" s="31">
        <f t="shared" si="0"/>
        <v>68420.242994991902</v>
      </c>
      <c r="BB5" s="31">
        <f t="shared" si="0"/>
        <v>73682.597506706501</v>
      </c>
      <c r="BC5" s="31">
        <f t="shared" si="0"/>
        <v>80910.372231400499</v>
      </c>
      <c r="BD5" s="31">
        <f t="shared" si="0"/>
        <v>87142.774413461389</v>
      </c>
    </row>
    <row r="6" spans="1:56" s="11" customFormat="1" x14ac:dyDescent="0.25">
      <c r="A6" s="7" t="s">
        <v>4</v>
      </c>
      <c r="B6" s="8">
        <v>72.40002158778131</v>
      </c>
      <c r="C6" s="8">
        <v>66.21395652351238</v>
      </c>
      <c r="D6" s="8">
        <v>70.881733078468855</v>
      </c>
      <c r="E6" s="8">
        <v>67.517748695577794</v>
      </c>
      <c r="F6" s="8">
        <v>64.34205422180078</v>
      </c>
      <c r="G6" s="8">
        <v>61.707593502077827</v>
      </c>
      <c r="H6" s="8">
        <v>67.044042523816088</v>
      </c>
      <c r="I6" s="8">
        <v>66.33002705139765</v>
      </c>
      <c r="J6" s="8">
        <v>64.635163648854217</v>
      </c>
      <c r="K6" s="8">
        <v>58.514035972432353</v>
      </c>
      <c r="L6" s="8">
        <v>62.388583118211493</v>
      </c>
      <c r="M6" s="8">
        <v>61.29329581837586</v>
      </c>
      <c r="N6" s="8">
        <v>61.648657898596781</v>
      </c>
      <c r="O6" s="8">
        <v>58.89995848899958</v>
      </c>
      <c r="P6" s="8">
        <v>63.512901765504751</v>
      </c>
      <c r="Q6" s="8">
        <v>63.734614229960982</v>
      </c>
      <c r="R6" s="8">
        <v>66.264569239546816</v>
      </c>
      <c r="S6" s="8">
        <v>61.740092675842043</v>
      </c>
      <c r="T6" s="8">
        <v>65.438681531749879</v>
      </c>
      <c r="U6" s="8">
        <v>67.618414492271896</v>
      </c>
      <c r="V6" s="8">
        <v>65.943474075092837</v>
      </c>
      <c r="W6" s="8">
        <v>61.741246034923471</v>
      </c>
      <c r="X6" s="8">
        <v>66.733178502502369</v>
      </c>
      <c r="Y6" s="8">
        <v>69.119435299700456</v>
      </c>
      <c r="Z6" s="8">
        <v>68.519134775374383</v>
      </c>
      <c r="AA6" s="8">
        <v>66.514929821709217</v>
      </c>
      <c r="AB6" s="8">
        <v>68.66166014676908</v>
      </c>
      <c r="AC6" s="8">
        <v>67.557121447164306</v>
      </c>
      <c r="AD6" s="8">
        <v>70.388114334930279</v>
      </c>
      <c r="AE6" s="8">
        <v>67.048936762930637</v>
      </c>
      <c r="AF6" s="8">
        <v>68.721526878626577</v>
      </c>
      <c r="AG6" s="8">
        <v>69.68495406482927</v>
      </c>
      <c r="AH6" s="8">
        <v>69.887680120043257</v>
      </c>
      <c r="AI6" s="8">
        <v>67.213114754098356</v>
      </c>
      <c r="AJ6" s="8">
        <v>68.365072933549428</v>
      </c>
      <c r="AK6" s="9">
        <v>68.323532247180168</v>
      </c>
      <c r="AL6" s="8">
        <v>69.171222217788596</v>
      </c>
      <c r="AM6" s="8">
        <v>66.845507801391548</v>
      </c>
      <c r="AN6" s="8">
        <v>69.48748510131108</v>
      </c>
      <c r="AO6" s="8">
        <v>70.109807969531403</v>
      </c>
      <c r="AP6" s="8">
        <v>71.15558150644938</v>
      </c>
      <c r="AQ6" s="8">
        <v>68.360206385037088</v>
      </c>
      <c r="AR6" s="8">
        <v>70.084710142584626</v>
      </c>
      <c r="AS6" s="8">
        <v>69.589197707293721</v>
      </c>
      <c r="AT6" s="8">
        <v>69.354273080734927</v>
      </c>
      <c r="AU6" s="8">
        <v>68.693991268382348</v>
      </c>
      <c r="AV6" s="8">
        <v>68.716638597893422</v>
      </c>
      <c r="AW6" s="10">
        <f>AW5/AW3</f>
        <v>0.68104088921719264</v>
      </c>
      <c r="AX6" s="10">
        <f t="shared" ref="AX6:BD6" si="1">AX5/AX3</f>
        <v>0.68932990542785799</v>
      </c>
      <c r="AY6" s="10">
        <f t="shared" si="1"/>
        <v>0.67724992818845431</v>
      </c>
      <c r="AZ6" s="10">
        <f t="shared" si="1"/>
        <v>0.68357928387042421</v>
      </c>
      <c r="BA6" s="10">
        <f t="shared" si="1"/>
        <v>0.68669684073788029</v>
      </c>
      <c r="BB6" s="10">
        <f t="shared" si="1"/>
        <v>0.69443415849923484</v>
      </c>
      <c r="BC6" s="10">
        <f t="shared" si="1"/>
        <v>0.69192764073965674</v>
      </c>
      <c r="BD6" s="10">
        <f t="shared" si="1"/>
        <v>0.69927931519997411</v>
      </c>
    </row>
    <row r="7" spans="1:56" x14ac:dyDescent="0.25">
      <c r="A7" s="4" t="s">
        <v>5</v>
      </c>
      <c r="B7" s="21">
        <v>2767</v>
      </c>
      <c r="C7" s="21">
        <v>2748</v>
      </c>
      <c r="D7" s="21">
        <v>2743</v>
      </c>
      <c r="E7" s="21">
        <v>3123</v>
      </c>
      <c r="F7" s="21">
        <v>3065</v>
      </c>
      <c r="G7" s="21">
        <v>2903</v>
      </c>
      <c r="H7" s="21">
        <v>2984</v>
      </c>
      <c r="I7" s="21">
        <v>3094</v>
      </c>
      <c r="J7" s="21">
        <v>2962</v>
      </c>
      <c r="K7" s="21">
        <v>2900</v>
      </c>
      <c r="L7" s="21">
        <v>2980</v>
      </c>
      <c r="M7" s="21">
        <v>3146</v>
      </c>
      <c r="N7" s="21">
        <v>3106</v>
      </c>
      <c r="O7" s="21">
        <v>3062</v>
      </c>
      <c r="P7" s="21">
        <v>3355</v>
      </c>
      <c r="Q7" s="21">
        <v>3514</v>
      </c>
      <c r="R7" s="21">
        <v>3574</v>
      </c>
      <c r="S7" s="21">
        <v>3504</v>
      </c>
      <c r="T7" s="21">
        <v>3715</v>
      </c>
      <c r="U7" s="21">
        <v>3933</v>
      </c>
      <c r="V7" s="21">
        <v>3977</v>
      </c>
      <c r="W7" s="21">
        <v>4070</v>
      </c>
      <c r="X7" s="21">
        <v>4316</v>
      </c>
      <c r="Y7" s="21">
        <v>4513</v>
      </c>
      <c r="Z7" s="21">
        <v>4565</v>
      </c>
      <c r="AA7" s="21">
        <v>4603</v>
      </c>
      <c r="AB7" s="21">
        <v>4887</v>
      </c>
      <c r="AC7" s="21">
        <v>5214</v>
      </c>
      <c r="AD7" s="21">
        <v>4926</v>
      </c>
      <c r="AE7" s="21">
        <v>4899</v>
      </c>
      <c r="AF7" s="21">
        <v>5204</v>
      </c>
      <c r="AG7" s="21">
        <v>5687</v>
      </c>
      <c r="AH7" s="21">
        <v>5599</v>
      </c>
      <c r="AI7" s="21">
        <v>5758</v>
      </c>
      <c r="AJ7" s="21">
        <v>6306</v>
      </c>
      <c r="AK7" s="21">
        <v>6849</v>
      </c>
      <c r="AL7" s="21">
        <v>6628</v>
      </c>
      <c r="AM7" s="21">
        <v>6844</v>
      </c>
      <c r="AN7" s="21">
        <v>6984</v>
      </c>
      <c r="AO7" s="21">
        <v>6739</v>
      </c>
      <c r="AP7" s="21">
        <v>6659</v>
      </c>
      <c r="AQ7" s="21">
        <v>7142</v>
      </c>
      <c r="AR7" s="21">
        <v>7653</v>
      </c>
      <c r="AS7" s="21">
        <v>8056</v>
      </c>
      <c r="AT7" s="21">
        <v>7544</v>
      </c>
      <c r="AU7" s="21">
        <v>7917</v>
      </c>
      <c r="AV7" s="21">
        <v>8198</v>
      </c>
      <c r="AW7" s="32">
        <f>Assumptions!AY6</f>
        <v>8890.4682966327691</v>
      </c>
      <c r="AX7" s="32">
        <f>Assumptions!AZ6</f>
        <v>8742.5554890436397</v>
      </c>
      <c r="AY7" s="32">
        <f>Assumptions!BA6</f>
        <v>9328.4284707970492</v>
      </c>
      <c r="AZ7" s="32">
        <f>Assumptions!BB6</f>
        <v>9860.2162702234109</v>
      </c>
      <c r="BA7" s="32">
        <f>Assumptions!BC6</f>
        <v>10338.1165704305</v>
      </c>
      <c r="BB7" s="32">
        <f>Assumptions!BD6</f>
        <v>10065.626084965599</v>
      </c>
      <c r="BC7" s="32">
        <f>Assumptions!BE6</f>
        <v>10750.9323423233</v>
      </c>
      <c r="BD7" s="32">
        <f>Assumptions!BF6</f>
        <v>11280.107526304801</v>
      </c>
    </row>
    <row r="8" spans="1:56" x14ac:dyDescent="0.25">
      <c r="A8" s="4" t="s">
        <v>6</v>
      </c>
      <c r="B8" s="21">
        <v>3304</v>
      </c>
      <c r="C8" s="21">
        <v>4283</v>
      </c>
      <c r="D8" s="21">
        <v>3542</v>
      </c>
      <c r="E8" s="21">
        <v>4682</v>
      </c>
      <c r="F8" s="21">
        <v>3728</v>
      </c>
      <c r="G8" s="21">
        <v>4315</v>
      </c>
      <c r="H8" s="21">
        <v>3709</v>
      </c>
      <c r="I8" s="21">
        <v>3961</v>
      </c>
      <c r="J8" s="21">
        <v>3333</v>
      </c>
      <c r="K8" s="21">
        <v>3960</v>
      </c>
      <c r="L8" s="21">
        <v>3406</v>
      </c>
      <c r="M8" s="21">
        <v>3998</v>
      </c>
      <c r="N8" s="21">
        <v>3233</v>
      </c>
      <c r="O8" s="21">
        <v>4071</v>
      </c>
      <c r="P8" s="21">
        <v>3879</v>
      </c>
      <c r="Q8" s="21">
        <v>4356</v>
      </c>
      <c r="R8" s="21">
        <v>3812</v>
      </c>
      <c r="S8" s="21">
        <v>4562</v>
      </c>
      <c r="T8" s="21">
        <v>4335</v>
      </c>
      <c r="U8" s="21">
        <v>4760</v>
      </c>
      <c r="V8" s="21">
        <v>4098</v>
      </c>
      <c r="W8" s="21">
        <v>4588</v>
      </c>
      <c r="X8" s="21">
        <v>4565</v>
      </c>
      <c r="Y8" s="21">
        <v>4962</v>
      </c>
      <c r="Z8" s="21">
        <v>4337</v>
      </c>
      <c r="AA8" s="21">
        <v>4933</v>
      </c>
      <c r="AB8" s="21">
        <v>4911</v>
      </c>
      <c r="AC8" s="21">
        <v>5417</v>
      </c>
      <c r="AD8" s="21">
        <v>4231</v>
      </c>
      <c r="AE8" s="21">
        <v>4947</v>
      </c>
      <c r="AF8" s="21">
        <v>5082</v>
      </c>
      <c r="AG8" s="21">
        <v>5857</v>
      </c>
      <c r="AH8" s="21">
        <v>4547</v>
      </c>
      <c r="AI8" s="21">
        <v>5379</v>
      </c>
      <c r="AJ8" s="21">
        <v>5595</v>
      </c>
      <c r="AK8" s="21">
        <v>6304</v>
      </c>
      <c r="AL8" s="21">
        <v>5126</v>
      </c>
      <c r="AM8" s="21">
        <v>5679</v>
      </c>
      <c r="AN8" s="21">
        <v>5750</v>
      </c>
      <c r="AO8" s="21">
        <v>6204</v>
      </c>
      <c r="AP8" s="21">
        <v>5187</v>
      </c>
      <c r="AQ8" s="21">
        <v>6246</v>
      </c>
      <c r="AR8" s="21">
        <v>6207</v>
      </c>
      <c r="AS8" s="21">
        <v>6816</v>
      </c>
      <c r="AT8" s="21">
        <v>5717</v>
      </c>
      <c r="AU8" s="21">
        <v>6440</v>
      </c>
      <c r="AV8" s="21">
        <v>6212</v>
      </c>
      <c r="AW8" s="21">
        <f>AW3*Assumptions!AY11</f>
        <v>7768.1371042733244</v>
      </c>
      <c r="AX8" s="21">
        <f>AX3*Assumptions!AZ11</f>
        <v>8108.776319320843</v>
      </c>
      <c r="AY8" s="21">
        <f>AY3*Assumptions!BA11</f>
        <v>8849.0342834687272</v>
      </c>
      <c r="AZ8" s="21">
        <f>AZ3*Assumptions!BB11</f>
        <v>9230.3981335292137</v>
      </c>
      <c r="BA8" s="21">
        <f>BA3*Assumptions!BC11</f>
        <v>10105.884266211569</v>
      </c>
      <c r="BB8" s="21">
        <f>BB3*Assumptions!BD11</f>
        <v>10761.891512610409</v>
      </c>
      <c r="BC8" s="21">
        <f>BC3*Assumptions!BE11</f>
        <v>11860.371067027749</v>
      </c>
      <c r="BD8" s="21">
        <f>BD3*Assumptions!BF11</f>
        <v>12639.661932375553</v>
      </c>
    </row>
    <row r="9" spans="1:56" x14ac:dyDescent="0.25">
      <c r="A9" s="4" t="s">
        <v>7</v>
      </c>
      <c r="B9" s="21">
        <v>1010</v>
      </c>
      <c r="C9" s="21">
        <v>1235</v>
      </c>
      <c r="D9" s="21">
        <v>1203</v>
      </c>
      <c r="E9" s="21">
        <v>1373</v>
      </c>
      <c r="F9" s="21">
        <v>1151</v>
      </c>
      <c r="G9" s="21">
        <v>1097</v>
      </c>
      <c r="H9" s="21">
        <v>1091</v>
      </c>
      <c r="I9" s="21">
        <v>1272</v>
      </c>
      <c r="J9" s="21">
        <v>1084</v>
      </c>
      <c r="K9" s="21">
        <v>1038</v>
      </c>
      <c r="L9" s="21">
        <v>1140</v>
      </c>
      <c r="M9" s="21">
        <v>1301</v>
      </c>
      <c r="N9" s="21">
        <v>1045</v>
      </c>
      <c r="O9" s="21">
        <v>879</v>
      </c>
      <c r="P9" s="21">
        <v>1202</v>
      </c>
      <c r="Q9" s="21">
        <v>1355</v>
      </c>
      <c r="R9" s="21">
        <v>1166</v>
      </c>
      <c r="S9" s="21">
        <v>1109</v>
      </c>
      <c r="T9" s="21">
        <v>1208</v>
      </c>
      <c r="U9" s="21">
        <v>1271</v>
      </c>
      <c r="V9" s="21">
        <v>1149</v>
      </c>
      <c r="W9" s="21">
        <v>1132</v>
      </c>
      <c r="X9" s="21">
        <v>1179</v>
      </c>
      <c r="Y9" s="21">
        <v>1425</v>
      </c>
      <c r="Z9" s="21">
        <v>1061</v>
      </c>
      <c r="AA9" s="21">
        <v>1121</v>
      </c>
      <c r="AB9" s="21">
        <v>1273</v>
      </c>
      <c r="AC9" s="21">
        <v>1656</v>
      </c>
      <c r="AD9" s="21">
        <v>1119</v>
      </c>
      <c r="AE9" s="21">
        <v>1139</v>
      </c>
      <c r="AF9" s="21">
        <v>1327</v>
      </c>
      <c r="AG9" s="21">
        <v>1522</v>
      </c>
      <c r="AH9" s="21">
        <v>1287</v>
      </c>
      <c r="AI9" s="21">
        <v>1384</v>
      </c>
      <c r="AJ9" s="21">
        <v>1480</v>
      </c>
      <c r="AK9" s="21">
        <v>1749</v>
      </c>
      <c r="AL9" s="21">
        <v>1398</v>
      </c>
      <c r="AM9" s="21">
        <v>2337</v>
      </c>
      <c r="AN9" s="21">
        <v>1643</v>
      </c>
      <c r="AO9" s="21">
        <v>2197</v>
      </c>
      <c r="AP9" s="21">
        <v>1474</v>
      </c>
      <c r="AQ9" s="21">
        <v>1977</v>
      </c>
      <c r="AR9" s="21">
        <v>1912</v>
      </c>
      <c r="AS9" s="21">
        <v>2246</v>
      </c>
      <c r="AT9" s="21">
        <v>1673</v>
      </c>
      <c r="AU9" s="21">
        <v>1823</v>
      </c>
      <c r="AV9" s="21">
        <v>1737</v>
      </c>
      <c r="AW9" s="21">
        <f>AW3*Assumptions!AY12</f>
        <v>2400.7276697230068</v>
      </c>
      <c r="AX9" s="21">
        <f>AX3*Assumptions!AZ12</f>
        <v>2506.0015568828294</v>
      </c>
      <c r="AY9" s="21">
        <f>AY3*Assumptions!BA12</f>
        <v>2734.7768415369865</v>
      </c>
      <c r="AZ9" s="21">
        <f>AZ3*Assumptions!BB12</f>
        <v>2852.6365979731409</v>
      </c>
      <c r="BA9" s="21">
        <f>BA3*Assumptions!BC12</f>
        <v>3123.2038852102692</v>
      </c>
      <c r="BB9" s="21">
        <f>BB3*Assumptions!BD12</f>
        <v>3325.941649339346</v>
      </c>
      <c r="BC9" s="21">
        <f>BC3*Assumptions!BE12</f>
        <v>3665.4246200330513</v>
      </c>
      <c r="BD9" s="21">
        <f>BD3*Assumptions!BF12</f>
        <v>3906.2629469175854</v>
      </c>
    </row>
    <row r="10" spans="1:56" x14ac:dyDescent="0.25">
      <c r="A10" s="4" t="s">
        <v>8</v>
      </c>
      <c r="B10" s="21">
        <v>6334</v>
      </c>
      <c r="C10" s="21">
        <v>7969</v>
      </c>
      <c r="D10" s="21">
        <v>6974</v>
      </c>
      <c r="E10" s="21">
        <v>6482</v>
      </c>
      <c r="F10" s="21">
        <v>5844</v>
      </c>
      <c r="G10" s="21">
        <v>7776</v>
      </c>
      <c r="H10" s="21">
        <v>6594</v>
      </c>
      <c r="I10" s="21">
        <v>-2053</v>
      </c>
      <c r="J10" s="21">
        <v>5793</v>
      </c>
      <c r="K10" s="21">
        <v>6026</v>
      </c>
      <c r="L10" s="21">
        <v>5283</v>
      </c>
      <c r="M10" s="21">
        <v>3080</v>
      </c>
      <c r="N10" s="21">
        <v>5225</v>
      </c>
      <c r="O10" s="21">
        <v>6177</v>
      </c>
      <c r="P10" s="21">
        <v>5594</v>
      </c>
      <c r="Q10" s="21">
        <v>5330</v>
      </c>
      <c r="R10" s="21">
        <v>7708</v>
      </c>
      <c r="S10" s="21">
        <v>8679</v>
      </c>
      <c r="T10" s="21">
        <v>8292</v>
      </c>
      <c r="U10" s="21">
        <v>10379</v>
      </c>
      <c r="V10" s="21">
        <v>9955</v>
      </c>
      <c r="W10" s="21">
        <v>10258</v>
      </c>
      <c r="X10" s="21">
        <v>10341</v>
      </c>
      <c r="Y10" s="21">
        <v>12405</v>
      </c>
      <c r="Z10" s="21">
        <v>12686</v>
      </c>
      <c r="AA10" s="21">
        <v>13891</v>
      </c>
      <c r="AB10" s="21">
        <v>12975</v>
      </c>
      <c r="AC10" s="21">
        <v>13407</v>
      </c>
      <c r="AD10" s="21">
        <v>15876</v>
      </c>
      <c r="AE10" s="21">
        <v>17897</v>
      </c>
      <c r="AF10" s="21">
        <v>17048</v>
      </c>
      <c r="AG10" s="21">
        <v>19095</v>
      </c>
      <c r="AH10" s="21">
        <v>20238</v>
      </c>
      <c r="AI10" s="21">
        <v>22247</v>
      </c>
      <c r="AJ10" s="21">
        <v>20364</v>
      </c>
      <c r="AK10" s="21">
        <v>20534</v>
      </c>
      <c r="AL10" s="21">
        <v>21518</v>
      </c>
      <c r="AM10" s="21">
        <v>20399</v>
      </c>
      <c r="AN10" s="21">
        <v>22352</v>
      </c>
      <c r="AO10" s="21">
        <v>24254</v>
      </c>
      <c r="AP10" s="21">
        <v>26895</v>
      </c>
      <c r="AQ10" s="21">
        <v>27032</v>
      </c>
      <c r="AR10" s="21">
        <v>27581</v>
      </c>
      <c r="AS10" s="21">
        <v>27925</v>
      </c>
      <c r="AT10" s="21">
        <v>30552</v>
      </c>
      <c r="AU10" s="21">
        <v>31653</v>
      </c>
      <c r="AV10" s="21">
        <v>32000</v>
      </c>
      <c r="AW10" s="22">
        <f>AW5-SUM(AW7:AW9)</f>
        <v>33100.394217805093</v>
      </c>
      <c r="AX10" s="22">
        <f t="shared" ref="AX10:BD10" si="2">AX5-SUM(AX7:AX9)</f>
        <v>35752.320483100288</v>
      </c>
      <c r="AY10" s="22">
        <f t="shared" si="2"/>
        <v>38174.508381101346</v>
      </c>
      <c r="AZ10" s="22">
        <f t="shared" si="2"/>
        <v>40265.942225662533</v>
      </c>
      <c r="BA10" s="22">
        <f t="shared" si="2"/>
        <v>44853.038273139566</v>
      </c>
      <c r="BB10" s="22">
        <f t="shared" si="2"/>
        <v>49529.138259791143</v>
      </c>
      <c r="BC10" s="22">
        <f t="shared" si="2"/>
        <v>54633.644202016396</v>
      </c>
      <c r="BD10" s="22">
        <f t="shared" si="2"/>
        <v>59316.742007863446</v>
      </c>
    </row>
    <row r="11" spans="1:56" s="11" customFormat="1" x14ac:dyDescent="0.25">
      <c r="A11" s="7" t="s">
        <v>9</v>
      </c>
      <c r="B11" s="8">
        <v>34.184251713530138</v>
      </c>
      <c r="C11" s="8">
        <v>32.501325502671399</v>
      </c>
      <c r="D11" s="8">
        <v>34.18124785570749</v>
      </c>
      <c r="E11" s="8">
        <v>27.722179454281068</v>
      </c>
      <c r="F11" s="8">
        <v>25.18856945821301</v>
      </c>
      <c r="G11" s="8">
        <v>29.37665281450699</v>
      </c>
      <c r="H11" s="8">
        <v>30.34654148833356</v>
      </c>
      <c r="I11" s="8">
        <v>-9.256086564472497</v>
      </c>
      <c r="J11" s="8">
        <v>28.426321213013399</v>
      </c>
      <c r="K11" s="8">
        <v>25.323583795595901</v>
      </c>
      <c r="L11" s="8">
        <v>25.731820174370458</v>
      </c>
      <c r="M11" s="8">
        <v>14.941302027748129</v>
      </c>
      <c r="N11" s="8">
        <v>25.546374614970912</v>
      </c>
      <c r="O11" s="8">
        <v>25.641344956413452</v>
      </c>
      <c r="P11" s="8">
        <v>25.323675871435039</v>
      </c>
      <c r="Q11" s="8">
        <v>22.85885834369773</v>
      </c>
      <c r="R11" s="8">
        <v>31.412503056483821</v>
      </c>
      <c r="S11" s="8">
        <v>30.012448993706339</v>
      </c>
      <c r="T11" s="8">
        <v>30.918378761325929</v>
      </c>
      <c r="U11" s="8">
        <v>34.498919727438917</v>
      </c>
      <c r="V11" s="8">
        <v>34.228441754916787</v>
      </c>
      <c r="W11" s="8">
        <v>31.59126605278556</v>
      </c>
      <c r="X11" s="8">
        <v>33.82617513329626</v>
      </c>
      <c r="Y11" s="8">
        <v>36.791529495506722</v>
      </c>
      <c r="Z11" s="8">
        <v>38.378460142187272</v>
      </c>
      <c r="AA11" s="8">
        <v>37.638866309001237</v>
      </c>
      <c r="AB11" s="8">
        <v>37.04919905199737</v>
      </c>
      <c r="AC11" s="8">
        <v>35.250966266137297</v>
      </c>
      <c r="AD11" s="8">
        <v>42.730257845723209</v>
      </c>
      <c r="AE11" s="8">
        <v>41.547497446373853</v>
      </c>
      <c r="AF11" s="8">
        <v>40.876612477820942</v>
      </c>
      <c r="AG11" s="8">
        <v>41.374154966198653</v>
      </c>
      <c r="AH11" s="8">
        <v>44.658737339188377</v>
      </c>
      <c r="AI11" s="8">
        <v>43.007655428394678</v>
      </c>
      <c r="AJ11" s="8">
        <v>41.256077795786062</v>
      </c>
      <c r="AK11" s="9">
        <v>39.591246505350433</v>
      </c>
      <c r="AL11" s="8">
        <v>42.93124775547664</v>
      </c>
      <c r="AM11" s="8">
        <v>38.673289476178738</v>
      </c>
      <c r="AN11" s="8">
        <v>42.287681858599619</v>
      </c>
      <c r="AO11" s="8">
        <v>43.165032301696058</v>
      </c>
      <c r="AP11" s="8">
        <v>47.587451563246461</v>
      </c>
      <c r="AQ11" s="8">
        <v>43.585940019348598</v>
      </c>
      <c r="AR11" s="8">
        <v>44.587603866921008</v>
      </c>
      <c r="AS11" s="8">
        <v>43.14273796097455</v>
      </c>
      <c r="AT11" s="8">
        <v>46.583822520393383</v>
      </c>
      <c r="AU11" s="8">
        <v>45.457548253676471</v>
      </c>
      <c r="AV11" s="8">
        <v>45.6712242742557</v>
      </c>
      <c r="AW11" s="10">
        <f>AW10/AW3</f>
        <v>0.43218634535560901</v>
      </c>
      <c r="AX11" s="10">
        <f t="shared" ref="AX11:BD11" si="3">AX10/AX3</f>
        <v>0.44720193244655898</v>
      </c>
      <c r="AY11" s="10">
        <f t="shared" si="3"/>
        <v>0.43755467926304137</v>
      </c>
      <c r="AZ11" s="10">
        <f t="shared" si="3"/>
        <v>0.44245814039697418</v>
      </c>
      <c r="BA11" s="10">
        <f t="shared" si="3"/>
        <v>0.45016559911829956</v>
      </c>
      <c r="BB11" s="10">
        <f t="shared" si="3"/>
        <v>0.46679577827722146</v>
      </c>
      <c r="BC11" s="10">
        <f t="shared" si="3"/>
        <v>0.46721486374574178</v>
      </c>
      <c r="BD11" s="10">
        <f t="shared" si="3"/>
        <v>0.47598864059972851</v>
      </c>
    </row>
    <row r="12" spans="1:56" s="11" customFormat="1" x14ac:dyDescent="0.25">
      <c r="A12" s="4" t="s">
        <v>52</v>
      </c>
      <c r="B12" s="21">
        <f>'Cash Flow'!B5</f>
        <v>954</v>
      </c>
      <c r="C12" s="21">
        <f>'Cash Flow'!C5</f>
        <v>1261</v>
      </c>
      <c r="D12" s="21">
        <f>'Cash Flow'!D5</f>
        <v>1255</v>
      </c>
      <c r="E12" s="21">
        <f>'Cash Flow'!E5</f>
        <v>1742</v>
      </c>
      <c r="F12" s="21">
        <f>'Cash Flow'!F5</f>
        <v>1428</v>
      </c>
      <c r="G12" s="21">
        <f>'Cash Flow'!G5</f>
        <v>1521</v>
      </c>
      <c r="H12" s="21">
        <f>'Cash Flow'!H5</f>
        <v>1515</v>
      </c>
      <c r="I12" s="21">
        <f>'Cash Flow'!I5</f>
        <v>1493</v>
      </c>
      <c r="J12" s="21">
        <f>'Cash Flow'!J5</f>
        <v>1461</v>
      </c>
      <c r="K12" s="21">
        <f>'Cash Flow'!K5</f>
        <v>1544</v>
      </c>
      <c r="L12" s="21">
        <f>'Cash Flow'!L5</f>
        <v>1707</v>
      </c>
      <c r="M12" s="21">
        <f>'Cash Flow'!M5</f>
        <v>1910</v>
      </c>
      <c r="N12" s="21">
        <f>'Cash Flow'!N5</f>
        <v>1816</v>
      </c>
      <c r="O12" s="21">
        <f>'Cash Flow'!O5</f>
        <v>2166</v>
      </c>
      <c r="P12" s="21">
        <f>'Cash Flow'!P5</f>
        <v>2453</v>
      </c>
      <c r="Q12" s="21">
        <f>'Cash Flow'!Q5</f>
        <v>2343</v>
      </c>
      <c r="R12" s="21">
        <f>'Cash Flow'!R5</f>
        <v>2499</v>
      </c>
      <c r="S12" s="21">
        <f>'Cash Flow'!S5</f>
        <v>2536</v>
      </c>
      <c r="T12" s="21">
        <f>'Cash Flow'!T5</f>
        <v>2710</v>
      </c>
      <c r="U12" s="21">
        <f>'Cash Flow'!U5</f>
        <v>2516</v>
      </c>
      <c r="V12" s="21">
        <f>'Cash Flow'!V5</f>
        <v>2837</v>
      </c>
      <c r="W12" s="21">
        <f>'Cash Flow'!W5</f>
        <v>2995</v>
      </c>
      <c r="X12" s="21">
        <f>'Cash Flow'!X5</f>
        <v>2926</v>
      </c>
      <c r="Y12" s="21">
        <f>'Cash Flow'!Y5</f>
        <v>2924</v>
      </c>
      <c r="Z12" s="21">
        <f>'Cash Flow'!Z5</f>
        <v>2971</v>
      </c>
      <c r="AA12" s="21">
        <f>'Cash Flow'!AA5</f>
        <v>3203</v>
      </c>
      <c r="AB12" s="21">
        <f>'Cash Flow'!AB5</f>
        <v>3118</v>
      </c>
      <c r="AC12" s="21">
        <f>'Cash Flow'!AC5</f>
        <v>3504</v>
      </c>
      <c r="AD12" s="21">
        <f>'Cash Flow'!AD5</f>
        <v>2645</v>
      </c>
      <c r="AE12" s="21">
        <f>'Cash Flow'!AE5</f>
        <v>2761</v>
      </c>
      <c r="AF12" s="21">
        <f>'Cash Flow'!AF5</f>
        <v>2936</v>
      </c>
      <c r="AG12" s="21">
        <f>'Cash Flow'!AG5</f>
        <v>3344</v>
      </c>
      <c r="AH12" s="21">
        <f>'Cash Flow'!AH5</f>
        <v>3212</v>
      </c>
      <c r="AI12" s="21">
        <f>'Cash Flow'!AI5</f>
        <v>3496</v>
      </c>
      <c r="AJ12" s="21">
        <f>'Cash Flow'!AJ5</f>
        <v>3773</v>
      </c>
      <c r="AK12" s="21">
        <f>'Cash Flow'!AK5</f>
        <v>3979</v>
      </c>
      <c r="AL12" s="21">
        <f>'Cash Flow'!AL5</f>
        <v>2790</v>
      </c>
      <c r="AM12" s="21">
        <f>'Cash Flow'!AM5</f>
        <v>3648</v>
      </c>
      <c r="AN12" s="21">
        <f>'Cash Flow'!AN5</f>
        <v>3549</v>
      </c>
      <c r="AO12" s="21">
        <f>'Cash Flow'!AO5</f>
        <v>3874</v>
      </c>
      <c r="AP12" s="21">
        <f>'Cash Flow'!AP5</f>
        <v>3921</v>
      </c>
      <c r="AQ12" s="21">
        <f>'Cash Flow'!AQ5</f>
        <v>5959</v>
      </c>
      <c r="AR12" s="21">
        <f>'Cash Flow'!AR5</f>
        <v>6027</v>
      </c>
      <c r="AS12" s="21">
        <f>'Cash Flow'!AS5</f>
        <v>6380</v>
      </c>
      <c r="AT12" s="21">
        <f>'Cash Flow'!AT5</f>
        <v>7383</v>
      </c>
      <c r="AU12" s="21">
        <f>'Cash Flow'!AU5</f>
        <v>6827</v>
      </c>
      <c r="AV12" s="21">
        <f>'Cash Flow'!AV5</f>
        <v>8740</v>
      </c>
      <c r="AW12" s="21">
        <f>'Cash Flow'!AW5</f>
        <v>8266.4561151406888</v>
      </c>
      <c r="AX12" s="21">
        <f>'Cash Flow'!AX5</f>
        <v>8491.0554643250707</v>
      </c>
      <c r="AY12" s="21">
        <f>'Cash Flow'!AY5</f>
        <v>8731.7007050534248</v>
      </c>
      <c r="AZ12" s="21">
        <f>'Cash Flow'!AZ5</f>
        <v>9018.3363107479981</v>
      </c>
      <c r="BA12" s="21">
        <f>'Cash Flow'!BA5</f>
        <v>9321.3549102061606</v>
      </c>
      <c r="BB12" s="21">
        <f>'Cash Flow'!BB5</f>
        <v>9677.9377571210061</v>
      </c>
      <c r="BC12" s="21">
        <f>'Cash Flow'!BC5</f>
        <v>10068.835424903456</v>
      </c>
      <c r="BD12" s="21">
        <f>'Cash Flow'!BD5</f>
        <v>10526.459816894045</v>
      </c>
    </row>
    <row r="13" spans="1:56" x14ac:dyDescent="0.25">
      <c r="A13" s="4" t="s">
        <v>10</v>
      </c>
      <c r="B13" s="21">
        <v>7288</v>
      </c>
      <c r="C13" s="21">
        <v>9230</v>
      </c>
      <c r="D13" s="21">
        <v>8229</v>
      </c>
      <c r="E13" s="21">
        <v>8224</v>
      </c>
      <c r="F13" s="21">
        <v>7272</v>
      </c>
      <c r="G13" s="21">
        <v>9297</v>
      </c>
      <c r="H13" s="21">
        <v>8109</v>
      </c>
      <c r="I13" s="21">
        <v>-560</v>
      </c>
      <c r="J13" s="21">
        <v>7254</v>
      </c>
      <c r="K13" s="21">
        <v>7570</v>
      </c>
      <c r="L13" s="21">
        <v>6990</v>
      </c>
      <c r="M13" s="21">
        <v>4990</v>
      </c>
      <c r="N13" s="21">
        <v>7041</v>
      </c>
      <c r="O13" s="21">
        <v>8343</v>
      </c>
      <c r="P13" s="21">
        <v>8047</v>
      </c>
      <c r="Q13" s="21">
        <v>7673</v>
      </c>
      <c r="R13" s="21">
        <v>10207</v>
      </c>
      <c r="S13" s="21">
        <v>11215</v>
      </c>
      <c r="T13" s="21">
        <v>11002</v>
      </c>
      <c r="U13" s="21">
        <v>12895</v>
      </c>
      <c r="V13" s="21">
        <v>12792</v>
      </c>
      <c r="W13" s="21">
        <v>13253</v>
      </c>
      <c r="X13" s="21">
        <v>13267</v>
      </c>
      <c r="Y13" s="21">
        <v>15329</v>
      </c>
      <c r="Z13" s="21">
        <v>15657</v>
      </c>
      <c r="AA13" s="21">
        <v>17094</v>
      </c>
      <c r="AB13" s="21">
        <v>16093</v>
      </c>
      <c r="AC13" s="21">
        <v>16911</v>
      </c>
      <c r="AD13" s="21">
        <v>18521</v>
      </c>
      <c r="AE13" s="21">
        <v>20658</v>
      </c>
      <c r="AF13" s="21">
        <v>19984</v>
      </c>
      <c r="AG13" s="21">
        <v>22439</v>
      </c>
      <c r="AH13" s="21">
        <v>23450</v>
      </c>
      <c r="AI13" s="21">
        <v>25743</v>
      </c>
      <c r="AJ13" s="21">
        <v>24137</v>
      </c>
      <c r="AK13" s="21">
        <v>24513</v>
      </c>
      <c r="AL13" s="21">
        <v>24308</v>
      </c>
      <c r="AM13" s="21">
        <v>24047</v>
      </c>
      <c r="AN13" s="21">
        <v>25901</v>
      </c>
      <c r="AO13" s="21">
        <v>28128</v>
      </c>
      <c r="AP13" s="21">
        <v>30816</v>
      </c>
      <c r="AQ13" s="21">
        <v>32991</v>
      </c>
      <c r="AR13" s="21">
        <v>33608</v>
      </c>
      <c r="AS13" s="21">
        <v>34305</v>
      </c>
      <c r="AT13" s="21">
        <v>37935</v>
      </c>
      <c r="AU13" s="21">
        <v>38480</v>
      </c>
      <c r="AV13" s="21">
        <v>40740</v>
      </c>
      <c r="AW13" s="22">
        <f>AW10+AW12</f>
        <v>41366.850332945782</v>
      </c>
      <c r="AX13" s="22">
        <f t="shared" ref="AX13:BD13" si="4">AX10+AX12</f>
        <v>44243.37594742536</v>
      </c>
      <c r="AY13" s="22">
        <f t="shared" si="4"/>
        <v>46906.209086154769</v>
      </c>
      <c r="AZ13" s="22">
        <f t="shared" si="4"/>
        <v>49284.278536410529</v>
      </c>
      <c r="BA13" s="22">
        <f t="shared" si="4"/>
        <v>54174.393183345725</v>
      </c>
      <c r="BB13" s="22">
        <f t="shared" si="4"/>
        <v>59207.076016912149</v>
      </c>
      <c r="BC13" s="22">
        <f t="shared" si="4"/>
        <v>64702.479626919856</v>
      </c>
      <c r="BD13" s="22">
        <f t="shared" si="4"/>
        <v>69843.201824757489</v>
      </c>
    </row>
    <row r="14" spans="1:56" x14ac:dyDescent="0.25">
      <c r="A14" s="4" t="s">
        <v>11</v>
      </c>
      <c r="B14" s="21">
        <v>74</v>
      </c>
      <c r="C14" s="21">
        <v>-91</v>
      </c>
      <c r="D14" s="21">
        <v>-17</v>
      </c>
      <c r="E14" s="21">
        <v>95</v>
      </c>
      <c r="F14" s="21">
        <v>52</v>
      </c>
      <c r="G14" s="21">
        <v>74</v>
      </c>
      <c r="H14" s="21">
        <v>-77</v>
      </c>
      <c r="I14" s="21">
        <v>297</v>
      </c>
      <c r="J14" s="21">
        <v>-280</v>
      </c>
      <c r="K14" s="21">
        <v>-171</v>
      </c>
      <c r="L14" s="21">
        <v>-247</v>
      </c>
      <c r="M14" s="21">
        <v>267</v>
      </c>
      <c r="N14" s="21">
        <v>100</v>
      </c>
      <c r="O14" s="21">
        <v>186</v>
      </c>
      <c r="P14" s="21">
        <v>322</v>
      </c>
      <c r="Q14" s="21">
        <v>215</v>
      </c>
      <c r="R14" s="21">
        <v>276</v>
      </c>
      <c r="S14" s="21">
        <v>490</v>
      </c>
      <c r="T14" s="21">
        <v>349</v>
      </c>
      <c r="U14" s="21">
        <v>301</v>
      </c>
      <c r="V14" s="21">
        <v>266</v>
      </c>
      <c r="W14" s="21">
        <v>127</v>
      </c>
      <c r="X14" s="21">
        <v>145</v>
      </c>
      <c r="Y14" s="21">
        <v>191</v>
      </c>
      <c r="Z14" s="21">
        <v>0</v>
      </c>
      <c r="AA14" s="21">
        <v>194</v>
      </c>
      <c r="AB14" s="21">
        <v>-132</v>
      </c>
      <c r="AC14" s="21">
        <v>15</v>
      </c>
      <c r="AD14" s="21">
        <v>248</v>
      </c>
      <c r="AE14" s="21">
        <v>440</v>
      </c>
      <c r="AF14" s="21">
        <v>188</v>
      </c>
      <c r="AG14" s="21">
        <v>310</v>
      </c>
      <c r="AH14" s="21">
        <v>286</v>
      </c>
      <c r="AI14" s="21">
        <v>268</v>
      </c>
      <c r="AJ14" s="21">
        <v>-174</v>
      </c>
      <c r="AK14" s="21">
        <v>-47</v>
      </c>
      <c r="AL14" s="21">
        <v>54</v>
      </c>
      <c r="AM14" s="21">
        <v>-60</v>
      </c>
      <c r="AN14" s="21">
        <v>321</v>
      </c>
      <c r="AO14" s="21">
        <v>473</v>
      </c>
      <c r="AP14" s="21">
        <v>389</v>
      </c>
      <c r="AQ14" s="21">
        <v>-506</v>
      </c>
      <c r="AR14" s="21">
        <v>-854</v>
      </c>
      <c r="AS14" s="21">
        <v>-675</v>
      </c>
      <c r="AT14" s="21">
        <v>-283</v>
      </c>
      <c r="AU14" s="21">
        <v>-2288</v>
      </c>
      <c r="AV14" s="21">
        <v>-623</v>
      </c>
      <c r="AW14" s="21">
        <f>Assumptions!AY13</f>
        <v>-341.58333333333331</v>
      </c>
      <c r="AX14" s="21">
        <f>Assumptions!AZ13</f>
        <v>-341.58333333333331</v>
      </c>
      <c r="AY14" s="21">
        <f>Assumptions!BA13</f>
        <v>-341.58333333333331</v>
      </c>
      <c r="AZ14" s="21">
        <f>Assumptions!BB13</f>
        <v>-341.58333333333331</v>
      </c>
      <c r="BA14" s="21">
        <f>Assumptions!BC13</f>
        <v>-341.58333333333331</v>
      </c>
      <c r="BB14" s="21">
        <f>Assumptions!BD13</f>
        <v>-341.58333333333331</v>
      </c>
      <c r="BC14" s="21">
        <f>Assumptions!BE13</f>
        <v>-341.58333333333331</v>
      </c>
      <c r="BD14" s="21">
        <f>Assumptions!BF13</f>
        <v>-341.58333333333331</v>
      </c>
    </row>
    <row r="15" spans="1:56" x14ac:dyDescent="0.25">
      <c r="A15" s="4" t="s">
        <v>12</v>
      </c>
      <c r="B15" s="21">
        <v>6408</v>
      </c>
      <c r="C15" s="21">
        <v>7878</v>
      </c>
      <c r="D15" s="21">
        <v>6957</v>
      </c>
      <c r="E15" s="21">
        <v>6577</v>
      </c>
      <c r="F15" s="21">
        <v>5896</v>
      </c>
      <c r="G15" s="21">
        <v>7850</v>
      </c>
      <c r="H15" s="21">
        <v>6517</v>
      </c>
      <c r="I15" s="21">
        <v>-1756</v>
      </c>
      <c r="J15" s="21">
        <v>5513</v>
      </c>
      <c r="K15" s="21">
        <v>5855</v>
      </c>
      <c r="L15" s="21">
        <v>5036</v>
      </c>
      <c r="M15" s="21">
        <v>3347</v>
      </c>
      <c r="N15" s="21">
        <v>5325</v>
      </c>
      <c r="O15" s="21">
        <v>6363</v>
      </c>
      <c r="P15" s="21">
        <v>5916</v>
      </c>
      <c r="Q15" s="21">
        <v>5545</v>
      </c>
      <c r="R15" s="21">
        <v>7984</v>
      </c>
      <c r="S15" s="21">
        <v>9169</v>
      </c>
      <c r="T15" s="21">
        <v>8641</v>
      </c>
      <c r="U15" s="21">
        <v>10680</v>
      </c>
      <c r="V15" s="21">
        <v>10221</v>
      </c>
      <c r="W15" s="21">
        <v>10385</v>
      </c>
      <c r="X15" s="21">
        <v>10486</v>
      </c>
      <c r="Y15" s="21">
        <v>12596</v>
      </c>
      <c r="Z15" s="21">
        <v>12686</v>
      </c>
      <c r="AA15" s="21">
        <v>14085</v>
      </c>
      <c r="AB15" s="21">
        <v>12843</v>
      </c>
      <c r="AC15" s="21">
        <v>13422</v>
      </c>
      <c r="AD15" s="21">
        <v>16124</v>
      </c>
      <c r="AE15" s="21">
        <v>18337</v>
      </c>
      <c r="AF15" s="21">
        <v>17236</v>
      </c>
      <c r="AG15" s="21">
        <v>19405</v>
      </c>
      <c r="AH15" s="21">
        <v>20524</v>
      </c>
      <c r="AI15" s="21">
        <v>22515</v>
      </c>
      <c r="AJ15" s="21">
        <v>20190</v>
      </c>
      <c r="AK15" s="21">
        <v>20487</v>
      </c>
      <c r="AL15" s="21">
        <v>21572</v>
      </c>
      <c r="AM15" s="21">
        <v>20339</v>
      </c>
      <c r="AN15" s="21">
        <v>22673</v>
      </c>
      <c r="AO15" s="21">
        <v>24727</v>
      </c>
      <c r="AP15" s="21">
        <v>27284</v>
      </c>
      <c r="AQ15" s="21">
        <v>26526</v>
      </c>
      <c r="AR15" s="21">
        <v>26727</v>
      </c>
      <c r="AS15" s="21">
        <v>27250</v>
      </c>
      <c r="AT15" s="21">
        <v>30269</v>
      </c>
      <c r="AU15" s="21">
        <v>29365</v>
      </c>
      <c r="AV15" s="21">
        <v>31377</v>
      </c>
      <c r="AW15" s="22">
        <f>AW10+AW14</f>
        <v>32758.810884471761</v>
      </c>
      <c r="AX15" s="22">
        <f t="shared" ref="AX15:BD15" si="5">AX10+AX14</f>
        <v>35410.737149766952</v>
      </c>
      <c r="AY15" s="22">
        <f t="shared" si="5"/>
        <v>37832.925047768011</v>
      </c>
      <c r="AZ15" s="22">
        <f t="shared" si="5"/>
        <v>39924.358892329197</v>
      </c>
      <c r="BA15" s="22">
        <f t="shared" si="5"/>
        <v>44511.45493980623</v>
      </c>
      <c r="BB15" s="22">
        <f t="shared" si="5"/>
        <v>49187.554926457808</v>
      </c>
      <c r="BC15" s="22">
        <f t="shared" si="5"/>
        <v>54292.06086868306</v>
      </c>
      <c r="BD15" s="22">
        <f t="shared" si="5"/>
        <v>58975.15867453011</v>
      </c>
    </row>
    <row r="16" spans="1:56" x14ac:dyDescent="0.25">
      <c r="A16" s="4" t="s">
        <v>13</v>
      </c>
      <c r="B16" s="21">
        <v>1164</v>
      </c>
      <c r="C16" s="21">
        <v>1320</v>
      </c>
      <c r="D16" s="21">
        <v>1297</v>
      </c>
      <c r="E16" s="21">
        <v>1965</v>
      </c>
      <c r="F16" s="21">
        <v>1356</v>
      </c>
      <c r="G16" s="21">
        <v>1987</v>
      </c>
      <c r="H16" s="21">
        <v>1532</v>
      </c>
      <c r="I16" s="21">
        <v>1439</v>
      </c>
      <c r="J16" s="21">
        <v>893</v>
      </c>
      <c r="K16" s="21">
        <v>857</v>
      </c>
      <c r="L16" s="21">
        <v>1280</v>
      </c>
      <c r="M16" s="21">
        <v>-77</v>
      </c>
      <c r="N16" s="21">
        <v>635</v>
      </c>
      <c r="O16" s="21">
        <v>1163</v>
      </c>
      <c r="P16" s="21">
        <v>1115</v>
      </c>
      <c r="Q16" s="21">
        <v>-968</v>
      </c>
      <c r="R16" s="21">
        <v>1408</v>
      </c>
      <c r="S16" s="21">
        <v>15471</v>
      </c>
      <c r="T16" s="21">
        <v>1217</v>
      </c>
      <c r="U16" s="21">
        <v>1807</v>
      </c>
      <c r="V16" s="21">
        <v>1397</v>
      </c>
      <c r="W16" s="21">
        <v>1965</v>
      </c>
      <c r="X16" s="21">
        <v>1677</v>
      </c>
      <c r="Y16" s="21">
        <v>-591</v>
      </c>
      <c r="Z16" s="21">
        <v>2008</v>
      </c>
      <c r="AA16" s="21">
        <v>2436</v>
      </c>
      <c r="AB16" s="21">
        <v>2091</v>
      </c>
      <c r="AC16" s="21">
        <v>2220</v>
      </c>
      <c r="AD16" s="21">
        <v>2231</v>
      </c>
      <c r="AE16" s="21">
        <v>2874</v>
      </c>
      <c r="AF16" s="21">
        <v>1779</v>
      </c>
      <c r="AG16" s="21">
        <v>2947</v>
      </c>
      <c r="AH16" s="21">
        <v>19</v>
      </c>
      <c r="AI16" s="21">
        <v>3750</v>
      </c>
      <c r="AJ16" s="21">
        <v>3462</v>
      </c>
      <c r="AK16" s="21">
        <v>3747</v>
      </c>
      <c r="AL16" s="21">
        <v>4016</v>
      </c>
      <c r="AM16" s="21">
        <v>3914</v>
      </c>
      <c r="AN16" s="21">
        <v>4374</v>
      </c>
      <c r="AO16" s="21">
        <v>4646</v>
      </c>
      <c r="AP16" s="21">
        <v>4993</v>
      </c>
      <c r="AQ16" s="21">
        <v>4656</v>
      </c>
      <c r="AR16" s="21">
        <v>4788</v>
      </c>
      <c r="AS16" s="21">
        <v>5214</v>
      </c>
      <c r="AT16" s="21">
        <v>5602</v>
      </c>
      <c r="AU16" s="21">
        <v>5257</v>
      </c>
      <c r="AV16" s="21">
        <v>5553</v>
      </c>
      <c r="AW16" s="21">
        <f>AW15*Assumptions!AY14</f>
        <v>6039.6182202123264</v>
      </c>
      <c r="AX16" s="21">
        <f>AX15*Assumptions!AZ14</f>
        <v>6528.5438484050337</v>
      </c>
      <c r="AY16" s="21">
        <f>AY15*Assumptions!BA14</f>
        <v>6975.1134816294016</v>
      </c>
      <c r="AZ16" s="21">
        <f>AZ15*Assumptions!BB14</f>
        <v>7360.7032394056214</v>
      </c>
      <c r="BA16" s="21">
        <f>BA15*Assumptions!BC14</f>
        <v>8206.4088104627972</v>
      </c>
      <c r="BB16" s="21">
        <f>BB15*Assumptions!BD14</f>
        <v>9068.5237015836665</v>
      </c>
      <c r="BC16" s="21">
        <f>BC15*Assumptions!BE14</f>
        <v>10009.62218048051</v>
      </c>
      <c r="BD16" s="21">
        <f>BD15*Assumptions!BF14</f>
        <v>10873.027233093007</v>
      </c>
    </row>
    <row r="17" spans="1:56" x14ac:dyDescent="0.25">
      <c r="A17" s="4" t="s">
        <v>14</v>
      </c>
      <c r="B17" s="21">
        <v>5244</v>
      </c>
      <c r="C17" s="21">
        <v>6558</v>
      </c>
      <c r="D17" s="21">
        <v>5660</v>
      </c>
      <c r="E17" s="21">
        <v>4612</v>
      </c>
      <c r="F17" s="21">
        <v>4540</v>
      </c>
      <c r="G17" s="21">
        <v>5863</v>
      </c>
      <c r="H17" s="21">
        <v>4985</v>
      </c>
      <c r="I17" s="21">
        <v>-3195</v>
      </c>
      <c r="J17" s="21">
        <v>4620</v>
      </c>
      <c r="K17" s="21">
        <v>4998</v>
      </c>
      <c r="L17" s="21">
        <v>3756</v>
      </c>
      <c r="M17" s="21">
        <v>3424</v>
      </c>
      <c r="N17" s="21">
        <v>4690</v>
      </c>
      <c r="O17" s="21">
        <v>5200</v>
      </c>
      <c r="P17" s="21">
        <v>4801</v>
      </c>
      <c r="Q17" s="21">
        <v>6513</v>
      </c>
      <c r="R17" s="21">
        <v>6576</v>
      </c>
      <c r="S17" s="21">
        <v>-6302</v>
      </c>
      <c r="T17" s="21">
        <v>7424</v>
      </c>
      <c r="U17" s="21">
        <v>8873</v>
      </c>
      <c r="V17" s="21">
        <v>8824</v>
      </c>
      <c r="W17" s="21">
        <v>8420</v>
      </c>
      <c r="X17" s="21">
        <v>8809</v>
      </c>
      <c r="Y17" s="21">
        <v>13187</v>
      </c>
      <c r="Z17" s="21">
        <v>10678</v>
      </c>
      <c r="AA17" s="21">
        <v>11649</v>
      </c>
      <c r="AB17" s="21">
        <v>10752</v>
      </c>
      <c r="AC17" s="21">
        <v>11202</v>
      </c>
      <c r="AD17" s="21">
        <v>13893</v>
      </c>
      <c r="AE17" s="21">
        <v>15463</v>
      </c>
      <c r="AF17" s="21">
        <v>15457</v>
      </c>
      <c r="AG17" s="21">
        <v>16458</v>
      </c>
      <c r="AH17" s="21">
        <v>20505</v>
      </c>
      <c r="AI17" s="21">
        <v>18765</v>
      </c>
      <c r="AJ17" s="21">
        <v>16728</v>
      </c>
      <c r="AK17" s="21">
        <v>16740</v>
      </c>
      <c r="AL17" s="21">
        <v>17556</v>
      </c>
      <c r="AM17" s="21">
        <v>16425</v>
      </c>
      <c r="AN17" s="21">
        <v>18299</v>
      </c>
      <c r="AO17" s="21">
        <v>20081</v>
      </c>
      <c r="AP17" s="21">
        <v>22291</v>
      </c>
      <c r="AQ17" s="21">
        <v>21870</v>
      </c>
      <c r="AR17" s="21">
        <v>21939</v>
      </c>
      <c r="AS17" s="21">
        <v>22036</v>
      </c>
      <c r="AT17" s="21">
        <v>24667</v>
      </c>
      <c r="AU17" s="21">
        <v>24108</v>
      </c>
      <c r="AV17" s="21">
        <v>25824</v>
      </c>
      <c r="AW17" s="22">
        <f>AW15-AW16</f>
        <v>26719.192664259434</v>
      </c>
      <c r="AX17" s="22">
        <f t="shared" ref="AX17:BD17" si="6">AX15-AX16</f>
        <v>28882.19330136192</v>
      </c>
      <c r="AY17" s="22">
        <f t="shared" si="6"/>
        <v>30857.811566138611</v>
      </c>
      <c r="AZ17" s="22">
        <f t="shared" si="6"/>
        <v>32563.655652923575</v>
      </c>
      <c r="BA17" s="22">
        <f t="shared" si="6"/>
        <v>36305.046129343435</v>
      </c>
      <c r="BB17" s="22">
        <f t="shared" si="6"/>
        <v>40119.031224874139</v>
      </c>
      <c r="BC17" s="22">
        <f t="shared" si="6"/>
        <v>44282.43868820255</v>
      </c>
      <c r="BD17" s="22">
        <f t="shared" si="6"/>
        <v>48102.131441437101</v>
      </c>
    </row>
    <row r="18" spans="1:56" s="11" customFormat="1" x14ac:dyDescent="0.25">
      <c r="A18" s="7" t="s">
        <v>15</v>
      </c>
      <c r="B18" s="8">
        <v>28.301581304981379</v>
      </c>
      <c r="C18" s="8">
        <v>26.746604673926349</v>
      </c>
      <c r="D18" s="8">
        <v>27.741018477674849</v>
      </c>
      <c r="E18" s="8">
        <v>19.72457445898554</v>
      </c>
      <c r="F18" s="8">
        <v>19.568122063704148</v>
      </c>
      <c r="G18" s="8">
        <v>22.149603324518321</v>
      </c>
      <c r="H18" s="8">
        <v>22.941690827925811</v>
      </c>
      <c r="I18" s="8">
        <v>-14.404869251578001</v>
      </c>
      <c r="J18" s="8">
        <v>22.67039599587811</v>
      </c>
      <c r="K18" s="8">
        <v>21.003530005042869</v>
      </c>
      <c r="L18" s="8">
        <v>18.294286688422389</v>
      </c>
      <c r="M18" s="8">
        <v>16.610070825652471</v>
      </c>
      <c r="N18" s="8">
        <v>22.930621424729871</v>
      </c>
      <c r="O18" s="8">
        <v>21.585720215857201</v>
      </c>
      <c r="P18" s="8">
        <v>21.733816206428251</v>
      </c>
      <c r="Q18" s="8">
        <v>27.93240982973796</v>
      </c>
      <c r="R18" s="8">
        <v>26.799250142635909</v>
      </c>
      <c r="S18" s="8">
        <v>-21.792655093713261</v>
      </c>
      <c r="T18" s="8">
        <v>27.681867332861032</v>
      </c>
      <c r="U18" s="8">
        <v>29.49310287518697</v>
      </c>
      <c r="V18" s="8">
        <v>30.339705680099019</v>
      </c>
      <c r="W18" s="8">
        <v>25.930830587293279</v>
      </c>
      <c r="X18" s="8">
        <v>28.814889928363481</v>
      </c>
      <c r="Y18" s="8">
        <v>39.110834297238782</v>
      </c>
      <c r="Z18" s="8">
        <v>32.303736197247012</v>
      </c>
      <c r="AA18" s="8">
        <v>31.563973337668671</v>
      </c>
      <c r="AB18" s="8">
        <v>30.701579052568459</v>
      </c>
      <c r="AC18" s="8">
        <v>29.453369442326402</v>
      </c>
      <c r="AD18" s="8">
        <v>37.393012865371148</v>
      </c>
      <c r="AE18" s="8">
        <v>35.897019221840473</v>
      </c>
      <c r="AF18" s="8">
        <v>37.061813647916367</v>
      </c>
      <c r="AG18" s="8">
        <v>35.660426417056676</v>
      </c>
      <c r="AH18" s="8">
        <v>45.247920206544997</v>
      </c>
      <c r="AI18" s="8">
        <v>36.276291370244358</v>
      </c>
      <c r="AJ18" s="8">
        <v>33.889789303079418</v>
      </c>
      <c r="AK18" s="9">
        <v>32.276101417140652</v>
      </c>
      <c r="AL18" s="8">
        <v>35.026535253980292</v>
      </c>
      <c r="AM18" s="8">
        <v>31.139211708722769</v>
      </c>
      <c r="AN18" s="8">
        <v>34.619823296819717</v>
      </c>
      <c r="AO18" s="8">
        <v>35.738311769207499</v>
      </c>
      <c r="AP18" s="8">
        <v>39.441230072367603</v>
      </c>
      <c r="AQ18" s="8">
        <v>35.262818445662688</v>
      </c>
      <c r="AR18" s="8">
        <v>35.466714087102723</v>
      </c>
      <c r="AS18" s="8">
        <v>34.044525468506187</v>
      </c>
      <c r="AT18" s="8">
        <v>37.610734161774793</v>
      </c>
      <c r="AU18" s="8">
        <v>34.622012867647058</v>
      </c>
      <c r="AV18" s="8">
        <v>36.856677989324353</v>
      </c>
      <c r="AW18" s="10">
        <f>AW17/AW3</f>
        <v>0.34886805735404364</v>
      </c>
      <c r="AX18" s="10">
        <f t="shared" ref="AX18:BD18" si="7">AX17/AX3</f>
        <v>0.36126809345898087</v>
      </c>
      <c r="AY18" s="10">
        <f t="shared" si="7"/>
        <v>0.35369099472844634</v>
      </c>
      <c r="AZ18" s="10">
        <f t="shared" si="7"/>
        <v>0.35782236123950312</v>
      </c>
      <c r="BA18" s="10">
        <f t="shared" si="7"/>
        <v>0.36437404178304317</v>
      </c>
      <c r="BB18" s="10">
        <f t="shared" si="7"/>
        <v>0.37810862579748511</v>
      </c>
      <c r="BC18" s="10">
        <f t="shared" si="7"/>
        <v>0.37869363942729861</v>
      </c>
      <c r="BD18" s="10">
        <f t="shared" si="7"/>
        <v>0.38599672503462579</v>
      </c>
    </row>
    <row r="19" spans="1:56" x14ac:dyDescent="0.25">
      <c r="A19" s="4" t="s">
        <v>16</v>
      </c>
      <c r="B19" s="5">
        <v>0.63</v>
      </c>
      <c r="C19" s="5">
        <v>0.79</v>
      </c>
      <c r="D19" s="5">
        <v>0.68</v>
      </c>
      <c r="E19" s="5">
        <v>0.56000000000000005</v>
      </c>
      <c r="F19" s="5">
        <v>0.55000000000000004</v>
      </c>
      <c r="G19" s="5">
        <v>0.71</v>
      </c>
      <c r="H19" s="5">
        <v>0.61</v>
      </c>
      <c r="I19" s="5">
        <v>-0.38000000000000012</v>
      </c>
      <c r="J19" s="5">
        <v>0.57999999999999996</v>
      </c>
      <c r="K19" s="5">
        <v>0.63</v>
      </c>
      <c r="L19" s="5">
        <v>0.48</v>
      </c>
      <c r="M19" s="5">
        <v>0.43000000000000022</v>
      </c>
      <c r="N19" s="5">
        <v>0.6</v>
      </c>
      <c r="O19" s="5">
        <v>0.67</v>
      </c>
      <c r="P19" s="5">
        <v>0.62</v>
      </c>
      <c r="Q19" s="5">
        <v>0.85000000000000009</v>
      </c>
      <c r="R19" s="5">
        <v>0.85</v>
      </c>
      <c r="S19" s="5">
        <v>-0.82</v>
      </c>
      <c r="T19" s="5">
        <v>0.96</v>
      </c>
      <c r="U19" s="5">
        <v>1.1599999999999999</v>
      </c>
      <c r="V19" s="5">
        <v>1.1499999999999999</v>
      </c>
      <c r="W19" s="5">
        <v>1.0900000000000001</v>
      </c>
      <c r="X19" s="5">
        <v>1.1499999999999999</v>
      </c>
      <c r="Y19" s="5">
        <v>1.72</v>
      </c>
      <c r="Z19" s="5">
        <v>1.4</v>
      </c>
      <c r="AA19" s="5">
        <v>1.53</v>
      </c>
      <c r="AB19" s="5">
        <v>1.41</v>
      </c>
      <c r="AC19" s="5">
        <v>1.48</v>
      </c>
      <c r="AD19" s="5">
        <v>1.84</v>
      </c>
      <c r="AE19" s="5">
        <v>2.0499999999999998</v>
      </c>
      <c r="AF19" s="5">
        <v>2.0499999999999998</v>
      </c>
      <c r="AG19" s="5">
        <v>2.1800000000000002</v>
      </c>
      <c r="AH19" s="5">
        <v>2.73</v>
      </c>
      <c r="AI19" s="5">
        <v>2.5</v>
      </c>
      <c r="AJ19" s="5">
        <v>2.23</v>
      </c>
      <c r="AK19" s="5">
        <v>2.239999999999998</v>
      </c>
      <c r="AL19" s="5">
        <v>2.35</v>
      </c>
      <c r="AM19" s="5">
        <v>2.2000000000000002</v>
      </c>
      <c r="AN19" s="5">
        <v>2.46</v>
      </c>
      <c r="AO19" s="5">
        <v>2.71</v>
      </c>
      <c r="AP19" s="5">
        <v>3</v>
      </c>
      <c r="AQ19" s="5">
        <v>2.94</v>
      </c>
      <c r="AR19" s="5">
        <v>2.95</v>
      </c>
      <c r="AS19" s="5">
        <v>2.9699999999999989</v>
      </c>
      <c r="AT19" s="5">
        <v>3.32</v>
      </c>
      <c r="AU19" s="5">
        <v>3.24</v>
      </c>
      <c r="AV19" s="5">
        <v>3.47</v>
      </c>
      <c r="AW19" s="5">
        <f>Assumptions!AY15</f>
        <v>2.8208333333333329</v>
      </c>
      <c r="AX19" s="5">
        <f>Assumptions!AZ15</f>
        <v>2.8208333333333329</v>
      </c>
      <c r="AY19" s="5">
        <f>Assumptions!BA15</f>
        <v>2.8208333333333329</v>
      </c>
      <c r="AZ19" s="5">
        <f>Assumptions!BB15</f>
        <v>2.8208333333333329</v>
      </c>
      <c r="BA19" s="5">
        <f>Assumptions!BC15</f>
        <v>2.8208333333333329</v>
      </c>
      <c r="BB19" s="5">
        <f>Assumptions!BD15</f>
        <v>2.8208333333333329</v>
      </c>
      <c r="BC19" s="5">
        <f>Assumptions!BE15</f>
        <v>2.8208333333333329</v>
      </c>
      <c r="BD19" s="5">
        <f>Assumptions!BF15</f>
        <v>2.8208333333333329</v>
      </c>
    </row>
    <row r="20" spans="1:56" x14ac:dyDescent="0.25">
      <c r="A20" s="4" t="s">
        <v>17</v>
      </c>
      <c r="B20" s="5">
        <v>0.62</v>
      </c>
      <c r="C20" s="5">
        <v>0.78</v>
      </c>
      <c r="D20" s="5">
        <v>0.68</v>
      </c>
      <c r="E20" s="5">
        <v>0.54999999999999982</v>
      </c>
      <c r="F20" s="5">
        <v>0.54</v>
      </c>
      <c r="G20" s="5">
        <v>0.71</v>
      </c>
      <c r="H20" s="5">
        <v>0.61</v>
      </c>
      <c r="I20" s="5">
        <v>-0.37999999999999989</v>
      </c>
      <c r="J20" s="5">
        <v>0.56999999999999995</v>
      </c>
      <c r="K20" s="5">
        <v>0.62</v>
      </c>
      <c r="L20" s="5">
        <v>0.47</v>
      </c>
      <c r="M20" s="5">
        <v>0.44000000000000022</v>
      </c>
      <c r="N20" s="5">
        <v>0.6</v>
      </c>
      <c r="O20" s="5">
        <v>0.66</v>
      </c>
      <c r="P20" s="5">
        <v>0.61</v>
      </c>
      <c r="Q20" s="5">
        <v>0.83999999999999986</v>
      </c>
      <c r="R20" s="5">
        <v>0.84</v>
      </c>
      <c r="S20" s="5">
        <v>-0.82</v>
      </c>
      <c r="T20" s="5">
        <v>0.95</v>
      </c>
      <c r="U20" s="5">
        <v>1.1599999999999999</v>
      </c>
      <c r="V20" s="5">
        <v>1.1399999999999999</v>
      </c>
      <c r="W20" s="5">
        <v>1.08</v>
      </c>
      <c r="X20" s="5">
        <v>1.1399999999999999</v>
      </c>
      <c r="Y20" s="5">
        <v>1.7</v>
      </c>
      <c r="Z20" s="5">
        <v>1.38</v>
      </c>
      <c r="AA20" s="5">
        <v>1.51</v>
      </c>
      <c r="AB20" s="5">
        <v>1.4</v>
      </c>
      <c r="AC20" s="5">
        <v>1.4700000000000011</v>
      </c>
      <c r="AD20" s="5">
        <v>1.82</v>
      </c>
      <c r="AE20" s="5">
        <v>2.0299999999999998</v>
      </c>
      <c r="AF20" s="5">
        <v>2.0299999999999998</v>
      </c>
      <c r="AG20" s="5">
        <v>2.1700000000000021</v>
      </c>
      <c r="AH20" s="5">
        <v>2.71</v>
      </c>
      <c r="AI20" s="5">
        <v>2.48</v>
      </c>
      <c r="AJ20" s="5">
        <v>2.2200000000000002</v>
      </c>
      <c r="AK20" s="5">
        <v>2.2400000000000002</v>
      </c>
      <c r="AL20" s="5">
        <v>2.35</v>
      </c>
      <c r="AM20" s="5">
        <v>2.2000000000000002</v>
      </c>
      <c r="AN20" s="5">
        <v>2.4500000000000002</v>
      </c>
      <c r="AO20" s="5">
        <v>2.6799999999999988</v>
      </c>
      <c r="AP20" s="5">
        <v>2.99</v>
      </c>
      <c r="AQ20" s="5">
        <v>2.93</v>
      </c>
      <c r="AR20" s="5">
        <v>2.94</v>
      </c>
      <c r="AS20" s="5">
        <v>2.9400000000000008</v>
      </c>
      <c r="AT20" s="5">
        <v>3.3</v>
      </c>
      <c r="AU20" s="5">
        <v>3.23</v>
      </c>
      <c r="AV20" s="5">
        <v>3.46</v>
      </c>
      <c r="AW20" s="5">
        <f>Assumptions!AY16</f>
        <v>2.8091666666666666</v>
      </c>
      <c r="AX20" s="5">
        <f>Assumptions!AZ16</f>
        <v>2.8091666666666666</v>
      </c>
      <c r="AY20" s="5">
        <f>Assumptions!BA16</f>
        <v>2.8091666666666666</v>
      </c>
      <c r="AZ20" s="5">
        <f>Assumptions!BB16</f>
        <v>2.8091666666666666</v>
      </c>
      <c r="BA20" s="5">
        <f>Assumptions!BC16</f>
        <v>2.8091666666666666</v>
      </c>
      <c r="BB20" s="5">
        <f>Assumptions!BD16</f>
        <v>2.8091666666666666</v>
      </c>
      <c r="BC20" s="5">
        <f>Assumptions!BE16</f>
        <v>2.8091666666666666</v>
      </c>
      <c r="BD20" s="5">
        <f>Assumptions!BF16</f>
        <v>2.8091666666666666</v>
      </c>
    </row>
    <row r="22" spans="1:56" x14ac:dyDescent="0.25">
      <c r="AU22" s="13"/>
    </row>
    <row r="23" spans="1:56" x14ac:dyDescent="0.25">
      <c r="AK23" s="6"/>
      <c r="AL23" s="6"/>
      <c r="AM23" s="6"/>
      <c r="AN23" s="6"/>
      <c r="AO23" s="6"/>
      <c r="AP23" s="6"/>
      <c r="AQ23" s="6"/>
      <c r="AR23" s="6"/>
      <c r="AS23" s="6"/>
      <c r="AT23" s="6"/>
      <c r="AU23" s="6"/>
      <c r="AV23" s="6"/>
      <c r="AW23" s="6"/>
      <c r="AX23" s="6"/>
      <c r="AY23" s="6"/>
      <c r="AZ23" s="6"/>
      <c r="BA23" s="6"/>
      <c r="BB23" s="6"/>
      <c r="BC23" s="6"/>
      <c r="BD23" s="6"/>
    </row>
    <row r="28" spans="1:56" x14ac:dyDescent="0.25">
      <c r="AU28" s="10"/>
      <c r="AW28" s="10"/>
    </row>
    <row r="30" spans="1:56" x14ac:dyDescent="0.25">
      <c r="AQ30" s="22"/>
    </row>
  </sheetData>
  <mergeCells count="2">
    <mergeCell ref="AW1:BD1"/>
    <mergeCell ref="B1:AV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8E4E1B-FB9B-9E4F-BFB0-07CE3325A2A5}">
  <dimension ref="A1:BE40"/>
  <sheetViews>
    <sheetView workbookViewId="0">
      <pane xSplit="1" topLeftCell="AS1" activePane="topRight" state="frozen"/>
      <selection pane="topRight" activeCell="BA3" sqref="BA3"/>
    </sheetView>
  </sheetViews>
  <sheetFormatPr baseColWidth="10" defaultRowHeight="19" x14ac:dyDescent="0.25"/>
  <cols>
    <col min="1" max="1" width="55.5" style="3" bestFit="1" customWidth="1"/>
    <col min="2" max="8" width="14" style="3" bestFit="1" customWidth="1"/>
    <col min="9" max="9" width="14.6640625" style="3" bestFit="1" customWidth="1"/>
    <col min="10" max="18" width="14" style="3" bestFit="1" customWidth="1"/>
    <col min="19" max="19" width="14.6640625" style="3" bestFit="1" customWidth="1"/>
    <col min="20" max="48" width="14" style="3" bestFit="1" customWidth="1"/>
    <col min="49" max="49" width="15.6640625" style="3" bestFit="1" customWidth="1"/>
    <col min="50" max="56" width="13.5" style="3" bestFit="1" customWidth="1"/>
    <col min="57" max="16384" width="10.83203125" style="3"/>
  </cols>
  <sheetData>
    <row r="1" spans="1:57" ht="26" x14ac:dyDescent="0.3">
      <c r="A1" s="1" t="s">
        <v>49</v>
      </c>
      <c r="B1" s="97" t="s">
        <v>48</v>
      </c>
      <c r="C1" s="97"/>
      <c r="D1" s="97"/>
      <c r="E1" s="97"/>
      <c r="F1" s="97"/>
      <c r="G1" s="97"/>
      <c r="H1" s="97"/>
      <c r="I1" s="97"/>
      <c r="J1" s="97"/>
      <c r="K1" s="97"/>
      <c r="L1" s="97"/>
      <c r="M1" s="97"/>
      <c r="N1" s="97"/>
      <c r="O1" s="97"/>
      <c r="P1" s="97"/>
      <c r="Q1" s="97"/>
      <c r="R1" s="97"/>
      <c r="S1" s="97"/>
      <c r="T1" s="97"/>
      <c r="U1" s="97"/>
      <c r="V1" s="97"/>
      <c r="W1" s="97"/>
      <c r="X1" s="97"/>
      <c r="Y1" s="97"/>
      <c r="Z1" s="97"/>
      <c r="AA1" s="97"/>
      <c r="AB1" s="97"/>
      <c r="AC1" s="97"/>
      <c r="AD1" s="97"/>
      <c r="AE1" s="97"/>
      <c r="AF1" s="97"/>
      <c r="AG1" s="97"/>
      <c r="AH1" s="97"/>
      <c r="AI1" s="97"/>
      <c r="AJ1" s="97"/>
      <c r="AK1" s="97"/>
      <c r="AL1" s="97"/>
      <c r="AM1" s="97"/>
      <c r="AN1" s="97"/>
      <c r="AO1" s="97"/>
      <c r="AP1" s="97"/>
      <c r="AQ1" s="97"/>
      <c r="AR1" s="97"/>
      <c r="AS1" s="97"/>
      <c r="AT1" s="97"/>
      <c r="AU1" s="97"/>
      <c r="AV1" s="97"/>
      <c r="AW1" s="97" t="s">
        <v>47</v>
      </c>
      <c r="AX1" s="97"/>
      <c r="AY1" s="97"/>
      <c r="AZ1" s="97"/>
      <c r="BA1" s="97"/>
      <c r="BB1" s="97"/>
      <c r="BC1" s="97"/>
      <c r="BD1" s="97"/>
    </row>
    <row r="2" spans="1:57" ht="71" x14ac:dyDescent="0.25">
      <c r="A2" s="4" t="s">
        <v>0</v>
      </c>
      <c r="B2" s="15">
        <v>41547</v>
      </c>
      <c r="C2" s="15">
        <v>41639</v>
      </c>
      <c r="D2" s="15">
        <v>41729</v>
      </c>
      <c r="E2" s="15">
        <v>41820</v>
      </c>
      <c r="F2" s="15">
        <v>41912</v>
      </c>
      <c r="G2" s="15">
        <v>42004</v>
      </c>
      <c r="H2" s="15">
        <v>42094</v>
      </c>
      <c r="I2" s="15">
        <v>42185</v>
      </c>
      <c r="J2" s="15">
        <v>42277</v>
      </c>
      <c r="K2" s="15">
        <v>42369</v>
      </c>
      <c r="L2" s="15">
        <v>42460</v>
      </c>
      <c r="M2" s="15">
        <v>42551</v>
      </c>
      <c r="N2" s="15">
        <v>42643</v>
      </c>
      <c r="O2" s="15">
        <v>42735</v>
      </c>
      <c r="P2" s="15">
        <v>42825</v>
      </c>
      <c r="Q2" s="15">
        <v>42916</v>
      </c>
      <c r="R2" s="15">
        <v>43008</v>
      </c>
      <c r="S2" s="15">
        <v>43100</v>
      </c>
      <c r="T2" s="15">
        <v>43190</v>
      </c>
      <c r="U2" s="15">
        <v>43281</v>
      </c>
      <c r="V2" s="15">
        <v>43373</v>
      </c>
      <c r="W2" s="15">
        <v>43465</v>
      </c>
      <c r="X2" s="15">
        <v>43555</v>
      </c>
      <c r="Y2" s="15">
        <v>43646</v>
      </c>
      <c r="Z2" s="15">
        <v>43738</v>
      </c>
      <c r="AA2" s="15">
        <v>43830</v>
      </c>
      <c r="AB2" s="15">
        <v>43921</v>
      </c>
      <c r="AC2" s="15">
        <v>44012</v>
      </c>
      <c r="AD2" s="15">
        <v>44104</v>
      </c>
      <c r="AE2" s="15">
        <v>44196</v>
      </c>
      <c r="AF2" s="15">
        <v>44286</v>
      </c>
      <c r="AG2" s="15">
        <v>44377</v>
      </c>
      <c r="AH2" s="15">
        <v>44469</v>
      </c>
      <c r="AI2" s="15">
        <v>44561</v>
      </c>
      <c r="AJ2" s="15">
        <v>44651</v>
      </c>
      <c r="AK2" s="15">
        <v>44742</v>
      </c>
      <c r="AL2" s="15">
        <v>44834</v>
      </c>
      <c r="AM2" s="15">
        <v>44926</v>
      </c>
      <c r="AN2" s="15">
        <v>45016</v>
      </c>
      <c r="AO2" s="15">
        <v>45107</v>
      </c>
      <c r="AP2" s="15">
        <v>45199</v>
      </c>
      <c r="AQ2" s="15">
        <v>45291</v>
      </c>
      <c r="AR2" s="15">
        <v>45382</v>
      </c>
      <c r="AS2" s="15">
        <v>45473</v>
      </c>
      <c r="AT2" s="15">
        <v>45565</v>
      </c>
      <c r="AU2" s="15">
        <v>45657</v>
      </c>
      <c r="AV2" s="15">
        <v>45747</v>
      </c>
      <c r="AW2" s="15">
        <v>45838</v>
      </c>
      <c r="AX2" s="15">
        <v>45930</v>
      </c>
      <c r="AY2" s="15">
        <v>46022</v>
      </c>
      <c r="AZ2" s="15">
        <v>46112</v>
      </c>
      <c r="BA2" s="15">
        <v>46203</v>
      </c>
      <c r="BB2" s="15">
        <v>46295</v>
      </c>
      <c r="BC2" s="15">
        <v>46387</v>
      </c>
      <c r="BD2" s="15">
        <v>46477</v>
      </c>
    </row>
    <row r="3" spans="1:57" x14ac:dyDescent="0.25">
      <c r="A3" s="4" t="s">
        <v>24</v>
      </c>
      <c r="B3" s="5">
        <v>4023</v>
      </c>
      <c r="C3" s="5">
        <v>10059</v>
      </c>
      <c r="D3" s="5">
        <v>11572</v>
      </c>
      <c r="E3" s="5">
        <v>8669</v>
      </c>
      <c r="F3" s="5">
        <v>6302</v>
      </c>
      <c r="G3" s="5">
        <v>6426</v>
      </c>
      <c r="H3" s="5">
        <v>7414</v>
      </c>
      <c r="I3" s="5">
        <v>5595</v>
      </c>
      <c r="J3" s="5">
        <v>5431</v>
      </c>
      <c r="K3" s="5">
        <v>7185</v>
      </c>
      <c r="L3" s="5">
        <v>7170</v>
      </c>
      <c r="M3" s="5">
        <v>6510</v>
      </c>
      <c r="N3" s="5">
        <v>13928</v>
      </c>
      <c r="O3" s="5">
        <v>8468</v>
      </c>
      <c r="P3" s="5">
        <v>6713</v>
      </c>
      <c r="Q3" s="5">
        <v>7663</v>
      </c>
      <c r="R3" s="5">
        <v>6884</v>
      </c>
      <c r="S3" s="5">
        <v>12859</v>
      </c>
      <c r="T3" s="5">
        <v>9221</v>
      </c>
      <c r="U3" s="5">
        <v>11946</v>
      </c>
      <c r="V3" s="5">
        <v>15137</v>
      </c>
      <c r="W3" s="5">
        <v>6638</v>
      </c>
      <c r="X3" s="5">
        <v>11212</v>
      </c>
      <c r="Y3" s="5">
        <v>11356</v>
      </c>
      <c r="Z3" s="5">
        <v>13117</v>
      </c>
      <c r="AA3" s="5">
        <v>8864</v>
      </c>
      <c r="AB3" s="5">
        <v>11710</v>
      </c>
      <c r="AC3" s="5">
        <v>13576</v>
      </c>
      <c r="AD3" s="5">
        <v>17205</v>
      </c>
      <c r="AE3" s="5">
        <v>14432</v>
      </c>
      <c r="AF3" s="5">
        <v>13702</v>
      </c>
      <c r="AG3" s="5">
        <v>14224</v>
      </c>
      <c r="AH3" s="5">
        <v>19165</v>
      </c>
      <c r="AI3" s="5">
        <v>20604</v>
      </c>
      <c r="AJ3" s="5">
        <v>12498</v>
      </c>
      <c r="AK3" s="5">
        <v>13931</v>
      </c>
      <c r="AL3" s="5">
        <v>22884</v>
      </c>
      <c r="AM3" s="5">
        <v>15646</v>
      </c>
      <c r="AN3" s="5">
        <v>26562</v>
      </c>
      <c r="AO3" s="5">
        <v>34704</v>
      </c>
      <c r="AP3" s="5">
        <v>80452</v>
      </c>
      <c r="AQ3" s="5">
        <v>17305</v>
      </c>
      <c r="AR3" s="5">
        <v>19634</v>
      </c>
      <c r="AS3" s="5">
        <v>18315</v>
      </c>
      <c r="AT3" s="5">
        <v>20840</v>
      </c>
      <c r="AU3" s="5">
        <v>17482</v>
      </c>
      <c r="AV3" s="5">
        <v>28828</v>
      </c>
      <c r="AW3" s="5">
        <f>'Cash Flow'!AW26</f>
        <v>52895.964706028266</v>
      </c>
      <c r="AX3" s="5">
        <f>'Cash Flow'!AX26</f>
        <v>65457.173339100016</v>
      </c>
      <c r="AY3" s="5">
        <f>'Cash Flow'!AY26</f>
        <v>78175.116071498604</v>
      </c>
      <c r="AZ3" s="5">
        <f>'Cash Flow'!AZ26</f>
        <v>92757.206290460294</v>
      </c>
      <c r="BA3" s="5">
        <f>'Cash Flow'!BA26</f>
        <v>108051.67175421544</v>
      </c>
      <c r="BB3" s="5">
        <f>'Cash Flow'!BB26</f>
        <v>125652.57578426137</v>
      </c>
      <c r="BC3" s="5">
        <f>'Cash Flow'!BC26</f>
        <v>144766.02243047414</v>
      </c>
      <c r="BD3" s="5">
        <f>'Cash Flow'!BD26</f>
        <v>166750.18651293236</v>
      </c>
      <c r="BE3" s="6"/>
    </row>
    <row r="4" spans="1:57" x14ac:dyDescent="0.25">
      <c r="A4" s="4" t="s">
        <v>117</v>
      </c>
      <c r="B4" s="5">
        <v>0</v>
      </c>
      <c r="C4" s="5">
        <v>0</v>
      </c>
      <c r="D4" s="5">
        <v>0</v>
      </c>
      <c r="E4" s="5">
        <v>0</v>
      </c>
      <c r="F4" s="5">
        <v>0</v>
      </c>
      <c r="G4" s="5">
        <v>0</v>
      </c>
      <c r="H4" s="5">
        <v>0</v>
      </c>
      <c r="I4" s="5">
        <v>0</v>
      </c>
      <c r="J4" s="5">
        <v>0</v>
      </c>
      <c r="K4" s="5">
        <v>0</v>
      </c>
      <c r="L4" s="5">
        <v>0</v>
      </c>
      <c r="M4" s="5">
        <v>0</v>
      </c>
      <c r="N4" s="5">
        <v>0</v>
      </c>
      <c r="O4" s="5">
        <v>0</v>
      </c>
      <c r="P4" s="5">
        <v>0</v>
      </c>
      <c r="Q4" s="5">
        <v>0</v>
      </c>
      <c r="R4" s="5">
        <v>0</v>
      </c>
      <c r="S4" s="5">
        <v>0</v>
      </c>
      <c r="T4" s="5">
        <v>0</v>
      </c>
      <c r="U4" s="5">
        <v>0</v>
      </c>
      <c r="V4" s="5">
        <v>0</v>
      </c>
      <c r="W4" s="5">
        <v>0</v>
      </c>
      <c r="X4" s="5">
        <v>0</v>
      </c>
      <c r="Y4" s="5">
        <v>0</v>
      </c>
      <c r="Z4" s="5">
        <v>0</v>
      </c>
      <c r="AA4" s="5">
        <v>0</v>
      </c>
      <c r="AB4" s="5">
        <v>0</v>
      </c>
      <c r="AC4" s="5">
        <v>0</v>
      </c>
      <c r="AD4" s="5">
        <v>0</v>
      </c>
      <c r="AE4" s="5">
        <v>0</v>
      </c>
      <c r="AF4" s="5">
        <v>0</v>
      </c>
      <c r="AG4" s="5">
        <v>0</v>
      </c>
      <c r="AH4" s="5">
        <v>0</v>
      </c>
      <c r="AI4" s="5">
        <v>0</v>
      </c>
      <c r="AJ4" s="5">
        <v>0</v>
      </c>
      <c r="AK4" s="5">
        <v>0</v>
      </c>
      <c r="AL4" s="5">
        <v>0</v>
      </c>
      <c r="AM4" s="5">
        <v>0</v>
      </c>
      <c r="AN4" s="5">
        <v>0</v>
      </c>
      <c r="AO4" s="5">
        <v>0</v>
      </c>
      <c r="AP4" s="5">
        <v>0</v>
      </c>
      <c r="AQ4" s="5">
        <v>0</v>
      </c>
      <c r="AR4" s="5">
        <v>0</v>
      </c>
      <c r="AS4" s="5">
        <v>0</v>
      </c>
      <c r="AT4" s="5">
        <v>0</v>
      </c>
      <c r="AU4" s="5">
        <v>0</v>
      </c>
      <c r="AV4" s="5">
        <v>0</v>
      </c>
      <c r="AW4" s="6">
        <f>-MAX(0, SUM(AW3,AW5:AW8,AW10:AW13)-SUM(AW24:AW26,AW22,AW19:AW20))</f>
        <v>-3924.0953237710055</v>
      </c>
      <c r="AX4" s="6">
        <f t="shared" ref="AX4:BD4" si="0">-MAX(0, SUM(AX3,AX5:AX8,AX10:AX13)-SUM(AX24:AX26,AX22,AX19:AX20))</f>
        <v>-5794.9429349496495</v>
      </c>
      <c r="AY4" s="6">
        <f t="shared" si="0"/>
        <v>-10561.240657681949</v>
      </c>
      <c r="AZ4" s="6">
        <f t="shared" si="0"/>
        <v>-12839.802485131426</v>
      </c>
      <c r="BA4" s="6">
        <f t="shared" si="0"/>
        <v>-18115.545804554829</v>
      </c>
      <c r="BB4" s="6">
        <f t="shared" si="0"/>
        <v>-21808.844382391777</v>
      </c>
      <c r="BC4" s="6">
        <f t="shared" si="0"/>
        <v>-28564.889285648125</v>
      </c>
      <c r="BD4" s="6">
        <f t="shared" si="0"/>
        <v>-33135.110788735445</v>
      </c>
      <c r="BE4" s="6"/>
    </row>
    <row r="5" spans="1:57" x14ac:dyDescent="0.25">
      <c r="A5" s="4" t="s">
        <v>25</v>
      </c>
      <c r="B5" s="5">
        <v>76649</v>
      </c>
      <c r="C5" s="5">
        <v>73885</v>
      </c>
      <c r="D5" s="5">
        <v>76853</v>
      </c>
      <c r="E5" s="5">
        <v>77040</v>
      </c>
      <c r="F5" s="5">
        <v>82891</v>
      </c>
      <c r="G5" s="5">
        <v>83823</v>
      </c>
      <c r="H5" s="5">
        <v>88024</v>
      </c>
      <c r="I5" s="5">
        <v>90931</v>
      </c>
      <c r="J5" s="5">
        <v>93924</v>
      </c>
      <c r="K5" s="5">
        <v>95455</v>
      </c>
      <c r="L5" s="5">
        <v>98382</v>
      </c>
      <c r="M5" s="5">
        <v>106730</v>
      </c>
      <c r="N5" s="5">
        <v>123004</v>
      </c>
      <c r="O5" s="5">
        <v>114313</v>
      </c>
      <c r="P5" s="5">
        <v>119305</v>
      </c>
      <c r="Q5" s="5">
        <v>125318</v>
      </c>
      <c r="R5" s="5">
        <v>131587</v>
      </c>
      <c r="S5" s="5">
        <v>129921</v>
      </c>
      <c r="T5" s="5">
        <v>123049</v>
      </c>
      <c r="U5" s="5">
        <v>121822</v>
      </c>
      <c r="V5" s="5">
        <v>120743</v>
      </c>
      <c r="W5" s="5">
        <v>121024</v>
      </c>
      <c r="X5" s="5">
        <v>120406</v>
      </c>
      <c r="Y5" s="5">
        <v>122463</v>
      </c>
      <c r="Z5" s="5">
        <v>123519</v>
      </c>
      <c r="AA5" s="5">
        <v>125389</v>
      </c>
      <c r="AB5" s="5">
        <v>125916</v>
      </c>
      <c r="AC5" s="5">
        <v>122951</v>
      </c>
      <c r="AD5" s="5">
        <v>120772</v>
      </c>
      <c r="AE5" s="5">
        <v>117536</v>
      </c>
      <c r="AF5" s="5">
        <v>111705</v>
      </c>
      <c r="AG5" s="5">
        <v>116110</v>
      </c>
      <c r="AH5" s="5">
        <v>111450</v>
      </c>
      <c r="AI5" s="5">
        <v>104765</v>
      </c>
      <c r="AJ5" s="5">
        <v>92195</v>
      </c>
      <c r="AK5" s="5">
        <v>90826</v>
      </c>
      <c r="AL5" s="5">
        <v>84378</v>
      </c>
      <c r="AM5" s="5">
        <v>83862</v>
      </c>
      <c r="AN5" s="5">
        <v>77865</v>
      </c>
      <c r="AO5" s="5">
        <v>76558</v>
      </c>
      <c r="AP5" s="5">
        <v>63499</v>
      </c>
      <c r="AQ5" s="5">
        <v>63712</v>
      </c>
      <c r="AR5" s="5">
        <v>60387</v>
      </c>
      <c r="AS5" s="5">
        <v>57228</v>
      </c>
      <c r="AT5" s="5">
        <v>57588</v>
      </c>
      <c r="AU5" s="5">
        <v>54073</v>
      </c>
      <c r="AV5" s="5">
        <v>50790</v>
      </c>
      <c r="AW5" s="5">
        <f>Assumptions!AY19</f>
        <v>50790</v>
      </c>
      <c r="AX5" s="5">
        <f>Assumptions!AZ19</f>
        <v>50790</v>
      </c>
      <c r="AY5" s="5">
        <f>Assumptions!BA19</f>
        <v>50790</v>
      </c>
      <c r="AZ5" s="5">
        <f>Assumptions!BB19</f>
        <v>50790</v>
      </c>
      <c r="BA5" s="5">
        <f>Assumptions!BC19</f>
        <v>50790</v>
      </c>
      <c r="BB5" s="5">
        <f>Assumptions!BD19</f>
        <v>50790</v>
      </c>
      <c r="BC5" s="5">
        <f>Assumptions!BE19</f>
        <v>50790</v>
      </c>
      <c r="BD5" s="5">
        <f>Assumptions!BF19</f>
        <v>50790</v>
      </c>
      <c r="BE5" s="6"/>
    </row>
    <row r="6" spans="1:57" x14ac:dyDescent="0.25">
      <c r="A6" s="4" t="s">
        <v>26</v>
      </c>
      <c r="B6" s="5">
        <v>11007</v>
      </c>
      <c r="C6" s="5">
        <v>15986</v>
      </c>
      <c r="D6" s="5">
        <v>13497</v>
      </c>
      <c r="E6" s="5">
        <v>19544</v>
      </c>
      <c r="F6" s="5">
        <v>12887</v>
      </c>
      <c r="G6" s="5">
        <v>16186</v>
      </c>
      <c r="H6" s="5">
        <v>12427</v>
      </c>
      <c r="I6" s="5">
        <v>17908</v>
      </c>
      <c r="J6" s="5">
        <v>11444</v>
      </c>
      <c r="K6" s="5">
        <v>14507</v>
      </c>
      <c r="L6" s="5">
        <v>12247</v>
      </c>
      <c r="M6" s="5">
        <v>18277</v>
      </c>
      <c r="N6" s="5">
        <v>11129</v>
      </c>
      <c r="O6" s="5">
        <v>14343</v>
      </c>
      <c r="P6" s="5">
        <v>12882</v>
      </c>
      <c r="Q6" s="5">
        <v>19792</v>
      </c>
      <c r="R6" s="5">
        <v>14561</v>
      </c>
      <c r="S6" s="5">
        <v>18428</v>
      </c>
      <c r="T6" s="5">
        <v>17208</v>
      </c>
      <c r="U6" s="5">
        <v>26481</v>
      </c>
      <c r="V6" s="5">
        <v>17390</v>
      </c>
      <c r="W6" s="5">
        <v>19680</v>
      </c>
      <c r="X6" s="5">
        <v>19269</v>
      </c>
      <c r="Y6" s="5">
        <v>29524</v>
      </c>
      <c r="Z6" s="5">
        <v>19087</v>
      </c>
      <c r="AA6" s="5">
        <v>23525</v>
      </c>
      <c r="AB6" s="5">
        <v>22699</v>
      </c>
      <c r="AC6" s="5">
        <v>32011</v>
      </c>
      <c r="AD6" s="5">
        <v>22851</v>
      </c>
      <c r="AE6" s="5">
        <v>27312</v>
      </c>
      <c r="AF6" s="5">
        <v>26322</v>
      </c>
      <c r="AG6" s="5">
        <v>38043</v>
      </c>
      <c r="AH6" s="5">
        <v>27349</v>
      </c>
      <c r="AI6" s="5">
        <v>33520</v>
      </c>
      <c r="AJ6" s="5">
        <v>32613</v>
      </c>
      <c r="AK6" s="5">
        <v>44261</v>
      </c>
      <c r="AL6" s="5">
        <v>31279</v>
      </c>
      <c r="AM6" s="5">
        <v>35833</v>
      </c>
      <c r="AN6" s="5">
        <v>37420</v>
      </c>
      <c r="AO6" s="5">
        <v>48688</v>
      </c>
      <c r="AP6" s="5">
        <v>36953</v>
      </c>
      <c r="AQ6" s="5">
        <v>42831</v>
      </c>
      <c r="AR6" s="5">
        <v>44029</v>
      </c>
      <c r="AS6" s="5">
        <v>56924</v>
      </c>
      <c r="AT6" s="5">
        <v>44148</v>
      </c>
      <c r="AU6" s="5">
        <v>48188</v>
      </c>
      <c r="AV6" s="5">
        <v>51700</v>
      </c>
      <c r="AW6" s="5">
        <f>Assumptions!AY20*'Income Statement'!AW3/91</f>
        <v>55972.937158092835</v>
      </c>
      <c r="AX6" s="5">
        <f>Assumptions!AZ20*'Income Statement'!AX3/91</f>
        <v>58427.396589163909</v>
      </c>
      <c r="AY6" s="5">
        <f>Assumptions!BA20*'Income Statement'!AY3/91</f>
        <v>63761.289638661423</v>
      </c>
      <c r="AZ6" s="5">
        <f>Assumptions!BB20*'Income Statement'!AZ3/91</f>
        <v>66509.188462700127</v>
      </c>
      <c r="BA6" s="5">
        <f>Assumptions!BC20*'Income Statement'!BA3/91</f>
        <v>72817.461556960232</v>
      </c>
      <c r="BB6" s="5">
        <f>Assumptions!BD20*'Income Statement'!BB3/91</f>
        <v>77544.290124099789</v>
      </c>
      <c r="BC6" s="5">
        <f>Assumptions!BE20*'Income Statement'!BC3/91</f>
        <v>85459.331561129526</v>
      </c>
      <c r="BD6" s="5">
        <f>Assumptions!BF20*'Income Statement'!BD3/91</f>
        <v>91074.47429721654</v>
      </c>
      <c r="BE6" s="6"/>
    </row>
    <row r="7" spans="1:57" x14ac:dyDescent="0.25">
      <c r="A7" s="4" t="s">
        <v>27</v>
      </c>
      <c r="B7" s="5">
        <v>2613</v>
      </c>
      <c r="C7" s="5">
        <v>1594</v>
      </c>
      <c r="D7" s="5">
        <v>1920</v>
      </c>
      <c r="E7" s="5">
        <v>2660</v>
      </c>
      <c r="F7" s="5">
        <v>3141</v>
      </c>
      <c r="G7" s="5">
        <v>2053</v>
      </c>
      <c r="H7" s="5">
        <v>2469</v>
      </c>
      <c r="I7" s="5">
        <v>2902</v>
      </c>
      <c r="J7" s="5">
        <v>3816</v>
      </c>
      <c r="K7" s="5">
        <v>2702</v>
      </c>
      <c r="L7" s="5">
        <v>2450</v>
      </c>
      <c r="M7" s="5">
        <v>2251</v>
      </c>
      <c r="N7" s="5">
        <v>3122</v>
      </c>
      <c r="O7" s="5">
        <v>1961</v>
      </c>
      <c r="P7" s="5">
        <v>1979</v>
      </c>
      <c r="Q7" s="5">
        <v>2181</v>
      </c>
      <c r="R7" s="5">
        <v>3211</v>
      </c>
      <c r="S7" s="5">
        <v>2003</v>
      </c>
      <c r="T7" s="5">
        <v>2084</v>
      </c>
      <c r="U7" s="5">
        <v>2662</v>
      </c>
      <c r="V7" s="5">
        <v>3614</v>
      </c>
      <c r="W7" s="5">
        <v>1961</v>
      </c>
      <c r="X7" s="5">
        <v>1951</v>
      </c>
      <c r="Y7" s="5">
        <v>2063</v>
      </c>
      <c r="Z7" s="5">
        <v>2622</v>
      </c>
      <c r="AA7" s="5">
        <v>1823</v>
      </c>
      <c r="AB7" s="5">
        <v>1644</v>
      </c>
      <c r="AC7" s="5">
        <v>1895</v>
      </c>
      <c r="AD7" s="5">
        <v>2705</v>
      </c>
      <c r="AE7" s="5">
        <v>1924</v>
      </c>
      <c r="AF7" s="5">
        <v>2245</v>
      </c>
      <c r="AG7" s="5">
        <v>2636</v>
      </c>
      <c r="AH7" s="5">
        <v>3411</v>
      </c>
      <c r="AI7" s="5">
        <v>3019</v>
      </c>
      <c r="AJ7" s="5">
        <v>3296</v>
      </c>
      <c r="AK7" s="5">
        <v>3742</v>
      </c>
      <c r="AL7" s="5">
        <v>4268</v>
      </c>
      <c r="AM7" s="5">
        <v>2980</v>
      </c>
      <c r="AN7" s="5">
        <v>2877</v>
      </c>
      <c r="AO7" s="5">
        <v>2500</v>
      </c>
      <c r="AP7" s="5">
        <v>3000</v>
      </c>
      <c r="AQ7" s="5">
        <v>1615</v>
      </c>
      <c r="AR7" s="5">
        <v>1304</v>
      </c>
      <c r="AS7" s="5">
        <v>1246</v>
      </c>
      <c r="AT7" s="5">
        <v>1626</v>
      </c>
      <c r="AU7" s="5">
        <v>909</v>
      </c>
      <c r="AV7" s="5">
        <v>848</v>
      </c>
      <c r="AW7" s="5">
        <f>Assumptions!AY21*'Income Statement'!AW4/91</f>
        <v>1371.5803945081095</v>
      </c>
      <c r="AX7" s="5">
        <f>Assumptions!AZ21*'Income Statement'!AX4/91</f>
        <v>1394.5180657743074</v>
      </c>
      <c r="AY7" s="5">
        <f>Assumptions!BA21*'Income Statement'!AY4/91</f>
        <v>1580.9990170187109</v>
      </c>
      <c r="AZ7" s="5">
        <f>Assumptions!BB21*'Income Statement'!AZ4/91</f>
        <v>1616.7941070145862</v>
      </c>
      <c r="BA7" s="5">
        <f>Assumptions!BC21*'Income Statement'!BA4/91</f>
        <v>1752.7035617564459</v>
      </c>
      <c r="BB7" s="5">
        <f>Assumptions!BD21*'Income Statement'!BB4/91</f>
        <v>1820.3830718350373</v>
      </c>
      <c r="BC7" s="5">
        <f>Assumptions!BE21*'Income Statement'!BC4/91</f>
        <v>2022.6483561109997</v>
      </c>
      <c r="BD7" s="5">
        <f>Assumptions!BF21*'Income Statement'!BD4/91</f>
        <v>2104.1085182503689</v>
      </c>
      <c r="BE7" s="6"/>
    </row>
    <row r="8" spans="1:57" x14ac:dyDescent="0.25">
      <c r="A8" s="4" t="s">
        <v>80</v>
      </c>
      <c r="B8" s="5">
        <f>B9-SUM(B3:B7)</f>
        <v>5158</v>
      </c>
      <c r="C8" s="5">
        <f t="shared" ref="C8:AV8" si="1">C9-SUM(C3:C7)</f>
        <v>5346</v>
      </c>
      <c r="D8" s="5">
        <f t="shared" si="1"/>
        <v>5164</v>
      </c>
      <c r="E8" s="5">
        <f t="shared" si="1"/>
        <v>6333</v>
      </c>
      <c r="F8" s="5">
        <f t="shared" si="1"/>
        <v>7218</v>
      </c>
      <c r="G8" s="5">
        <f t="shared" si="1"/>
        <v>7874</v>
      </c>
      <c r="H8" s="5">
        <f t="shared" si="1"/>
        <v>8064</v>
      </c>
      <c r="I8" s="5">
        <f t="shared" si="1"/>
        <v>7376</v>
      </c>
      <c r="J8" s="5">
        <f t="shared" si="1"/>
        <v>7041</v>
      </c>
      <c r="K8" s="5">
        <f t="shared" si="1"/>
        <v>7963</v>
      </c>
      <c r="L8" s="5">
        <f t="shared" si="1"/>
        <v>8172</v>
      </c>
      <c r="M8" s="5">
        <f t="shared" si="1"/>
        <v>5892</v>
      </c>
      <c r="N8" s="5">
        <f t="shared" si="1"/>
        <v>6726</v>
      </c>
      <c r="O8" s="5">
        <f t="shared" si="1"/>
        <v>5864</v>
      </c>
      <c r="P8" s="5">
        <f t="shared" si="1"/>
        <v>5434</v>
      </c>
      <c r="Q8" s="5">
        <f t="shared" si="1"/>
        <v>4897</v>
      </c>
      <c r="R8" s="5">
        <f t="shared" si="1"/>
        <v>4788</v>
      </c>
      <c r="S8" s="5">
        <f t="shared" si="1"/>
        <v>4422</v>
      </c>
      <c r="T8" s="5">
        <f t="shared" si="1"/>
        <v>5097</v>
      </c>
      <c r="U8" s="5">
        <f t="shared" si="1"/>
        <v>6751</v>
      </c>
      <c r="V8" s="5">
        <f t="shared" si="1"/>
        <v>7311</v>
      </c>
      <c r="W8" s="5">
        <f t="shared" si="1"/>
        <v>7571</v>
      </c>
      <c r="X8" s="5">
        <f t="shared" si="1"/>
        <v>7049</v>
      </c>
      <c r="Y8" s="5">
        <f t="shared" si="1"/>
        <v>10146</v>
      </c>
      <c r="Z8" s="5">
        <f t="shared" si="1"/>
        <v>7551</v>
      </c>
      <c r="AA8" s="5">
        <f t="shared" si="1"/>
        <v>7473</v>
      </c>
      <c r="AB8" s="5">
        <f t="shared" si="1"/>
        <v>8536</v>
      </c>
      <c r="AC8" s="5">
        <f t="shared" si="1"/>
        <v>11482</v>
      </c>
      <c r="AD8" s="5">
        <f t="shared" si="1"/>
        <v>13544</v>
      </c>
      <c r="AE8" s="5">
        <f t="shared" si="1"/>
        <v>12769</v>
      </c>
      <c r="AF8" s="5">
        <f t="shared" si="1"/>
        <v>11640</v>
      </c>
      <c r="AG8" s="5">
        <f t="shared" si="1"/>
        <v>13393</v>
      </c>
      <c r="AH8" s="5">
        <f t="shared" si="1"/>
        <v>12951</v>
      </c>
      <c r="AI8" s="5">
        <f t="shared" si="1"/>
        <v>12280</v>
      </c>
      <c r="AJ8" s="5">
        <f t="shared" si="1"/>
        <v>13320</v>
      </c>
      <c r="AK8" s="5">
        <f t="shared" si="1"/>
        <v>16924</v>
      </c>
      <c r="AL8" s="5">
        <f t="shared" si="1"/>
        <v>18003</v>
      </c>
      <c r="AM8" s="5">
        <f t="shared" si="1"/>
        <v>19502</v>
      </c>
      <c r="AN8" s="5">
        <f t="shared" si="1"/>
        <v>19165</v>
      </c>
      <c r="AO8" s="5">
        <f t="shared" si="1"/>
        <v>21807</v>
      </c>
      <c r="AP8" s="5">
        <f t="shared" si="1"/>
        <v>23682</v>
      </c>
      <c r="AQ8" s="5">
        <f t="shared" si="1"/>
        <v>21930</v>
      </c>
      <c r="AR8" s="5">
        <f t="shared" si="1"/>
        <v>21826</v>
      </c>
      <c r="AS8" s="5">
        <f t="shared" si="1"/>
        <v>26021</v>
      </c>
      <c r="AT8" s="5">
        <f t="shared" si="1"/>
        <v>25724</v>
      </c>
      <c r="AU8" s="5">
        <f t="shared" si="1"/>
        <v>26428</v>
      </c>
      <c r="AV8" s="5">
        <f t="shared" si="1"/>
        <v>24478</v>
      </c>
      <c r="AW8" s="5">
        <f>Assumptions!AY25*'Income Statement'!AW3</f>
        <v>28430.147849604647</v>
      </c>
      <c r="AX8" s="5">
        <f>Assumptions!AZ25*'Income Statement'!AX3</f>
        <v>29676.833266864691</v>
      </c>
      <c r="AY8" s="5">
        <f>Assumptions!BA25*'Income Statement'!AY3</f>
        <v>32386.059827244822</v>
      </c>
      <c r="AZ8" s="5">
        <f>Assumptions!BB25*'Income Statement'!AZ3</f>
        <v>33781.790939630788</v>
      </c>
      <c r="BA8" s="5">
        <f>Assumptions!BC25*'Income Statement'!BA3</f>
        <v>36985.931116140498</v>
      </c>
      <c r="BB8" s="5">
        <f>Assumptions!BD25*'Income Statement'!BB3</f>
        <v>39386.813432606221</v>
      </c>
      <c r="BC8" s="5">
        <f>Assumptions!BE25*'Income Statement'!BC3</f>
        <v>43407.074110635818</v>
      </c>
      <c r="BD8" s="5">
        <f>Assumptions!BF25*'Income Statement'!BD3</f>
        <v>46259.154889114427</v>
      </c>
      <c r="BE8" s="6"/>
    </row>
    <row r="9" spans="1:57" x14ac:dyDescent="0.25">
      <c r="A9" s="4" t="s">
        <v>28</v>
      </c>
      <c r="B9" s="5">
        <v>99450</v>
      </c>
      <c r="C9" s="5">
        <v>106870</v>
      </c>
      <c r="D9" s="5">
        <v>109006</v>
      </c>
      <c r="E9" s="5">
        <v>114246</v>
      </c>
      <c r="F9" s="5">
        <v>112439</v>
      </c>
      <c r="G9" s="5">
        <v>116362</v>
      </c>
      <c r="H9" s="5">
        <v>118398</v>
      </c>
      <c r="I9" s="5">
        <v>124712</v>
      </c>
      <c r="J9" s="5">
        <v>121656</v>
      </c>
      <c r="K9" s="5">
        <v>127812</v>
      </c>
      <c r="L9" s="5">
        <v>128421</v>
      </c>
      <c r="M9" s="5">
        <v>139660</v>
      </c>
      <c r="N9" s="5">
        <v>157909</v>
      </c>
      <c r="O9" s="5">
        <v>144949</v>
      </c>
      <c r="P9" s="5">
        <v>146313</v>
      </c>
      <c r="Q9" s="5">
        <v>159851</v>
      </c>
      <c r="R9" s="5">
        <v>161031</v>
      </c>
      <c r="S9" s="5">
        <v>167633</v>
      </c>
      <c r="T9" s="5">
        <v>156659</v>
      </c>
      <c r="U9" s="5">
        <v>169662</v>
      </c>
      <c r="V9" s="5">
        <v>164195</v>
      </c>
      <c r="W9" s="5">
        <v>156874</v>
      </c>
      <c r="X9" s="5">
        <v>159887</v>
      </c>
      <c r="Y9" s="5">
        <v>175552</v>
      </c>
      <c r="Z9" s="5">
        <v>165896</v>
      </c>
      <c r="AA9" s="5">
        <v>167074</v>
      </c>
      <c r="AB9" s="5">
        <v>170505</v>
      </c>
      <c r="AC9" s="5">
        <v>181915</v>
      </c>
      <c r="AD9" s="5">
        <v>177077</v>
      </c>
      <c r="AE9" s="5">
        <v>173973</v>
      </c>
      <c r="AF9" s="5">
        <v>165614</v>
      </c>
      <c r="AG9" s="5">
        <v>184406</v>
      </c>
      <c r="AH9" s="5">
        <v>174326</v>
      </c>
      <c r="AI9" s="5">
        <v>174188</v>
      </c>
      <c r="AJ9" s="5">
        <v>153922</v>
      </c>
      <c r="AK9" s="5">
        <v>169684</v>
      </c>
      <c r="AL9" s="5">
        <v>160812</v>
      </c>
      <c r="AM9" s="5">
        <v>157823</v>
      </c>
      <c r="AN9" s="5">
        <v>163889</v>
      </c>
      <c r="AO9" s="5">
        <v>184257</v>
      </c>
      <c r="AP9" s="5">
        <v>207586</v>
      </c>
      <c r="AQ9" s="5">
        <v>147393</v>
      </c>
      <c r="AR9" s="5">
        <v>147180</v>
      </c>
      <c r="AS9" s="5">
        <v>159734</v>
      </c>
      <c r="AT9" s="5">
        <v>149926</v>
      </c>
      <c r="AU9" s="5">
        <v>147080</v>
      </c>
      <c r="AV9" s="5">
        <v>156644</v>
      </c>
      <c r="AW9" s="6">
        <f>SUM(AW3:AW8)</f>
        <v>185536.53478446283</v>
      </c>
      <c r="AX9" s="6">
        <f t="shared" ref="AX9:BD9" si="2">SUM(AX3:AX8)</f>
        <v>199950.9783259533</v>
      </c>
      <c r="AY9" s="6">
        <f t="shared" si="2"/>
        <v>216132.22389674161</v>
      </c>
      <c r="AZ9" s="6">
        <f t="shared" si="2"/>
        <v>232615.17731467437</v>
      </c>
      <c r="BA9" s="6">
        <f t="shared" si="2"/>
        <v>252282.2221845178</v>
      </c>
      <c r="BB9" s="6">
        <f t="shared" si="2"/>
        <v>273385.21803041064</v>
      </c>
      <c r="BC9" s="6">
        <f t="shared" si="2"/>
        <v>297880.18717270234</v>
      </c>
      <c r="BD9" s="6">
        <f t="shared" si="2"/>
        <v>323842.81342877826</v>
      </c>
      <c r="BE9" s="6"/>
    </row>
    <row r="10" spans="1:57" x14ac:dyDescent="0.25">
      <c r="A10" s="4" t="s">
        <v>29</v>
      </c>
      <c r="B10" s="5">
        <v>10774</v>
      </c>
      <c r="C10" s="5">
        <v>11567</v>
      </c>
      <c r="D10" s="5">
        <v>11771</v>
      </c>
      <c r="E10" s="5">
        <v>13011</v>
      </c>
      <c r="F10" s="5">
        <v>13229</v>
      </c>
      <c r="G10" s="5">
        <v>13607</v>
      </c>
      <c r="H10" s="5">
        <v>14375</v>
      </c>
      <c r="I10" s="5">
        <v>14731</v>
      </c>
      <c r="J10" s="5">
        <v>15046</v>
      </c>
      <c r="K10" s="5">
        <v>15789</v>
      </c>
      <c r="L10" s="5">
        <v>16831</v>
      </c>
      <c r="M10" s="5">
        <v>18356</v>
      </c>
      <c r="N10" s="5">
        <v>19224</v>
      </c>
      <c r="O10" s="5">
        <v>21379</v>
      </c>
      <c r="P10" s="5">
        <v>21962</v>
      </c>
      <c r="Q10" s="5">
        <v>23734</v>
      </c>
      <c r="R10" s="5">
        <v>24809</v>
      </c>
      <c r="S10" s="5">
        <v>26304</v>
      </c>
      <c r="T10" s="5">
        <v>27929</v>
      </c>
      <c r="U10" s="5">
        <v>29460</v>
      </c>
      <c r="V10" s="5">
        <v>31430</v>
      </c>
      <c r="W10" s="5">
        <v>32717</v>
      </c>
      <c r="X10" s="5">
        <v>33648</v>
      </c>
      <c r="Y10" s="5">
        <v>36477</v>
      </c>
      <c r="Z10" s="5">
        <v>38409</v>
      </c>
      <c r="AA10" s="5">
        <v>40522</v>
      </c>
      <c r="AB10" s="5">
        <v>41221</v>
      </c>
      <c r="AC10" s="5">
        <v>44151</v>
      </c>
      <c r="AD10" s="5">
        <v>47927</v>
      </c>
      <c r="AE10" s="5">
        <v>51737</v>
      </c>
      <c r="AF10" s="5">
        <v>54945</v>
      </c>
      <c r="AG10" s="5">
        <v>59715</v>
      </c>
      <c r="AH10" s="5">
        <v>63772</v>
      </c>
      <c r="AI10" s="5">
        <v>67214</v>
      </c>
      <c r="AJ10" s="5">
        <v>70298</v>
      </c>
      <c r="AK10" s="5">
        <v>74398</v>
      </c>
      <c r="AL10" s="5">
        <v>77037</v>
      </c>
      <c r="AM10" s="5">
        <v>82755</v>
      </c>
      <c r="AN10" s="5">
        <v>88132</v>
      </c>
      <c r="AO10" s="5">
        <v>95641</v>
      </c>
      <c r="AP10" s="5">
        <v>102502</v>
      </c>
      <c r="AQ10" s="5">
        <v>112308</v>
      </c>
      <c r="AR10" s="5">
        <v>121375</v>
      </c>
      <c r="AS10" s="5">
        <v>135591</v>
      </c>
      <c r="AT10" s="5">
        <v>152863</v>
      </c>
      <c r="AU10" s="5">
        <v>166902</v>
      </c>
      <c r="AV10" s="5">
        <v>183939</v>
      </c>
      <c r="AW10" s="5">
        <f>AV10+ABS('Cash Flow'!AW15)-(Assumptions!AY31*'Balance Sheet'!AV10)</f>
        <v>188936.61676759631</v>
      </c>
      <c r="AX10" s="5">
        <f>AW10+ABS('Cash Flow'!AX15)-(Assumptions!AZ31*'Balance Sheet'!AW10)</f>
        <v>194291.27471506418</v>
      </c>
      <c r="AY10" s="5">
        <f>AX10+ABS('Cash Flow'!AY15)-(Assumptions!BA31*'Balance Sheet'!AX10)</f>
        <v>200669.27587317675</v>
      </c>
      <c r="AZ10" s="5">
        <f>AY10+ABS('Cash Flow'!AZ15)-(Assumptions!BB31*'Balance Sheet'!AY10)</f>
        <v>207411.81915767427</v>
      </c>
      <c r="BA10" s="5">
        <f>AZ10+ABS('Cash Flow'!BA15)-(Assumptions!BC31*'Balance Sheet'!AZ10)</f>
        <v>215346.2340224114</v>
      </c>
      <c r="BB10" s="5">
        <f>BA10+ABS('Cash Flow'!BB15)-(Assumptions!BD31*'Balance Sheet'!BA10)</f>
        <v>224044.19662122603</v>
      </c>
      <c r="BC10" s="5">
        <f>BB10+ABS('Cash Flow'!BC15)-(Assumptions!BE31*'Balance Sheet'!BB10)</f>
        <v>234226.91239034306</v>
      </c>
      <c r="BD10" s="5">
        <f>BC10+ABS('Cash Flow'!BD15)-(Assumptions!BF31*'Balance Sheet'!BC10)</f>
        <v>245282.64079100222</v>
      </c>
      <c r="BE10" s="6"/>
    </row>
    <row r="11" spans="1:57" x14ac:dyDescent="0.25">
      <c r="A11" s="4" t="s">
        <v>30</v>
      </c>
      <c r="B11" s="5">
        <v>14667</v>
      </c>
      <c r="C11" s="5">
        <v>14680</v>
      </c>
      <c r="D11" s="5">
        <v>14751</v>
      </c>
      <c r="E11" s="5">
        <v>20127</v>
      </c>
      <c r="F11" s="5">
        <v>20081</v>
      </c>
      <c r="G11" s="5">
        <v>21855</v>
      </c>
      <c r="H11" s="5">
        <v>21728</v>
      </c>
      <c r="I11" s="5">
        <v>16939</v>
      </c>
      <c r="J11" s="5">
        <v>17142</v>
      </c>
      <c r="K11" s="5">
        <v>17436</v>
      </c>
      <c r="L11" s="5">
        <v>17948</v>
      </c>
      <c r="M11" s="5">
        <v>17872</v>
      </c>
      <c r="N11" s="5">
        <v>17907</v>
      </c>
      <c r="O11" s="5">
        <v>34524</v>
      </c>
      <c r="P11" s="5">
        <v>34668</v>
      </c>
      <c r="Q11" s="5">
        <v>35122</v>
      </c>
      <c r="R11" s="5">
        <v>35389</v>
      </c>
      <c r="S11" s="5">
        <v>35355</v>
      </c>
      <c r="T11" s="5">
        <v>35582</v>
      </c>
      <c r="U11" s="5">
        <v>35683</v>
      </c>
      <c r="V11" s="5">
        <v>35855</v>
      </c>
      <c r="W11" s="5">
        <v>41577</v>
      </c>
      <c r="X11" s="5">
        <v>41861</v>
      </c>
      <c r="Y11" s="5">
        <v>42026</v>
      </c>
      <c r="Z11" s="5">
        <v>42113</v>
      </c>
      <c r="AA11" s="5">
        <v>42248</v>
      </c>
      <c r="AB11" s="5">
        <v>42064</v>
      </c>
      <c r="AC11" s="5">
        <v>43351</v>
      </c>
      <c r="AD11" s="5">
        <v>43890</v>
      </c>
      <c r="AE11" s="5">
        <v>44219</v>
      </c>
      <c r="AF11" s="5">
        <v>49698</v>
      </c>
      <c r="AG11" s="5">
        <v>49711</v>
      </c>
      <c r="AH11" s="5">
        <v>50455</v>
      </c>
      <c r="AI11" s="5">
        <v>50921</v>
      </c>
      <c r="AJ11" s="5">
        <v>67371</v>
      </c>
      <c r="AK11" s="5">
        <v>67524</v>
      </c>
      <c r="AL11" s="5">
        <v>67459</v>
      </c>
      <c r="AM11" s="5">
        <v>67905</v>
      </c>
      <c r="AN11" s="5">
        <v>67940</v>
      </c>
      <c r="AO11" s="5">
        <v>67886</v>
      </c>
      <c r="AP11" s="5">
        <v>67790</v>
      </c>
      <c r="AQ11" s="5">
        <v>118931</v>
      </c>
      <c r="AR11" s="5">
        <v>119163</v>
      </c>
      <c r="AS11" s="5">
        <v>119220</v>
      </c>
      <c r="AT11" s="5">
        <v>119374</v>
      </c>
      <c r="AU11" s="5">
        <v>119191</v>
      </c>
      <c r="AV11" s="5">
        <v>119329</v>
      </c>
      <c r="AW11" s="6">
        <f>AV11</f>
        <v>119329</v>
      </c>
      <c r="AX11" s="6">
        <f t="shared" ref="AX11:BD11" si="3">AW11</f>
        <v>119329</v>
      </c>
      <c r="AY11" s="6">
        <f t="shared" si="3"/>
        <v>119329</v>
      </c>
      <c r="AZ11" s="6">
        <f t="shared" si="3"/>
        <v>119329</v>
      </c>
      <c r="BA11" s="6">
        <f t="shared" si="3"/>
        <v>119329</v>
      </c>
      <c r="BB11" s="6">
        <f t="shared" si="3"/>
        <v>119329</v>
      </c>
      <c r="BC11" s="6">
        <f t="shared" si="3"/>
        <v>119329</v>
      </c>
      <c r="BD11" s="6">
        <f t="shared" si="3"/>
        <v>119329</v>
      </c>
      <c r="BE11" s="6"/>
    </row>
    <row r="12" spans="1:57" x14ac:dyDescent="0.25">
      <c r="A12" s="4" t="s">
        <v>31</v>
      </c>
      <c r="B12" s="5">
        <v>2982</v>
      </c>
      <c r="C12" s="5">
        <v>2945</v>
      </c>
      <c r="D12" s="5">
        <v>2901</v>
      </c>
      <c r="E12" s="5">
        <v>6981</v>
      </c>
      <c r="F12" s="5">
        <v>6693</v>
      </c>
      <c r="G12" s="5">
        <v>7299</v>
      </c>
      <c r="H12" s="5">
        <v>6963</v>
      </c>
      <c r="I12" s="5">
        <v>4835</v>
      </c>
      <c r="J12" s="5">
        <v>4745</v>
      </c>
      <c r="K12" s="5">
        <v>4619</v>
      </c>
      <c r="L12" s="5">
        <v>4459</v>
      </c>
      <c r="M12" s="5">
        <v>3733</v>
      </c>
      <c r="N12" s="5">
        <v>3522</v>
      </c>
      <c r="O12" s="5">
        <v>11001</v>
      </c>
      <c r="P12" s="5">
        <v>10547</v>
      </c>
      <c r="Q12" s="5">
        <v>10106</v>
      </c>
      <c r="R12" s="5">
        <v>9598</v>
      </c>
      <c r="S12" s="5">
        <v>9034</v>
      </c>
      <c r="T12" s="5">
        <v>8544</v>
      </c>
      <c r="U12" s="5">
        <v>8053</v>
      </c>
      <c r="V12" s="5">
        <v>7579</v>
      </c>
      <c r="W12" s="5">
        <v>8482</v>
      </c>
      <c r="X12" s="5">
        <v>8103</v>
      </c>
      <c r="Y12" s="5">
        <v>7750</v>
      </c>
      <c r="Z12" s="5">
        <v>7508</v>
      </c>
      <c r="AA12" s="5">
        <v>7126</v>
      </c>
      <c r="AB12" s="5">
        <v>6855</v>
      </c>
      <c r="AC12" s="5">
        <v>7038</v>
      </c>
      <c r="AD12" s="5">
        <v>6923</v>
      </c>
      <c r="AE12" s="5">
        <v>6555</v>
      </c>
      <c r="AF12" s="5">
        <v>8127</v>
      </c>
      <c r="AG12" s="5">
        <v>7800</v>
      </c>
      <c r="AH12" s="5">
        <v>7794</v>
      </c>
      <c r="AI12" s="5">
        <v>7462</v>
      </c>
      <c r="AJ12" s="5">
        <v>11348</v>
      </c>
      <c r="AK12" s="5">
        <v>11298</v>
      </c>
      <c r="AL12" s="5">
        <v>10808</v>
      </c>
      <c r="AM12" s="5">
        <v>10354</v>
      </c>
      <c r="AN12" s="5">
        <v>9879</v>
      </c>
      <c r="AO12" s="5">
        <v>9366</v>
      </c>
      <c r="AP12" s="5">
        <v>8895</v>
      </c>
      <c r="AQ12" s="5">
        <v>29896</v>
      </c>
      <c r="AR12" s="5">
        <v>28828</v>
      </c>
      <c r="AS12" s="5">
        <v>27597</v>
      </c>
      <c r="AT12" s="5">
        <v>26751</v>
      </c>
      <c r="AU12" s="5">
        <v>25385</v>
      </c>
      <c r="AV12" s="5">
        <v>23968</v>
      </c>
      <c r="AW12" s="6">
        <f>AV12</f>
        <v>23968</v>
      </c>
      <c r="AX12" s="6">
        <f t="shared" ref="AX12:BD12" si="4">AW12</f>
        <v>23968</v>
      </c>
      <c r="AY12" s="6">
        <f t="shared" si="4"/>
        <v>23968</v>
      </c>
      <c r="AZ12" s="6">
        <f t="shared" si="4"/>
        <v>23968</v>
      </c>
      <c r="BA12" s="6">
        <f t="shared" si="4"/>
        <v>23968</v>
      </c>
      <c r="BB12" s="6">
        <f t="shared" si="4"/>
        <v>23968</v>
      </c>
      <c r="BC12" s="6">
        <f t="shared" si="4"/>
        <v>23968</v>
      </c>
      <c r="BD12" s="6">
        <f t="shared" si="4"/>
        <v>23968</v>
      </c>
      <c r="BE12" s="6"/>
    </row>
    <row r="13" spans="1:57" x14ac:dyDescent="0.25">
      <c r="A13" s="4" t="s">
        <v>105</v>
      </c>
      <c r="B13" s="5">
        <f>B14-SUM(B9:B12)</f>
        <v>14475</v>
      </c>
      <c r="C13" s="5">
        <f t="shared" ref="C13:AV13" si="5">C14-SUM(C9:C12)</f>
        <v>17481</v>
      </c>
      <c r="D13" s="5">
        <f t="shared" si="5"/>
        <v>17690</v>
      </c>
      <c r="E13" s="5">
        <f t="shared" si="5"/>
        <v>18019</v>
      </c>
      <c r="F13" s="5">
        <f t="shared" si="5"/>
        <v>17214</v>
      </c>
      <c r="G13" s="5">
        <f t="shared" si="5"/>
        <v>15725</v>
      </c>
      <c r="H13" s="5">
        <f t="shared" si="5"/>
        <v>15219</v>
      </c>
      <c r="I13" s="5">
        <f t="shared" si="5"/>
        <v>15006</v>
      </c>
      <c r="J13" s="5">
        <f t="shared" si="5"/>
        <v>14307</v>
      </c>
      <c r="K13" s="5">
        <f t="shared" si="5"/>
        <v>14442</v>
      </c>
      <c r="L13" s="5">
        <f t="shared" si="5"/>
        <v>14210</v>
      </c>
      <c r="M13" s="5">
        <f t="shared" si="5"/>
        <v>14073</v>
      </c>
      <c r="N13" s="5">
        <f t="shared" si="5"/>
        <v>13962</v>
      </c>
      <c r="O13" s="5">
        <f t="shared" si="5"/>
        <v>12757</v>
      </c>
      <c r="P13" s="5">
        <f t="shared" si="5"/>
        <v>11527</v>
      </c>
      <c r="Q13" s="5">
        <f t="shared" si="5"/>
        <v>12273</v>
      </c>
      <c r="R13" s="5">
        <f t="shared" si="5"/>
        <v>18270</v>
      </c>
      <c r="S13" s="5">
        <f t="shared" si="5"/>
        <v>17677</v>
      </c>
      <c r="T13" s="5">
        <f t="shared" si="5"/>
        <v>16783</v>
      </c>
      <c r="U13" s="5">
        <f t="shared" si="5"/>
        <v>15990</v>
      </c>
      <c r="V13" s="5">
        <f t="shared" si="5"/>
        <v>18560</v>
      </c>
      <c r="W13" s="5">
        <f t="shared" si="5"/>
        <v>19209</v>
      </c>
      <c r="X13" s="5">
        <f t="shared" si="5"/>
        <v>19782</v>
      </c>
      <c r="Y13" s="5">
        <f t="shared" si="5"/>
        <v>24751</v>
      </c>
      <c r="Z13" s="5">
        <f t="shared" si="5"/>
        <v>25029</v>
      </c>
      <c r="AA13" s="5">
        <f t="shared" si="5"/>
        <v>25824</v>
      </c>
      <c r="AB13" s="5">
        <f t="shared" si="5"/>
        <v>24804</v>
      </c>
      <c r="AC13" s="5">
        <f t="shared" si="5"/>
        <v>24856</v>
      </c>
      <c r="AD13" s="5">
        <f t="shared" si="5"/>
        <v>25184</v>
      </c>
      <c r="AE13" s="5">
        <f t="shared" si="5"/>
        <v>27653</v>
      </c>
      <c r="AF13" s="5">
        <f t="shared" si="5"/>
        <v>30495</v>
      </c>
      <c r="AG13" s="5">
        <f t="shared" si="5"/>
        <v>32147</v>
      </c>
      <c r="AH13" s="5">
        <f t="shared" si="5"/>
        <v>39071</v>
      </c>
      <c r="AI13" s="5">
        <f t="shared" si="5"/>
        <v>40604</v>
      </c>
      <c r="AJ13" s="5">
        <f t="shared" si="5"/>
        <v>41668</v>
      </c>
      <c r="AK13" s="5">
        <f t="shared" si="5"/>
        <v>41936</v>
      </c>
      <c r="AL13" s="5">
        <f t="shared" si="5"/>
        <v>43668</v>
      </c>
      <c r="AM13" s="5">
        <f t="shared" si="5"/>
        <v>45715</v>
      </c>
      <c r="AN13" s="5">
        <f t="shared" si="5"/>
        <v>50248</v>
      </c>
      <c r="AO13" s="5">
        <f t="shared" si="5"/>
        <v>54826</v>
      </c>
      <c r="AP13" s="5">
        <f t="shared" si="5"/>
        <v>59012</v>
      </c>
      <c r="AQ13" s="5">
        <f t="shared" si="5"/>
        <v>62030</v>
      </c>
      <c r="AR13" s="5">
        <f t="shared" si="5"/>
        <v>67729</v>
      </c>
      <c r="AS13" s="5">
        <f t="shared" si="5"/>
        <v>70021</v>
      </c>
      <c r="AT13" s="5">
        <f t="shared" si="5"/>
        <v>74099</v>
      </c>
      <c r="AU13" s="5">
        <f t="shared" si="5"/>
        <v>75340</v>
      </c>
      <c r="AV13" s="5">
        <f t="shared" si="5"/>
        <v>78744</v>
      </c>
      <c r="AW13" s="5">
        <f>Assumptions!AY26*'Income Statement'!AW3</f>
        <v>76776.620053477076</v>
      </c>
      <c r="AX13" s="5">
        <f>Assumptions!AZ26*'Income Statement'!AX3</f>
        <v>80143.338127316281</v>
      </c>
      <c r="AY13" s="5">
        <f>Assumptions!BA26*'Income Statement'!AY3</f>
        <v>87459.700299100994</v>
      </c>
      <c r="AZ13" s="5">
        <f>Assumptions!BB26*'Income Statement'!AZ3</f>
        <v>91228.921545481688</v>
      </c>
      <c r="BA13" s="5">
        <f>Assumptions!BC26*'Income Statement'!BA3</f>
        <v>99881.815446397071</v>
      </c>
      <c r="BB13" s="5">
        <f>Assumptions!BD26*'Income Statement'!BB3</f>
        <v>106365.48307906343</v>
      </c>
      <c r="BC13" s="5">
        <f>Assumptions!BE26*'Income Statement'!BC3</f>
        <v>117222.33926658076</v>
      </c>
      <c r="BD13" s="5">
        <f>Assumptions!BF26*'Income Statement'!BD3</f>
        <v>124924.48430815579</v>
      </c>
      <c r="BE13" s="6"/>
    </row>
    <row r="14" spans="1:57" x14ac:dyDescent="0.25">
      <c r="A14" s="4" t="s">
        <v>32</v>
      </c>
      <c r="B14" s="5">
        <v>142348</v>
      </c>
      <c r="C14" s="5">
        <v>153543</v>
      </c>
      <c r="D14" s="5">
        <v>156119</v>
      </c>
      <c r="E14" s="5">
        <v>172384</v>
      </c>
      <c r="F14" s="5">
        <v>169656</v>
      </c>
      <c r="G14" s="5">
        <v>174848</v>
      </c>
      <c r="H14" s="5">
        <v>176683</v>
      </c>
      <c r="I14" s="5">
        <v>176223</v>
      </c>
      <c r="J14" s="5">
        <v>172896</v>
      </c>
      <c r="K14" s="5">
        <v>180098</v>
      </c>
      <c r="L14" s="5">
        <v>181869</v>
      </c>
      <c r="M14" s="5">
        <v>193694</v>
      </c>
      <c r="N14" s="5">
        <v>212524</v>
      </c>
      <c r="O14" s="5">
        <v>224610</v>
      </c>
      <c r="P14" s="5">
        <v>225017</v>
      </c>
      <c r="Q14" s="5">
        <v>241086</v>
      </c>
      <c r="R14" s="5">
        <v>249097</v>
      </c>
      <c r="S14" s="5">
        <v>256003</v>
      </c>
      <c r="T14" s="5">
        <v>245497</v>
      </c>
      <c r="U14" s="5">
        <v>258848</v>
      </c>
      <c r="V14" s="5">
        <v>257619</v>
      </c>
      <c r="W14" s="5">
        <v>258859</v>
      </c>
      <c r="X14" s="5">
        <v>263281</v>
      </c>
      <c r="Y14" s="5">
        <v>286556</v>
      </c>
      <c r="Z14" s="5">
        <v>278955</v>
      </c>
      <c r="AA14" s="5">
        <v>282794</v>
      </c>
      <c r="AB14" s="5">
        <v>285449</v>
      </c>
      <c r="AC14" s="5">
        <v>301311</v>
      </c>
      <c r="AD14" s="5">
        <v>301001</v>
      </c>
      <c r="AE14" s="5">
        <v>304137</v>
      </c>
      <c r="AF14" s="5">
        <v>308879</v>
      </c>
      <c r="AG14" s="5">
        <v>333779</v>
      </c>
      <c r="AH14" s="5">
        <v>335418</v>
      </c>
      <c r="AI14" s="5">
        <v>340389</v>
      </c>
      <c r="AJ14" s="5">
        <v>344607</v>
      </c>
      <c r="AK14" s="5">
        <v>364840</v>
      </c>
      <c r="AL14" s="5">
        <v>359784</v>
      </c>
      <c r="AM14" s="5">
        <v>364552</v>
      </c>
      <c r="AN14" s="5">
        <v>380088</v>
      </c>
      <c r="AO14" s="5">
        <v>411976</v>
      </c>
      <c r="AP14" s="5">
        <v>445785</v>
      </c>
      <c r="AQ14" s="5">
        <v>470558</v>
      </c>
      <c r="AR14" s="5">
        <v>484275</v>
      </c>
      <c r="AS14" s="5">
        <v>512163</v>
      </c>
      <c r="AT14" s="5">
        <v>523013</v>
      </c>
      <c r="AU14" s="5">
        <v>533898</v>
      </c>
      <c r="AV14" s="5">
        <v>562624</v>
      </c>
      <c r="AW14" s="6">
        <f>SUM(AW9:AW13)</f>
        <v>594546.77160553623</v>
      </c>
      <c r="AX14" s="6">
        <f t="shared" ref="AX14:BD14" si="6">SUM(AX9:AX13)</f>
        <v>617682.59116833378</v>
      </c>
      <c r="AY14" s="6">
        <f t="shared" si="6"/>
        <v>647558.20006901934</v>
      </c>
      <c r="AZ14" s="6">
        <f t="shared" si="6"/>
        <v>674552.91801783035</v>
      </c>
      <c r="BA14" s="6">
        <f t="shared" si="6"/>
        <v>710807.27165332623</v>
      </c>
      <c r="BB14" s="6">
        <f t="shared" si="6"/>
        <v>747091.89773070021</v>
      </c>
      <c r="BC14" s="6">
        <f t="shared" si="6"/>
        <v>792626.43882962619</v>
      </c>
      <c r="BD14" s="6">
        <f t="shared" si="6"/>
        <v>837346.93852793635</v>
      </c>
      <c r="BE14" s="6"/>
    </row>
    <row r="15" spans="1:57" x14ac:dyDescent="0.25">
      <c r="A15" s="4" t="s">
        <v>33</v>
      </c>
      <c r="B15" s="5">
        <v>4841</v>
      </c>
      <c r="C15" s="5">
        <v>5398</v>
      </c>
      <c r="D15" s="5">
        <v>4583</v>
      </c>
      <c r="E15" s="5">
        <v>7432</v>
      </c>
      <c r="F15" s="5">
        <v>6769</v>
      </c>
      <c r="G15" s="5">
        <v>6932</v>
      </c>
      <c r="H15" s="5">
        <v>6690</v>
      </c>
      <c r="I15" s="5">
        <v>6591</v>
      </c>
      <c r="J15" s="5">
        <v>6630</v>
      </c>
      <c r="K15" s="5">
        <v>6936</v>
      </c>
      <c r="L15" s="5">
        <v>6759</v>
      </c>
      <c r="M15" s="5">
        <v>6898</v>
      </c>
      <c r="N15" s="5">
        <v>6296</v>
      </c>
      <c r="O15" s="5">
        <v>6580</v>
      </c>
      <c r="P15" s="5">
        <v>6217</v>
      </c>
      <c r="Q15" s="5">
        <v>7390</v>
      </c>
      <c r="R15" s="5">
        <v>6866</v>
      </c>
      <c r="S15" s="5">
        <v>7850</v>
      </c>
      <c r="T15" s="5">
        <v>7623</v>
      </c>
      <c r="U15" s="5">
        <v>8617</v>
      </c>
      <c r="V15" s="5">
        <v>8511</v>
      </c>
      <c r="W15" s="5">
        <v>7563</v>
      </c>
      <c r="X15" s="5">
        <v>7544</v>
      </c>
      <c r="Y15" s="5">
        <v>9382</v>
      </c>
      <c r="Z15" s="5">
        <v>8574</v>
      </c>
      <c r="AA15" s="5">
        <v>8811</v>
      </c>
      <c r="AB15" s="5">
        <v>9246</v>
      </c>
      <c r="AC15" s="5">
        <v>12530</v>
      </c>
      <c r="AD15" s="5">
        <v>12509</v>
      </c>
      <c r="AE15" s="5">
        <v>12770</v>
      </c>
      <c r="AF15" s="5">
        <v>13412</v>
      </c>
      <c r="AG15" s="5">
        <v>15163</v>
      </c>
      <c r="AH15" s="5">
        <v>14832</v>
      </c>
      <c r="AI15" s="5">
        <v>15314</v>
      </c>
      <c r="AJ15" s="5">
        <v>16085</v>
      </c>
      <c r="AK15" s="5">
        <v>19000</v>
      </c>
      <c r="AL15" s="5">
        <v>16609</v>
      </c>
      <c r="AM15" s="5">
        <v>15354</v>
      </c>
      <c r="AN15" s="5">
        <v>15305</v>
      </c>
      <c r="AO15" s="5">
        <v>18095</v>
      </c>
      <c r="AP15" s="5">
        <v>19307</v>
      </c>
      <c r="AQ15" s="5">
        <v>17695</v>
      </c>
      <c r="AR15" s="5">
        <v>18087</v>
      </c>
      <c r="AS15" s="5">
        <v>21996</v>
      </c>
      <c r="AT15" s="5">
        <v>22768</v>
      </c>
      <c r="AU15" s="5">
        <v>22608</v>
      </c>
      <c r="AV15" s="5">
        <v>26250</v>
      </c>
      <c r="AW15" s="5">
        <f>Assumptions!AY22*'Income Statement'!AW3/91</f>
        <v>24929.559241628373</v>
      </c>
      <c r="AX15" s="5">
        <f>Assumptions!AZ22*'Income Statement'!AX3/91</f>
        <v>26022.74096300625</v>
      </c>
      <c r="AY15" s="5">
        <f>Assumptions!BA22*'Income Statement'!AY3/91</f>
        <v>28398.381933755856</v>
      </c>
      <c r="AZ15" s="5">
        <f>Assumptions!BB22*'Income Statement'!AZ3/91</f>
        <v>29622.257435060845</v>
      </c>
      <c r="BA15" s="5">
        <f>Assumptions!BC22*'Income Statement'!BA3/91</f>
        <v>32431.873578154205</v>
      </c>
      <c r="BB15" s="5">
        <f>Assumptions!BD22*'Income Statement'!BB3/91</f>
        <v>34537.136563669861</v>
      </c>
      <c r="BC15" s="5">
        <f>Assumptions!BE22*'Income Statement'!BC3/91</f>
        <v>38062.384735783104</v>
      </c>
      <c r="BD15" s="5">
        <f>Assumptions!BF22*'Income Statement'!BD3/91</f>
        <v>40563.290362623906</v>
      </c>
      <c r="BE15" s="6"/>
    </row>
    <row r="16" spans="1:57" x14ac:dyDescent="0.25">
      <c r="A16" s="4" t="s">
        <v>34</v>
      </c>
      <c r="B16" s="5">
        <v>2856</v>
      </c>
      <c r="C16" s="5">
        <v>3169</v>
      </c>
      <c r="D16" s="5">
        <v>3887</v>
      </c>
      <c r="E16" s="5">
        <v>4797</v>
      </c>
      <c r="F16" s="5">
        <v>3740</v>
      </c>
      <c r="G16" s="5">
        <v>3479</v>
      </c>
      <c r="H16" s="5">
        <v>3902</v>
      </c>
      <c r="I16" s="5">
        <v>5096</v>
      </c>
      <c r="J16" s="5">
        <v>3450</v>
      </c>
      <c r="K16" s="5">
        <v>3649</v>
      </c>
      <c r="L16" s="5">
        <v>4276</v>
      </c>
      <c r="M16" s="5">
        <v>5264</v>
      </c>
      <c r="N16" s="5">
        <v>3621</v>
      </c>
      <c r="O16" s="5">
        <v>3982</v>
      </c>
      <c r="P16" s="5">
        <v>4604</v>
      </c>
      <c r="Q16" s="5">
        <v>5819</v>
      </c>
      <c r="R16" s="5">
        <v>4108</v>
      </c>
      <c r="S16" s="5">
        <v>4427</v>
      </c>
      <c r="T16" s="5">
        <v>5149</v>
      </c>
      <c r="U16" s="5">
        <v>6103</v>
      </c>
      <c r="V16" s="5">
        <v>4271</v>
      </c>
      <c r="W16" s="5">
        <v>4624</v>
      </c>
      <c r="X16" s="5">
        <v>5764</v>
      </c>
      <c r="Y16" s="5">
        <v>6830</v>
      </c>
      <c r="Z16" s="5">
        <v>4676</v>
      </c>
      <c r="AA16" s="5">
        <v>5421</v>
      </c>
      <c r="AB16" s="5">
        <v>6254</v>
      </c>
      <c r="AC16" s="5">
        <v>7874</v>
      </c>
      <c r="AD16" s="5">
        <v>5714</v>
      </c>
      <c r="AE16" s="5">
        <v>6838</v>
      </c>
      <c r="AF16" s="5">
        <v>8032</v>
      </c>
      <c r="AG16" s="5">
        <v>10057</v>
      </c>
      <c r="AH16" s="5">
        <v>6894</v>
      </c>
      <c r="AI16" s="5">
        <v>7782</v>
      </c>
      <c r="AJ16" s="5">
        <v>9067</v>
      </c>
      <c r="AK16" s="5">
        <v>10661</v>
      </c>
      <c r="AL16" s="5">
        <v>7405</v>
      </c>
      <c r="AM16" s="5">
        <v>9030</v>
      </c>
      <c r="AN16" s="5">
        <v>10411</v>
      </c>
      <c r="AO16" s="5">
        <v>11009</v>
      </c>
      <c r="AP16" s="5">
        <v>6990</v>
      </c>
      <c r="AQ16" s="5">
        <v>8813</v>
      </c>
      <c r="AR16" s="5">
        <v>10432</v>
      </c>
      <c r="AS16" s="5">
        <v>12564</v>
      </c>
      <c r="AT16" s="5">
        <v>8326</v>
      </c>
      <c r="AU16" s="5">
        <v>9176</v>
      </c>
      <c r="AV16" s="5">
        <v>10579</v>
      </c>
      <c r="AW16" s="5">
        <f>Assumptions!AY23*('Income Statement'!AW7+'Income Statement'!AW8+'Income Statement'!AW9)/91</f>
        <v>12088.300947266083</v>
      </c>
      <c r="AX16" s="5">
        <f>Assumptions!AZ23*('Income Statement'!AX7+'Income Statement'!AX8+'Income Statement'!AX9)/91</f>
        <v>12277.30636683505</v>
      </c>
      <c r="AY16" s="5">
        <f>Assumptions!BA23*('Income Statement'!AY7+'Income Statement'!AY8+'Income Statement'!AY9)/91</f>
        <v>13263.49903108408</v>
      </c>
      <c r="AZ16" s="5">
        <f>Assumptions!BB23*('Income Statement'!AZ7+'Income Statement'!AZ8+'Income Statement'!AZ9)/91</f>
        <v>13917.413630754267</v>
      </c>
      <c r="BA16" s="5">
        <f>Assumptions!BC23*('Income Statement'!BA7+'Income Statement'!BA8+'Income Statement'!BA9)/91</f>
        <v>14947.399371628586</v>
      </c>
      <c r="BB16" s="5">
        <f>Assumptions!BD23*('Income Statement'!BB7+'Income Statement'!BB8+'Income Statement'!BB9)/91</f>
        <v>15319.228811011186</v>
      </c>
      <c r="BC16" s="5">
        <f>Assumptions!BE23*('Income Statement'!BC7+'Income Statement'!BC8+'Income Statement'!BC9)/91</f>
        <v>16665.903006761011</v>
      </c>
      <c r="BD16" s="5">
        <f>Assumptions!BF23*('Income Statement'!BD7+'Income Statement'!BD8+'Income Statement'!BD9)/91</f>
        <v>17648.542718716631</v>
      </c>
      <c r="BE16" s="6"/>
    </row>
    <row r="17" spans="1:57" x14ac:dyDescent="0.25">
      <c r="A17" s="4" t="s">
        <v>35</v>
      </c>
      <c r="B17" s="5">
        <v>18585</v>
      </c>
      <c r="C17" s="5">
        <v>17616</v>
      </c>
      <c r="D17" s="5">
        <v>17670</v>
      </c>
      <c r="E17" s="5">
        <v>23150</v>
      </c>
      <c r="F17" s="5">
        <v>20713</v>
      </c>
      <c r="G17" s="5">
        <v>19192</v>
      </c>
      <c r="H17" s="5">
        <v>18232</v>
      </c>
      <c r="I17" s="5">
        <v>23223</v>
      </c>
      <c r="J17" s="5">
        <v>21603</v>
      </c>
      <c r="K17" s="5">
        <v>20929</v>
      </c>
      <c r="L17" s="5">
        <v>20876</v>
      </c>
      <c r="M17" s="5">
        <v>27468</v>
      </c>
      <c r="N17" s="5">
        <v>26304</v>
      </c>
      <c r="O17" s="5">
        <v>26085</v>
      </c>
      <c r="P17" s="5">
        <v>26518</v>
      </c>
      <c r="Q17" s="5">
        <v>34102</v>
      </c>
      <c r="R17" s="5">
        <v>22778</v>
      </c>
      <c r="S17" s="5">
        <v>21309</v>
      </c>
      <c r="T17" s="5">
        <v>21370</v>
      </c>
      <c r="U17" s="5">
        <v>28905</v>
      </c>
      <c r="V17" s="5">
        <v>26704</v>
      </c>
      <c r="W17" s="5">
        <v>24285</v>
      </c>
      <c r="X17" s="5">
        <v>24251</v>
      </c>
      <c r="Y17" s="5">
        <v>32676</v>
      </c>
      <c r="Z17" s="5">
        <v>29904</v>
      </c>
      <c r="AA17" s="5">
        <v>27343</v>
      </c>
      <c r="AB17" s="5">
        <v>27012</v>
      </c>
      <c r="AC17" s="5">
        <v>36000</v>
      </c>
      <c r="AD17" s="5">
        <v>33476</v>
      </c>
      <c r="AE17" s="5">
        <v>30402</v>
      </c>
      <c r="AF17" s="5">
        <v>30083</v>
      </c>
      <c r="AG17" s="5">
        <v>41525</v>
      </c>
      <c r="AH17" s="5">
        <v>38465</v>
      </c>
      <c r="AI17" s="5">
        <v>34001</v>
      </c>
      <c r="AJ17" s="5">
        <v>34027</v>
      </c>
      <c r="AK17" s="5">
        <v>45538</v>
      </c>
      <c r="AL17" s="5">
        <v>41340</v>
      </c>
      <c r="AM17" s="5">
        <v>36982</v>
      </c>
      <c r="AN17" s="5">
        <v>36903</v>
      </c>
      <c r="AO17" s="5">
        <v>50901</v>
      </c>
      <c r="AP17" s="5">
        <v>46429</v>
      </c>
      <c r="AQ17" s="5">
        <v>43068</v>
      </c>
      <c r="AR17" s="5">
        <v>41888</v>
      </c>
      <c r="AS17" s="5">
        <v>57582</v>
      </c>
      <c r="AT17" s="5">
        <v>53026</v>
      </c>
      <c r="AU17" s="5">
        <v>45508</v>
      </c>
      <c r="AV17" s="5">
        <v>44636</v>
      </c>
      <c r="AW17" s="5">
        <f>'Income Statement'!AW3*Assumptions!AY24</f>
        <v>58652.503856173753</v>
      </c>
      <c r="AX17" s="5">
        <f>'Income Statement'!AX3*Assumptions!AZ24</f>
        <v>61224.464495636174</v>
      </c>
      <c r="AY17" s="5">
        <f>'Income Statement'!AY3*Assumptions!BA24</f>
        <v>66813.70455588981</v>
      </c>
      <c r="AZ17" s="5">
        <f>'Income Statement'!AZ3*Assumptions!BB24</f>
        <v>69693.152277528658</v>
      </c>
      <c r="BA17" s="5">
        <f>'Income Statement'!BA3*Assumptions!BC24</f>
        <v>76303.418430649283</v>
      </c>
      <c r="BB17" s="5">
        <f>'Income Statement'!BB3*Assumptions!BD24</f>
        <v>81256.532289558862</v>
      </c>
      <c r="BC17" s="5">
        <f>'Income Statement'!BC3*Assumptions!BE24</f>
        <v>89550.486867928528</v>
      </c>
      <c r="BD17" s="5">
        <f>'Income Statement'!BD3*Assumptions!BF24</f>
        <v>95434.440751768838</v>
      </c>
      <c r="BE17" s="6"/>
    </row>
    <row r="18" spans="1:57" x14ac:dyDescent="0.25">
      <c r="A18" s="4" t="s">
        <v>112</v>
      </c>
      <c r="B18" s="5">
        <f>B19-SUM(B15:B17)</f>
        <v>8341</v>
      </c>
      <c r="C18" s="5">
        <f t="shared" ref="C18:AV18" si="7">C19-SUM(C15:C17)</f>
        <v>7559</v>
      </c>
      <c r="D18" s="5">
        <f t="shared" si="7"/>
        <v>7763</v>
      </c>
      <c r="E18" s="5">
        <f t="shared" si="7"/>
        <v>10246</v>
      </c>
      <c r="F18" s="5">
        <f t="shared" si="7"/>
        <v>13472</v>
      </c>
      <c r="G18" s="5">
        <f t="shared" si="7"/>
        <v>17812</v>
      </c>
      <c r="H18" s="5">
        <f t="shared" si="7"/>
        <v>11924</v>
      </c>
      <c r="I18" s="5">
        <f t="shared" si="7"/>
        <v>14948</v>
      </c>
      <c r="J18" s="5">
        <f t="shared" si="7"/>
        <v>17716</v>
      </c>
      <c r="K18" s="5">
        <f t="shared" si="7"/>
        <v>11129</v>
      </c>
      <c r="L18" s="5">
        <f t="shared" si="7"/>
        <v>12443</v>
      </c>
      <c r="M18" s="5">
        <f t="shared" si="7"/>
        <v>19727</v>
      </c>
      <c r="N18" s="5">
        <f t="shared" si="7"/>
        <v>22589</v>
      </c>
      <c r="O18" s="5">
        <f t="shared" si="7"/>
        <v>34140</v>
      </c>
      <c r="P18" s="5">
        <f t="shared" si="7"/>
        <v>14666</v>
      </c>
      <c r="Q18" s="5">
        <f t="shared" si="7"/>
        <v>17216</v>
      </c>
      <c r="R18" s="5">
        <f t="shared" si="7"/>
        <v>17863</v>
      </c>
      <c r="S18" s="5">
        <f t="shared" si="7"/>
        <v>24513</v>
      </c>
      <c r="T18" s="5">
        <f t="shared" si="7"/>
        <v>11991</v>
      </c>
      <c r="U18" s="5">
        <f t="shared" si="7"/>
        <v>14863</v>
      </c>
      <c r="V18" s="5">
        <f t="shared" si="7"/>
        <v>16791</v>
      </c>
      <c r="W18" s="5">
        <f t="shared" si="7"/>
        <v>13846</v>
      </c>
      <c r="X18" s="5">
        <f t="shared" si="7"/>
        <v>16302</v>
      </c>
      <c r="Y18" s="5">
        <f t="shared" si="7"/>
        <v>20532</v>
      </c>
      <c r="Z18" s="5">
        <f t="shared" si="7"/>
        <v>14964</v>
      </c>
      <c r="AA18" s="5">
        <f t="shared" si="7"/>
        <v>18065</v>
      </c>
      <c r="AB18" s="5">
        <f t="shared" si="7"/>
        <v>16195</v>
      </c>
      <c r="AC18" s="5">
        <f t="shared" si="7"/>
        <v>15906</v>
      </c>
      <c r="AD18" s="5">
        <f t="shared" si="7"/>
        <v>18357</v>
      </c>
      <c r="AE18" s="5">
        <f t="shared" si="7"/>
        <v>17476</v>
      </c>
      <c r="AF18" s="5">
        <f t="shared" si="7"/>
        <v>20666</v>
      </c>
      <c r="AG18" s="5">
        <f t="shared" si="7"/>
        <v>21912</v>
      </c>
      <c r="AH18" s="5">
        <f t="shared" si="7"/>
        <v>20337</v>
      </c>
      <c r="AI18" s="5">
        <f t="shared" si="7"/>
        <v>20413</v>
      </c>
      <c r="AJ18" s="5">
        <f t="shared" si="7"/>
        <v>18260</v>
      </c>
      <c r="AK18" s="5">
        <f t="shared" si="7"/>
        <v>19883</v>
      </c>
      <c r="AL18" s="5">
        <f t="shared" si="7"/>
        <v>22035</v>
      </c>
      <c r="AM18" s="5">
        <f t="shared" si="7"/>
        <v>20352</v>
      </c>
      <c r="AN18" s="5">
        <f t="shared" si="7"/>
        <v>23072</v>
      </c>
      <c r="AO18" s="5">
        <f t="shared" si="7"/>
        <v>24144</v>
      </c>
      <c r="AP18" s="5">
        <f t="shared" si="7"/>
        <v>52066</v>
      </c>
      <c r="AQ18" s="5">
        <f t="shared" si="7"/>
        <v>51440</v>
      </c>
      <c r="AR18" s="5">
        <f t="shared" si="7"/>
        <v>48118</v>
      </c>
      <c r="AS18" s="5">
        <f t="shared" si="7"/>
        <v>33144</v>
      </c>
      <c r="AT18" s="5">
        <f t="shared" si="7"/>
        <v>31080</v>
      </c>
      <c r="AU18" s="5">
        <f t="shared" si="7"/>
        <v>31590</v>
      </c>
      <c r="AV18" s="5">
        <f t="shared" si="7"/>
        <v>32741</v>
      </c>
      <c r="AW18" s="5">
        <f>Assumptions!AY27</f>
        <v>32741</v>
      </c>
      <c r="AX18" s="5">
        <f t="shared" ref="AX18:BD18" si="8">AW18</f>
        <v>32741</v>
      </c>
      <c r="AY18" s="5">
        <f t="shared" si="8"/>
        <v>32741</v>
      </c>
      <c r="AZ18" s="5">
        <f t="shared" si="8"/>
        <v>32741</v>
      </c>
      <c r="BA18" s="5">
        <f t="shared" si="8"/>
        <v>32741</v>
      </c>
      <c r="BB18" s="5">
        <f t="shared" si="8"/>
        <v>32741</v>
      </c>
      <c r="BC18" s="5">
        <f t="shared" si="8"/>
        <v>32741</v>
      </c>
      <c r="BD18" s="5">
        <f t="shared" si="8"/>
        <v>32741</v>
      </c>
      <c r="BE18" s="6"/>
    </row>
    <row r="19" spans="1:57" x14ac:dyDescent="0.25">
      <c r="A19" s="4" t="s">
        <v>36</v>
      </c>
      <c r="B19" s="5">
        <v>34623</v>
      </c>
      <c r="C19" s="5">
        <v>33742</v>
      </c>
      <c r="D19" s="5">
        <v>33903</v>
      </c>
      <c r="E19" s="5">
        <v>45625</v>
      </c>
      <c r="F19" s="5">
        <v>44694</v>
      </c>
      <c r="G19" s="5">
        <v>47415</v>
      </c>
      <c r="H19" s="5">
        <v>40748</v>
      </c>
      <c r="I19" s="5">
        <v>49858</v>
      </c>
      <c r="J19" s="5">
        <v>49399</v>
      </c>
      <c r="K19" s="5">
        <v>42643</v>
      </c>
      <c r="L19" s="5">
        <v>44354</v>
      </c>
      <c r="M19" s="5">
        <v>59357</v>
      </c>
      <c r="N19" s="5">
        <v>58810</v>
      </c>
      <c r="O19" s="5">
        <v>70787</v>
      </c>
      <c r="P19" s="5">
        <v>52005</v>
      </c>
      <c r="Q19" s="5">
        <v>64527</v>
      </c>
      <c r="R19" s="5">
        <v>51615</v>
      </c>
      <c r="S19" s="5">
        <v>58099</v>
      </c>
      <c r="T19" s="5">
        <v>46133</v>
      </c>
      <c r="U19" s="5">
        <v>58488</v>
      </c>
      <c r="V19" s="5">
        <v>56277</v>
      </c>
      <c r="W19" s="5">
        <v>50318</v>
      </c>
      <c r="X19" s="5">
        <v>53861</v>
      </c>
      <c r="Y19" s="5">
        <v>69420</v>
      </c>
      <c r="Z19" s="5">
        <v>58118</v>
      </c>
      <c r="AA19" s="5">
        <v>59640</v>
      </c>
      <c r="AB19" s="5">
        <v>58707</v>
      </c>
      <c r="AC19" s="5">
        <v>72310</v>
      </c>
      <c r="AD19" s="5">
        <v>70056</v>
      </c>
      <c r="AE19" s="5">
        <v>67486</v>
      </c>
      <c r="AF19" s="5">
        <v>72193</v>
      </c>
      <c r="AG19" s="5">
        <v>88657</v>
      </c>
      <c r="AH19" s="5">
        <v>80528</v>
      </c>
      <c r="AI19" s="5">
        <v>77510</v>
      </c>
      <c r="AJ19" s="5">
        <v>77439</v>
      </c>
      <c r="AK19" s="5">
        <v>95082</v>
      </c>
      <c r="AL19" s="5">
        <v>87389</v>
      </c>
      <c r="AM19" s="5">
        <v>81718</v>
      </c>
      <c r="AN19" s="5">
        <v>85691</v>
      </c>
      <c r="AO19" s="5">
        <v>104149</v>
      </c>
      <c r="AP19" s="5">
        <v>124792</v>
      </c>
      <c r="AQ19" s="5">
        <v>121016</v>
      </c>
      <c r="AR19" s="5">
        <v>118525</v>
      </c>
      <c r="AS19" s="5">
        <v>125286</v>
      </c>
      <c r="AT19" s="5">
        <v>115200</v>
      </c>
      <c r="AU19" s="5">
        <v>108882</v>
      </c>
      <c r="AV19" s="5">
        <v>114206</v>
      </c>
      <c r="AW19" s="6">
        <f>SUM(AW15:AW18)</f>
        <v>128411.36404506821</v>
      </c>
      <c r="AX19" s="6">
        <f t="shared" ref="AX19:BD19" si="9">SUM(AX15:AX18)</f>
        <v>132265.51182547747</v>
      </c>
      <c r="AY19" s="6">
        <f t="shared" si="9"/>
        <v>141216.58552072974</v>
      </c>
      <c r="AZ19" s="6">
        <f t="shared" si="9"/>
        <v>145973.82334334377</v>
      </c>
      <c r="BA19" s="6">
        <f t="shared" si="9"/>
        <v>156423.69138043208</v>
      </c>
      <c r="BB19" s="6">
        <f t="shared" si="9"/>
        <v>163853.89766423992</v>
      </c>
      <c r="BC19" s="6">
        <f t="shared" si="9"/>
        <v>177019.77461047264</v>
      </c>
      <c r="BD19" s="6">
        <f t="shared" si="9"/>
        <v>186387.27383310936</v>
      </c>
      <c r="BE19" s="6"/>
    </row>
    <row r="20" spans="1:57" x14ac:dyDescent="0.25">
      <c r="A20" s="4" t="s">
        <v>37</v>
      </c>
      <c r="B20" s="5">
        <v>2000</v>
      </c>
      <c r="C20" s="5">
        <v>2000</v>
      </c>
      <c r="D20" s="5">
        <v>2000</v>
      </c>
      <c r="E20" s="5">
        <v>0</v>
      </c>
      <c r="F20" s="5">
        <v>1748</v>
      </c>
      <c r="G20" s="5">
        <v>1749</v>
      </c>
      <c r="H20" s="5">
        <v>2499</v>
      </c>
      <c r="I20" s="5">
        <v>2499</v>
      </c>
      <c r="J20" s="5">
        <v>750</v>
      </c>
      <c r="K20" s="5">
        <v>750</v>
      </c>
      <c r="L20" s="5">
        <v>0</v>
      </c>
      <c r="M20" s="5">
        <v>0</v>
      </c>
      <c r="N20" s="5">
        <v>60154</v>
      </c>
      <c r="O20" s="5">
        <v>599</v>
      </c>
      <c r="P20" s="5">
        <v>599</v>
      </c>
      <c r="Q20" s="5">
        <v>1049</v>
      </c>
      <c r="R20" s="5">
        <v>1050</v>
      </c>
      <c r="S20" s="5">
        <v>3446</v>
      </c>
      <c r="T20" s="5">
        <v>3447</v>
      </c>
      <c r="U20" s="5">
        <v>3998</v>
      </c>
      <c r="V20" s="5">
        <v>6497</v>
      </c>
      <c r="W20" s="5">
        <v>3516</v>
      </c>
      <c r="X20" s="5">
        <v>6515</v>
      </c>
      <c r="Y20" s="5">
        <v>5516</v>
      </c>
      <c r="Z20" s="5">
        <v>3017</v>
      </c>
      <c r="AA20" s="5">
        <v>6247</v>
      </c>
      <c r="AB20" s="5">
        <v>3748</v>
      </c>
      <c r="AC20" s="5">
        <v>3749</v>
      </c>
      <c r="AD20" s="5">
        <v>6497</v>
      </c>
      <c r="AE20" s="5">
        <v>5387</v>
      </c>
      <c r="AF20" s="5">
        <v>8051</v>
      </c>
      <c r="AG20" s="5">
        <v>8072</v>
      </c>
      <c r="AH20" s="5">
        <v>3249</v>
      </c>
      <c r="AI20" s="5">
        <v>4998</v>
      </c>
      <c r="AJ20" s="5">
        <v>1749</v>
      </c>
      <c r="AK20" s="5">
        <v>2749</v>
      </c>
      <c r="AL20" s="5">
        <v>3248</v>
      </c>
      <c r="AM20" s="5">
        <v>3997</v>
      </c>
      <c r="AN20" s="5">
        <v>6245</v>
      </c>
      <c r="AO20" s="5">
        <v>5247</v>
      </c>
      <c r="AP20" s="5">
        <v>3748</v>
      </c>
      <c r="AQ20" s="5">
        <v>2250</v>
      </c>
      <c r="AR20" s="5">
        <v>2249</v>
      </c>
      <c r="AS20" s="5">
        <v>2249</v>
      </c>
      <c r="AT20" s="5">
        <v>2249</v>
      </c>
      <c r="AU20" s="5">
        <v>5248</v>
      </c>
      <c r="AV20" s="5">
        <v>2999</v>
      </c>
      <c r="AW20" s="6">
        <f>AV20</f>
        <v>2999</v>
      </c>
      <c r="AX20" s="6">
        <f t="shared" ref="AX20:BD22" si="10">AW20</f>
        <v>2999</v>
      </c>
      <c r="AY20" s="6">
        <f t="shared" si="10"/>
        <v>2999</v>
      </c>
      <c r="AZ20" s="6">
        <f t="shared" si="10"/>
        <v>2999</v>
      </c>
      <c r="BA20" s="6">
        <f t="shared" si="10"/>
        <v>2999</v>
      </c>
      <c r="BB20" s="6">
        <f t="shared" si="10"/>
        <v>2999</v>
      </c>
      <c r="BC20" s="6">
        <f t="shared" si="10"/>
        <v>2999</v>
      </c>
      <c r="BD20" s="6">
        <f t="shared" si="10"/>
        <v>2999</v>
      </c>
      <c r="BE20" s="6"/>
    </row>
    <row r="21" spans="1:57" x14ac:dyDescent="0.25">
      <c r="A21" s="4" t="s">
        <v>118</v>
      </c>
      <c r="B21" s="5">
        <v>0</v>
      </c>
      <c r="C21" s="5">
        <v>0</v>
      </c>
      <c r="D21" s="5">
        <v>0</v>
      </c>
      <c r="E21" s="5">
        <v>0</v>
      </c>
      <c r="F21" s="5">
        <v>0</v>
      </c>
      <c r="G21" s="5">
        <v>0</v>
      </c>
      <c r="H21" s="5">
        <v>0</v>
      </c>
      <c r="I21" s="5">
        <v>0</v>
      </c>
      <c r="J21" s="5">
        <v>0</v>
      </c>
      <c r="K21" s="5">
        <v>0</v>
      </c>
      <c r="L21" s="5">
        <v>0</v>
      </c>
      <c r="M21" s="5">
        <v>0</v>
      </c>
      <c r="N21" s="5">
        <v>0</v>
      </c>
      <c r="O21" s="5">
        <v>0</v>
      </c>
      <c r="P21" s="5">
        <v>0</v>
      </c>
      <c r="Q21" s="5">
        <v>0</v>
      </c>
      <c r="R21" s="5">
        <v>0</v>
      </c>
      <c r="S21" s="5">
        <v>0</v>
      </c>
      <c r="T21" s="5">
        <v>0</v>
      </c>
      <c r="U21" s="5">
        <v>0</v>
      </c>
      <c r="V21" s="5">
        <v>0</v>
      </c>
      <c r="W21" s="5">
        <v>0</v>
      </c>
      <c r="X21" s="5">
        <v>0</v>
      </c>
      <c r="Y21" s="5">
        <v>0</v>
      </c>
      <c r="Z21" s="5">
        <v>0</v>
      </c>
      <c r="AA21" s="5">
        <v>0</v>
      </c>
      <c r="AB21" s="5">
        <v>0</v>
      </c>
      <c r="AC21" s="5">
        <v>0</v>
      </c>
      <c r="AD21" s="5">
        <v>0</v>
      </c>
      <c r="AE21" s="5">
        <v>0</v>
      </c>
      <c r="AF21" s="5">
        <v>0</v>
      </c>
      <c r="AG21" s="5">
        <v>0</v>
      </c>
      <c r="AH21" s="5">
        <v>0</v>
      </c>
      <c r="AI21" s="5">
        <v>0</v>
      </c>
      <c r="AJ21" s="5">
        <v>0</v>
      </c>
      <c r="AK21" s="5">
        <v>0</v>
      </c>
      <c r="AL21" s="5">
        <v>0</v>
      </c>
      <c r="AM21" s="5">
        <v>0</v>
      </c>
      <c r="AN21" s="5">
        <v>0</v>
      </c>
      <c r="AO21" s="5">
        <v>0</v>
      </c>
      <c r="AP21" s="5">
        <v>0</v>
      </c>
      <c r="AQ21" s="5">
        <v>0</v>
      </c>
      <c r="AR21" s="5">
        <v>0</v>
      </c>
      <c r="AS21" s="5">
        <v>0</v>
      </c>
      <c r="AT21" s="5">
        <v>0</v>
      </c>
      <c r="AU21" s="5">
        <v>0</v>
      </c>
      <c r="AV21" s="5">
        <v>0</v>
      </c>
      <c r="AW21" s="6">
        <f>MAX(0, SUM(AW24:AW26,AW22,AW19:AW20)-SUM(AW3,AW5:AW8,AW10:AW13))</f>
        <v>0</v>
      </c>
      <c r="AX21" s="6">
        <f t="shared" ref="AX21:BD21" si="11">MAX(0, SUM(AX24:AX26,AX22,AX19:AX20)-SUM(AX3,AX5:AX8,AX10:AX13))</f>
        <v>0</v>
      </c>
      <c r="AY21" s="6">
        <f t="shared" si="11"/>
        <v>0</v>
      </c>
      <c r="AZ21" s="6">
        <f t="shared" si="11"/>
        <v>0</v>
      </c>
      <c r="BA21" s="6">
        <f t="shared" si="11"/>
        <v>0</v>
      </c>
      <c r="BB21" s="6">
        <f t="shared" si="11"/>
        <v>0</v>
      </c>
      <c r="BC21" s="6">
        <f t="shared" si="11"/>
        <v>0</v>
      </c>
      <c r="BD21" s="6">
        <f t="shared" si="11"/>
        <v>0</v>
      </c>
      <c r="BE21" s="6"/>
    </row>
    <row r="22" spans="1:57" x14ac:dyDescent="0.25">
      <c r="A22" s="4" t="s">
        <v>113</v>
      </c>
      <c r="B22" s="5">
        <f>B23-SUM(B19:B20)</f>
        <v>24084</v>
      </c>
      <c r="C22" s="5">
        <f t="shared" ref="C22:AV22" si="12">C23-SUM(C19:C20)</f>
        <v>32701</v>
      </c>
      <c r="D22" s="5">
        <f t="shared" si="12"/>
        <v>32792</v>
      </c>
      <c r="E22" s="5">
        <f t="shared" si="12"/>
        <v>36975</v>
      </c>
      <c r="F22" s="5">
        <f t="shared" si="12"/>
        <v>33044</v>
      </c>
      <c r="G22" s="5">
        <f t="shared" si="12"/>
        <v>33805</v>
      </c>
      <c r="H22" s="5">
        <f t="shared" si="12"/>
        <v>43304</v>
      </c>
      <c r="I22" s="5">
        <f t="shared" si="12"/>
        <v>43783</v>
      </c>
      <c r="J22" s="5">
        <f t="shared" si="12"/>
        <v>45302</v>
      </c>
      <c r="K22" s="5">
        <f t="shared" si="12"/>
        <v>59925</v>
      </c>
      <c r="L22" s="5">
        <f t="shared" si="12"/>
        <v>62709</v>
      </c>
      <c r="M22" s="5">
        <f t="shared" si="12"/>
        <v>62340</v>
      </c>
      <c r="N22" s="5">
        <f t="shared" si="12"/>
        <v>23188</v>
      </c>
      <c r="O22" s="5">
        <f t="shared" si="12"/>
        <v>84415</v>
      </c>
      <c r="P22" s="5">
        <f t="shared" si="12"/>
        <v>102684</v>
      </c>
      <c r="Q22" s="5">
        <f t="shared" si="12"/>
        <v>103116</v>
      </c>
      <c r="R22" s="5">
        <f t="shared" si="12"/>
        <v>106785</v>
      </c>
      <c r="S22" s="5">
        <f t="shared" si="12"/>
        <v>116098</v>
      </c>
      <c r="T22" s="5">
        <f t="shared" si="12"/>
        <v>116678</v>
      </c>
      <c r="U22" s="5">
        <f t="shared" si="12"/>
        <v>113644</v>
      </c>
      <c r="V22" s="5">
        <f t="shared" si="12"/>
        <v>108878</v>
      </c>
      <c r="W22" s="5">
        <f t="shared" si="12"/>
        <v>112897</v>
      </c>
      <c r="X22" s="5">
        <f t="shared" si="12"/>
        <v>108041</v>
      </c>
      <c r="Y22" s="5">
        <f t="shared" si="12"/>
        <v>109290</v>
      </c>
      <c r="Z22" s="5">
        <f t="shared" si="12"/>
        <v>111759</v>
      </c>
      <c r="AA22" s="5">
        <f t="shared" si="12"/>
        <v>106798</v>
      </c>
      <c r="AB22" s="5">
        <f t="shared" si="12"/>
        <v>108493</v>
      </c>
      <c r="AC22" s="5">
        <f t="shared" si="12"/>
        <v>106948</v>
      </c>
      <c r="AD22" s="5">
        <f t="shared" si="12"/>
        <v>101056</v>
      </c>
      <c r="AE22" s="5">
        <f t="shared" si="12"/>
        <v>101028</v>
      </c>
      <c r="AF22" s="5">
        <f t="shared" si="12"/>
        <v>94130</v>
      </c>
      <c r="AG22" s="5">
        <f t="shared" si="12"/>
        <v>95062</v>
      </c>
      <c r="AH22" s="5">
        <f t="shared" si="12"/>
        <v>99663</v>
      </c>
      <c r="AI22" s="5">
        <f t="shared" si="12"/>
        <v>97871</v>
      </c>
      <c r="AJ22" s="5">
        <f t="shared" si="12"/>
        <v>102495</v>
      </c>
      <c r="AK22" s="5">
        <f t="shared" si="12"/>
        <v>100467</v>
      </c>
      <c r="AL22" s="5">
        <f t="shared" si="12"/>
        <v>95581</v>
      </c>
      <c r="AM22" s="5">
        <f t="shared" si="12"/>
        <v>95701</v>
      </c>
      <c r="AN22" s="5">
        <f t="shared" si="12"/>
        <v>93469</v>
      </c>
      <c r="AO22" s="5">
        <f t="shared" si="12"/>
        <v>96357</v>
      </c>
      <c r="AP22" s="5">
        <f t="shared" si="12"/>
        <v>96531</v>
      </c>
      <c r="AQ22" s="5">
        <f t="shared" si="12"/>
        <v>109024</v>
      </c>
      <c r="AR22" s="5">
        <f t="shared" si="12"/>
        <v>110349</v>
      </c>
      <c r="AS22" s="5">
        <f t="shared" si="12"/>
        <v>116151</v>
      </c>
      <c r="AT22" s="5">
        <f t="shared" si="12"/>
        <v>117841</v>
      </c>
      <c r="AU22" s="5">
        <f t="shared" si="12"/>
        <v>117073</v>
      </c>
      <c r="AV22" s="5">
        <f t="shared" si="12"/>
        <v>123528</v>
      </c>
      <c r="AW22" s="5">
        <f>Assumptions!AY28</f>
        <v>123528</v>
      </c>
      <c r="AX22" s="5">
        <f t="shared" si="10"/>
        <v>123528</v>
      </c>
      <c r="AY22" s="5">
        <f t="shared" si="10"/>
        <v>123528</v>
      </c>
      <c r="AZ22" s="5">
        <f t="shared" si="10"/>
        <v>123528</v>
      </c>
      <c r="BA22" s="5">
        <f t="shared" si="10"/>
        <v>123528</v>
      </c>
      <c r="BB22" s="5">
        <f t="shared" si="10"/>
        <v>123528</v>
      </c>
      <c r="BC22" s="5">
        <f t="shared" si="10"/>
        <v>123528</v>
      </c>
      <c r="BD22" s="5">
        <f t="shared" si="10"/>
        <v>123528</v>
      </c>
      <c r="BE22" s="6"/>
    </row>
    <row r="23" spans="1:57" x14ac:dyDescent="0.25">
      <c r="A23" s="4" t="s">
        <v>38</v>
      </c>
      <c r="B23" s="5">
        <v>60707</v>
      </c>
      <c r="C23" s="5">
        <v>68443</v>
      </c>
      <c r="D23" s="5">
        <v>68695</v>
      </c>
      <c r="E23" s="5">
        <v>82600</v>
      </c>
      <c r="F23" s="5">
        <v>79486</v>
      </c>
      <c r="G23" s="5">
        <v>82969</v>
      </c>
      <c r="H23" s="5">
        <v>86551</v>
      </c>
      <c r="I23" s="5">
        <v>96140</v>
      </c>
      <c r="J23" s="5">
        <v>95451</v>
      </c>
      <c r="K23" s="5">
        <v>103318</v>
      </c>
      <c r="L23" s="5">
        <v>107063</v>
      </c>
      <c r="M23" s="5">
        <v>121697</v>
      </c>
      <c r="N23" s="5">
        <v>142152</v>
      </c>
      <c r="O23" s="5">
        <v>155801</v>
      </c>
      <c r="P23" s="5">
        <v>155288</v>
      </c>
      <c r="Q23" s="5">
        <v>168692</v>
      </c>
      <c r="R23" s="5">
        <v>159450</v>
      </c>
      <c r="S23" s="5">
        <v>177643</v>
      </c>
      <c r="T23" s="5">
        <v>166258</v>
      </c>
      <c r="U23" s="5">
        <v>176130</v>
      </c>
      <c r="V23" s="5">
        <v>171652</v>
      </c>
      <c r="W23" s="5">
        <v>166731</v>
      </c>
      <c r="X23" s="5">
        <v>168417</v>
      </c>
      <c r="Y23" s="5">
        <v>184226</v>
      </c>
      <c r="Z23" s="5">
        <v>172894</v>
      </c>
      <c r="AA23" s="5">
        <v>172685</v>
      </c>
      <c r="AB23" s="5">
        <v>170948</v>
      </c>
      <c r="AC23" s="5">
        <v>183007</v>
      </c>
      <c r="AD23" s="5">
        <v>177609</v>
      </c>
      <c r="AE23" s="5">
        <v>173901</v>
      </c>
      <c r="AF23" s="5">
        <v>174374</v>
      </c>
      <c r="AG23" s="5">
        <v>191791</v>
      </c>
      <c r="AH23" s="5">
        <v>183440</v>
      </c>
      <c r="AI23" s="5">
        <v>180379</v>
      </c>
      <c r="AJ23" s="5">
        <v>181683</v>
      </c>
      <c r="AK23" s="5">
        <v>198298</v>
      </c>
      <c r="AL23" s="5">
        <v>186218</v>
      </c>
      <c r="AM23" s="5">
        <v>181416</v>
      </c>
      <c r="AN23" s="5">
        <v>185405</v>
      </c>
      <c r="AO23" s="5">
        <v>205753</v>
      </c>
      <c r="AP23" s="5">
        <v>225071</v>
      </c>
      <c r="AQ23" s="5">
        <v>232290</v>
      </c>
      <c r="AR23" s="5">
        <v>231123</v>
      </c>
      <c r="AS23" s="5">
        <v>243686</v>
      </c>
      <c r="AT23" s="5">
        <v>235290</v>
      </c>
      <c r="AU23" s="5">
        <v>231203</v>
      </c>
      <c r="AV23" s="5">
        <v>240733</v>
      </c>
      <c r="AW23" s="6">
        <f>SUM(AW19:AW22)</f>
        <v>254938.36404506821</v>
      </c>
      <c r="AX23" s="6">
        <f t="shared" ref="AX23:BD23" si="13">SUM(AX19:AX22)</f>
        <v>258792.51182547747</v>
      </c>
      <c r="AY23" s="6">
        <f t="shared" si="13"/>
        <v>267743.58552072977</v>
      </c>
      <c r="AZ23" s="6">
        <f t="shared" si="13"/>
        <v>272500.8233433438</v>
      </c>
      <c r="BA23" s="6">
        <f t="shared" si="13"/>
        <v>282950.69138043211</v>
      </c>
      <c r="BB23" s="6">
        <f t="shared" si="13"/>
        <v>290380.89766423992</v>
      </c>
      <c r="BC23" s="6">
        <f t="shared" si="13"/>
        <v>303546.77461047261</v>
      </c>
      <c r="BD23" s="6">
        <f t="shared" si="13"/>
        <v>312914.27383310936</v>
      </c>
      <c r="BE23" s="6"/>
    </row>
    <row r="24" spans="1:57" x14ac:dyDescent="0.25">
      <c r="A24" s="4" t="s">
        <v>39</v>
      </c>
      <c r="B24" s="5">
        <v>67230</v>
      </c>
      <c r="C24" s="5">
        <v>67476</v>
      </c>
      <c r="D24" s="5">
        <v>67803</v>
      </c>
      <c r="E24" s="5">
        <v>68366</v>
      </c>
      <c r="F24" s="5">
        <v>68362</v>
      </c>
      <c r="G24" s="5">
        <v>68765</v>
      </c>
      <c r="H24" s="5">
        <v>68475</v>
      </c>
      <c r="I24" s="5">
        <v>68465</v>
      </c>
      <c r="J24" s="5">
        <v>68093</v>
      </c>
      <c r="K24" s="5">
        <v>68279</v>
      </c>
      <c r="L24" s="5">
        <v>68012</v>
      </c>
      <c r="M24" s="5">
        <v>68178</v>
      </c>
      <c r="N24" s="5">
        <v>67747</v>
      </c>
      <c r="O24" s="5">
        <v>68177</v>
      </c>
      <c r="P24" s="5">
        <v>68554</v>
      </c>
      <c r="Q24" s="5">
        <v>69315</v>
      </c>
      <c r="R24" s="5">
        <v>69419</v>
      </c>
      <c r="S24" s="5">
        <v>70192</v>
      </c>
      <c r="T24" s="5">
        <v>70418</v>
      </c>
      <c r="U24" s="5">
        <v>71223</v>
      </c>
      <c r="V24" s="5">
        <v>71303</v>
      </c>
      <c r="W24" s="5">
        <v>77556</v>
      </c>
      <c r="X24" s="5">
        <v>77791</v>
      </c>
      <c r="Y24" s="5">
        <v>78520</v>
      </c>
      <c r="Z24" s="5">
        <v>78882</v>
      </c>
      <c r="AA24" s="5">
        <v>79625</v>
      </c>
      <c r="AB24" s="5">
        <v>79813</v>
      </c>
      <c r="AC24" s="5">
        <v>80552</v>
      </c>
      <c r="AD24" s="5">
        <v>81089</v>
      </c>
      <c r="AE24" s="5">
        <v>81896</v>
      </c>
      <c r="AF24" s="5">
        <v>82308</v>
      </c>
      <c r="AG24" s="5">
        <v>83111</v>
      </c>
      <c r="AH24" s="5">
        <v>83751</v>
      </c>
      <c r="AI24" s="5">
        <v>84528</v>
      </c>
      <c r="AJ24" s="5">
        <v>85767</v>
      </c>
      <c r="AK24" s="5">
        <v>86939</v>
      </c>
      <c r="AL24" s="5">
        <v>88535</v>
      </c>
      <c r="AM24" s="5">
        <v>90225</v>
      </c>
      <c r="AN24" s="5">
        <v>92093</v>
      </c>
      <c r="AO24" s="5">
        <v>93718</v>
      </c>
      <c r="AP24" s="5">
        <v>95508</v>
      </c>
      <c r="AQ24" s="5">
        <v>97480</v>
      </c>
      <c r="AR24" s="5">
        <v>99193</v>
      </c>
      <c r="AS24" s="5">
        <v>100923</v>
      </c>
      <c r="AT24" s="5">
        <v>102976</v>
      </c>
      <c r="AU24" s="5">
        <v>104829</v>
      </c>
      <c r="AV24" s="5">
        <v>106965</v>
      </c>
      <c r="AW24" s="5">
        <f>AV24+Assumptions!AY38*'Income Statement'!AW3</f>
        <v>109309.71489620858</v>
      </c>
      <c r="AX24" s="5">
        <f>AW24+Assumptions!AZ38*'Income Statement'!AX3</f>
        <v>111757.24747328885</v>
      </c>
      <c r="AY24" s="5">
        <f>AX24+Assumptions!BA38*'Income Statement'!AY3</f>
        <v>114428.21764580236</v>
      </c>
      <c r="AZ24" s="5">
        <f>AY24+Assumptions!BB38*'Income Statement'!AZ3</f>
        <v>117214.29772022793</v>
      </c>
      <c r="BA24" s="5">
        <f>AZ24+Assumptions!BC38*'Income Statement'!BA3</f>
        <v>120264.63231915141</v>
      </c>
      <c r="BB24" s="5">
        <f>BA24+Assumptions!BD38*'Income Statement'!BB3</f>
        <v>123512.97448951773</v>
      </c>
      <c r="BC24" s="5">
        <f>BB24+Assumptions!BE38*'Income Statement'!BC3</f>
        <v>127092.87895594677</v>
      </c>
      <c r="BD24" s="5">
        <f>BC24+Assumptions!BF38*'Income Statement'!BD3</f>
        <v>130908.00261018534</v>
      </c>
      <c r="BE24" s="6"/>
    </row>
    <row r="25" spans="1:57" x14ac:dyDescent="0.25">
      <c r="A25" s="4" t="s">
        <v>40</v>
      </c>
      <c r="B25" s="5">
        <v>11680</v>
      </c>
      <c r="C25" s="5">
        <v>14347</v>
      </c>
      <c r="D25" s="5">
        <v>16289</v>
      </c>
      <c r="E25" s="5">
        <v>17710</v>
      </c>
      <c r="F25" s="5">
        <v>18051</v>
      </c>
      <c r="G25" s="5">
        <v>19731</v>
      </c>
      <c r="H25" s="5">
        <v>18186</v>
      </c>
      <c r="I25" s="5">
        <v>9096</v>
      </c>
      <c r="J25" s="5">
        <v>7614</v>
      </c>
      <c r="K25" s="5">
        <v>6728</v>
      </c>
      <c r="L25" s="5">
        <v>4954</v>
      </c>
      <c r="M25" s="5">
        <v>2282</v>
      </c>
      <c r="N25" s="5">
        <v>944</v>
      </c>
      <c r="O25" s="5">
        <v>120</v>
      </c>
      <c r="P25" s="5">
        <v>531</v>
      </c>
      <c r="Q25" s="5">
        <v>2648</v>
      </c>
      <c r="R25" s="5">
        <v>19702</v>
      </c>
      <c r="S25" s="5">
        <v>8567</v>
      </c>
      <c r="T25" s="5">
        <v>9974</v>
      </c>
      <c r="U25" s="5">
        <v>13682</v>
      </c>
      <c r="V25" s="5">
        <v>17279</v>
      </c>
      <c r="W25" s="5">
        <v>16585</v>
      </c>
      <c r="X25" s="5">
        <v>18338</v>
      </c>
      <c r="Y25" s="5">
        <v>24150</v>
      </c>
      <c r="Z25" s="5">
        <v>27240</v>
      </c>
      <c r="AA25" s="5">
        <v>30739</v>
      </c>
      <c r="AB25" s="5">
        <v>32012</v>
      </c>
      <c r="AC25" s="5">
        <v>34566</v>
      </c>
      <c r="AD25" s="5">
        <v>39193</v>
      </c>
      <c r="AE25" s="5">
        <v>44973</v>
      </c>
      <c r="AF25" s="5">
        <v>50735</v>
      </c>
      <c r="AG25" s="5">
        <v>57055</v>
      </c>
      <c r="AH25" s="5">
        <v>66944</v>
      </c>
      <c r="AI25" s="5">
        <v>75045</v>
      </c>
      <c r="AJ25" s="5">
        <v>79633</v>
      </c>
      <c r="AK25" s="5">
        <v>84281</v>
      </c>
      <c r="AL25" s="5">
        <v>92374</v>
      </c>
      <c r="AM25" s="5">
        <v>99368</v>
      </c>
      <c r="AN25" s="5">
        <v>108234</v>
      </c>
      <c r="AO25" s="5">
        <v>118848</v>
      </c>
      <c r="AP25" s="5">
        <v>132143</v>
      </c>
      <c r="AQ25" s="5">
        <v>145737</v>
      </c>
      <c r="AR25" s="5">
        <v>159394</v>
      </c>
      <c r="AS25" s="5">
        <v>173144</v>
      </c>
      <c r="AT25" s="5">
        <v>188929</v>
      </c>
      <c r="AU25" s="5">
        <v>203482</v>
      </c>
      <c r="AV25" s="5">
        <v>219759</v>
      </c>
      <c r="AW25" s="5">
        <f>'Cash Flow'!AW4+'Cash Flow'!AV19+AV25+Assumptions!AY37</f>
        <v>235131.69266425943</v>
      </c>
      <c r="AX25" s="5">
        <f>'Cash Flow'!AX4+'Cash Flow'!AW19+AW25+Assumptions!AZ37</f>
        <v>251965.8318695674</v>
      </c>
      <c r="AY25" s="5">
        <f>'Cash Flow'!AY4+'Cash Flow'!AX19+AX25+Assumptions!BA37</f>
        <v>270219.39690248721</v>
      </c>
      <c r="AZ25" s="5">
        <f>'Cash Flow'!AZ4+'Cash Flow'!AY19+AY25+Assumptions!BB37</f>
        <v>289670.79695425864</v>
      </c>
      <c r="BA25" s="5">
        <f>'Cash Flow'!BA4+'Cash Flow'!AZ19+AZ25+Assumptions!BC37</f>
        <v>312424.9479537427</v>
      </c>
      <c r="BB25" s="5">
        <f>'Cash Flow'!BB4+'Cash Flow'!BA19+BA25+Assumptions!BD37</f>
        <v>338031.0255769426</v>
      </c>
      <c r="BC25" s="5">
        <f>'Cash Flow'!BC4+'Cash Flow'!BB19+BB25+Assumptions!BE37</f>
        <v>366819.78526320687</v>
      </c>
      <c r="BD25" s="5">
        <f>'Cash Flow'!BD4+'Cash Flow'!BC19+BC25+Assumptions!BF37</f>
        <v>398357.66208464163</v>
      </c>
      <c r="BE25" s="6"/>
    </row>
    <row r="26" spans="1:57" x14ac:dyDescent="0.25">
      <c r="A26" s="4" t="s">
        <v>109</v>
      </c>
      <c r="B26" s="5">
        <f>B27-SUM(B24:B25)</f>
        <v>2731</v>
      </c>
      <c r="C26" s="5">
        <f t="shared" ref="C26:AV26" si="14">C27-SUM(C24:C25)</f>
        <v>3277</v>
      </c>
      <c r="D26" s="5">
        <f t="shared" si="14"/>
        <v>3332</v>
      </c>
      <c r="E26" s="5">
        <f t="shared" si="14"/>
        <v>3708</v>
      </c>
      <c r="F26" s="5">
        <f t="shared" si="14"/>
        <v>3757</v>
      </c>
      <c r="G26" s="5">
        <f t="shared" si="14"/>
        <v>3383</v>
      </c>
      <c r="H26" s="5">
        <f t="shared" si="14"/>
        <v>3471</v>
      </c>
      <c r="I26" s="5">
        <f t="shared" si="14"/>
        <v>2522</v>
      </c>
      <c r="J26" s="5">
        <f t="shared" si="14"/>
        <v>1738</v>
      </c>
      <c r="K26" s="5">
        <f t="shared" si="14"/>
        <v>1773</v>
      </c>
      <c r="L26" s="5">
        <f t="shared" si="14"/>
        <v>1840</v>
      </c>
      <c r="M26" s="5">
        <f t="shared" si="14"/>
        <v>1537</v>
      </c>
      <c r="N26" s="5">
        <f t="shared" si="14"/>
        <v>1681</v>
      </c>
      <c r="O26" s="5">
        <f t="shared" si="14"/>
        <v>512</v>
      </c>
      <c r="P26" s="5">
        <f t="shared" si="14"/>
        <v>644</v>
      </c>
      <c r="Q26" s="5">
        <f t="shared" si="14"/>
        <v>431</v>
      </c>
      <c r="R26" s="5">
        <f t="shared" si="14"/>
        <v>526</v>
      </c>
      <c r="S26" s="5">
        <f t="shared" si="14"/>
        <v>-399</v>
      </c>
      <c r="T26" s="5">
        <f t="shared" si="14"/>
        <v>-1153</v>
      </c>
      <c r="U26" s="5">
        <f t="shared" si="14"/>
        <v>-2187</v>
      </c>
      <c r="V26" s="5">
        <f t="shared" si="14"/>
        <v>-2615</v>
      </c>
      <c r="W26" s="5">
        <f t="shared" si="14"/>
        <v>-2013</v>
      </c>
      <c r="X26" s="5">
        <f t="shared" si="14"/>
        <v>-1265</v>
      </c>
      <c r="Y26" s="5">
        <f t="shared" si="14"/>
        <v>-340</v>
      </c>
      <c r="Z26" s="5">
        <f t="shared" si="14"/>
        <v>-61</v>
      </c>
      <c r="AA26" s="5">
        <f t="shared" si="14"/>
        <v>-255</v>
      </c>
      <c r="AB26" s="5">
        <f t="shared" si="14"/>
        <v>2676</v>
      </c>
      <c r="AC26" s="5">
        <f t="shared" si="14"/>
        <v>3186</v>
      </c>
      <c r="AD26" s="5">
        <f t="shared" si="14"/>
        <v>3110</v>
      </c>
      <c r="AE26" s="5">
        <f t="shared" si="14"/>
        <v>3367</v>
      </c>
      <c r="AF26" s="5">
        <f t="shared" si="14"/>
        <v>1462</v>
      </c>
      <c r="AG26" s="5">
        <f t="shared" si="14"/>
        <v>1822</v>
      </c>
      <c r="AH26" s="5">
        <f t="shared" si="14"/>
        <v>1283</v>
      </c>
      <c r="AI26" s="5">
        <f t="shared" si="14"/>
        <v>437</v>
      </c>
      <c r="AJ26" s="5">
        <f t="shared" si="14"/>
        <v>-2476</v>
      </c>
      <c r="AK26" s="5">
        <f t="shared" si="14"/>
        <v>-4678</v>
      </c>
      <c r="AL26" s="5">
        <f t="shared" si="14"/>
        <v>-7343</v>
      </c>
      <c r="AM26" s="5">
        <f t="shared" si="14"/>
        <v>-6457</v>
      </c>
      <c r="AN26" s="5">
        <f t="shared" si="14"/>
        <v>-5644</v>
      </c>
      <c r="AO26" s="5">
        <f t="shared" si="14"/>
        <v>-6343</v>
      </c>
      <c r="AP26" s="5">
        <f t="shared" si="14"/>
        <v>-6937</v>
      </c>
      <c r="AQ26" s="5">
        <f t="shared" si="14"/>
        <v>-4949</v>
      </c>
      <c r="AR26" s="5">
        <f t="shared" si="14"/>
        <v>-5435</v>
      </c>
      <c r="AS26" s="5">
        <f t="shared" si="14"/>
        <v>-5590</v>
      </c>
      <c r="AT26" s="5">
        <f t="shared" si="14"/>
        <v>-4182</v>
      </c>
      <c r="AU26" s="5">
        <f t="shared" si="14"/>
        <v>-5616</v>
      </c>
      <c r="AV26" s="5">
        <f t="shared" si="14"/>
        <v>-4833</v>
      </c>
      <c r="AW26" s="6">
        <f>AV26</f>
        <v>-4833</v>
      </c>
      <c r="AX26" s="6">
        <f t="shared" ref="AX26:BD26" si="15">AW26</f>
        <v>-4833</v>
      </c>
      <c r="AY26" s="6">
        <f t="shared" si="15"/>
        <v>-4833</v>
      </c>
      <c r="AZ26" s="6">
        <f t="shared" si="15"/>
        <v>-4833</v>
      </c>
      <c r="BA26" s="6">
        <f t="shared" si="15"/>
        <v>-4833</v>
      </c>
      <c r="BB26" s="6">
        <f t="shared" si="15"/>
        <v>-4833</v>
      </c>
      <c r="BC26" s="6">
        <f t="shared" si="15"/>
        <v>-4833</v>
      </c>
      <c r="BD26" s="6">
        <f t="shared" si="15"/>
        <v>-4833</v>
      </c>
      <c r="BE26" s="6"/>
    </row>
    <row r="27" spans="1:57" x14ac:dyDescent="0.25">
      <c r="A27" s="4" t="s">
        <v>41</v>
      </c>
      <c r="B27" s="5">
        <v>81641</v>
      </c>
      <c r="C27" s="5">
        <v>85100</v>
      </c>
      <c r="D27" s="5">
        <v>87424</v>
      </c>
      <c r="E27" s="5">
        <v>89784</v>
      </c>
      <c r="F27" s="5">
        <v>90170</v>
      </c>
      <c r="G27" s="5">
        <v>91879</v>
      </c>
      <c r="H27" s="5">
        <v>90132</v>
      </c>
      <c r="I27" s="5">
        <v>80083</v>
      </c>
      <c r="J27" s="5">
        <v>77445</v>
      </c>
      <c r="K27" s="5">
        <v>76780</v>
      </c>
      <c r="L27" s="5">
        <v>74806</v>
      </c>
      <c r="M27" s="5">
        <v>71997</v>
      </c>
      <c r="N27" s="5">
        <v>70372</v>
      </c>
      <c r="O27" s="5">
        <v>68809</v>
      </c>
      <c r="P27" s="5">
        <v>69729</v>
      </c>
      <c r="Q27" s="5">
        <v>72394</v>
      </c>
      <c r="R27" s="5">
        <v>89647</v>
      </c>
      <c r="S27" s="5">
        <v>78360</v>
      </c>
      <c r="T27" s="5">
        <v>79239</v>
      </c>
      <c r="U27" s="5">
        <v>82718</v>
      </c>
      <c r="V27" s="5">
        <v>85967</v>
      </c>
      <c r="W27" s="5">
        <v>92128</v>
      </c>
      <c r="X27" s="5">
        <v>94864</v>
      </c>
      <c r="Y27" s="5">
        <v>102330</v>
      </c>
      <c r="Z27" s="5">
        <v>106061</v>
      </c>
      <c r="AA27" s="5">
        <v>110109</v>
      </c>
      <c r="AB27" s="5">
        <v>114501</v>
      </c>
      <c r="AC27" s="5">
        <v>118304</v>
      </c>
      <c r="AD27" s="5">
        <v>123392</v>
      </c>
      <c r="AE27" s="5">
        <v>130236</v>
      </c>
      <c r="AF27" s="5">
        <v>134505</v>
      </c>
      <c r="AG27" s="5">
        <v>141988</v>
      </c>
      <c r="AH27" s="5">
        <v>151978</v>
      </c>
      <c r="AI27" s="5">
        <v>160010</v>
      </c>
      <c r="AJ27" s="5">
        <v>162924</v>
      </c>
      <c r="AK27" s="5">
        <v>166542</v>
      </c>
      <c r="AL27" s="5">
        <v>173566</v>
      </c>
      <c r="AM27" s="5">
        <v>183136</v>
      </c>
      <c r="AN27" s="5">
        <v>194683</v>
      </c>
      <c r="AO27" s="5">
        <v>206223</v>
      </c>
      <c r="AP27" s="5">
        <v>220714</v>
      </c>
      <c r="AQ27" s="5">
        <v>238268</v>
      </c>
      <c r="AR27" s="5">
        <v>253152</v>
      </c>
      <c r="AS27" s="5">
        <v>268477</v>
      </c>
      <c r="AT27" s="5">
        <v>287723</v>
      </c>
      <c r="AU27" s="5">
        <v>302695</v>
      </c>
      <c r="AV27" s="5">
        <v>321891</v>
      </c>
      <c r="AW27" s="6">
        <f>SUM(AW24:AW26)</f>
        <v>339608.40756046801</v>
      </c>
      <c r="AX27" s="6">
        <f t="shared" ref="AX27:BD27" si="16">SUM(AX24:AX26)</f>
        <v>358890.07934285625</v>
      </c>
      <c r="AY27" s="6">
        <f t="shared" si="16"/>
        <v>379814.61454828957</v>
      </c>
      <c r="AZ27" s="6">
        <f t="shared" si="16"/>
        <v>402052.09467448655</v>
      </c>
      <c r="BA27" s="6">
        <f t="shared" si="16"/>
        <v>427856.58027289412</v>
      </c>
      <c r="BB27" s="6">
        <f t="shared" si="16"/>
        <v>456711.00006646034</v>
      </c>
      <c r="BC27" s="6">
        <f t="shared" si="16"/>
        <v>489079.66421915364</v>
      </c>
      <c r="BD27" s="6">
        <f t="shared" si="16"/>
        <v>524432.66469482693</v>
      </c>
      <c r="BE27" s="6"/>
    </row>
    <row r="28" spans="1:57" x14ac:dyDescent="0.25">
      <c r="A28" s="4" t="s">
        <v>79</v>
      </c>
      <c r="B28" s="6">
        <f t="shared" ref="B28:AW28" si="17">B27+B23</f>
        <v>142348</v>
      </c>
      <c r="C28" s="6">
        <f t="shared" si="17"/>
        <v>153543</v>
      </c>
      <c r="D28" s="6">
        <f t="shared" si="17"/>
        <v>156119</v>
      </c>
      <c r="E28" s="6">
        <f t="shared" si="17"/>
        <v>172384</v>
      </c>
      <c r="F28" s="6">
        <f t="shared" si="17"/>
        <v>169656</v>
      </c>
      <c r="G28" s="6">
        <f t="shared" si="17"/>
        <v>174848</v>
      </c>
      <c r="H28" s="6">
        <f t="shared" si="17"/>
        <v>176683</v>
      </c>
      <c r="I28" s="6">
        <f t="shared" si="17"/>
        <v>176223</v>
      </c>
      <c r="J28" s="6">
        <f t="shared" si="17"/>
        <v>172896</v>
      </c>
      <c r="K28" s="6">
        <f t="shared" si="17"/>
        <v>180098</v>
      </c>
      <c r="L28" s="6">
        <f t="shared" si="17"/>
        <v>181869</v>
      </c>
      <c r="M28" s="6">
        <f t="shared" si="17"/>
        <v>193694</v>
      </c>
      <c r="N28" s="6">
        <f t="shared" si="17"/>
        <v>212524</v>
      </c>
      <c r="O28" s="6">
        <f t="shared" si="17"/>
        <v>224610</v>
      </c>
      <c r="P28" s="6">
        <f t="shared" si="17"/>
        <v>225017</v>
      </c>
      <c r="Q28" s="6">
        <f t="shared" si="17"/>
        <v>241086</v>
      </c>
      <c r="R28" s="6">
        <f t="shared" si="17"/>
        <v>249097</v>
      </c>
      <c r="S28" s="6">
        <f t="shared" si="17"/>
        <v>256003</v>
      </c>
      <c r="T28" s="6">
        <f t="shared" si="17"/>
        <v>245497</v>
      </c>
      <c r="U28" s="6">
        <f t="shared" si="17"/>
        <v>258848</v>
      </c>
      <c r="V28" s="6">
        <f t="shared" si="17"/>
        <v>257619</v>
      </c>
      <c r="W28" s="6">
        <f t="shared" si="17"/>
        <v>258859</v>
      </c>
      <c r="X28" s="6">
        <f t="shared" si="17"/>
        <v>263281</v>
      </c>
      <c r="Y28" s="6">
        <f t="shared" si="17"/>
        <v>286556</v>
      </c>
      <c r="Z28" s="6">
        <f t="shared" si="17"/>
        <v>278955</v>
      </c>
      <c r="AA28" s="6">
        <f t="shared" si="17"/>
        <v>282794</v>
      </c>
      <c r="AB28" s="6">
        <f t="shared" si="17"/>
        <v>285449</v>
      </c>
      <c r="AC28" s="6">
        <f t="shared" si="17"/>
        <v>301311</v>
      </c>
      <c r="AD28" s="6">
        <f t="shared" si="17"/>
        <v>301001</v>
      </c>
      <c r="AE28" s="6">
        <f t="shared" si="17"/>
        <v>304137</v>
      </c>
      <c r="AF28" s="6">
        <f t="shared" si="17"/>
        <v>308879</v>
      </c>
      <c r="AG28" s="6">
        <f t="shared" si="17"/>
        <v>333779</v>
      </c>
      <c r="AH28" s="6">
        <f t="shared" si="17"/>
        <v>335418</v>
      </c>
      <c r="AI28" s="6">
        <f t="shared" si="17"/>
        <v>340389</v>
      </c>
      <c r="AJ28" s="6">
        <f t="shared" si="17"/>
        <v>344607</v>
      </c>
      <c r="AK28" s="6">
        <f t="shared" si="17"/>
        <v>364840</v>
      </c>
      <c r="AL28" s="6">
        <f t="shared" si="17"/>
        <v>359784</v>
      </c>
      <c r="AM28" s="6">
        <f t="shared" si="17"/>
        <v>364552</v>
      </c>
      <c r="AN28" s="6">
        <f t="shared" si="17"/>
        <v>380088</v>
      </c>
      <c r="AO28" s="6">
        <f t="shared" si="17"/>
        <v>411976</v>
      </c>
      <c r="AP28" s="6">
        <f t="shared" si="17"/>
        <v>445785</v>
      </c>
      <c r="AQ28" s="6">
        <f t="shared" si="17"/>
        <v>470558</v>
      </c>
      <c r="AR28" s="6">
        <f t="shared" si="17"/>
        <v>484275</v>
      </c>
      <c r="AS28" s="6">
        <f t="shared" si="17"/>
        <v>512163</v>
      </c>
      <c r="AT28" s="6">
        <f t="shared" si="17"/>
        <v>523013</v>
      </c>
      <c r="AU28" s="6">
        <f t="shared" si="17"/>
        <v>533898</v>
      </c>
      <c r="AV28" s="6">
        <f t="shared" si="17"/>
        <v>562624</v>
      </c>
      <c r="AW28" s="6">
        <f t="shared" si="17"/>
        <v>594546.77160553623</v>
      </c>
      <c r="AX28" s="6">
        <f t="shared" ref="AX28:BD28" si="18">AX27+AX23</f>
        <v>617682.59116833378</v>
      </c>
      <c r="AY28" s="6">
        <f t="shared" si="18"/>
        <v>647558.20006901934</v>
      </c>
      <c r="AZ28" s="6">
        <f t="shared" si="18"/>
        <v>674552.91801783035</v>
      </c>
      <c r="BA28" s="6">
        <f t="shared" si="18"/>
        <v>710807.27165332623</v>
      </c>
      <c r="BB28" s="6">
        <f t="shared" si="18"/>
        <v>747091.89773070021</v>
      </c>
      <c r="BC28" s="6">
        <f t="shared" si="18"/>
        <v>792626.43882962619</v>
      </c>
      <c r="BD28" s="6">
        <f t="shared" si="18"/>
        <v>837346.93852793635</v>
      </c>
    </row>
    <row r="29" spans="1:57" x14ac:dyDescent="0.25">
      <c r="A29" s="4" t="s">
        <v>78</v>
      </c>
      <c r="B29" s="6">
        <f t="shared" ref="B29:AV29" si="19">B14-B23-B27</f>
        <v>0</v>
      </c>
      <c r="C29" s="6">
        <f t="shared" si="19"/>
        <v>0</v>
      </c>
      <c r="D29" s="6">
        <f t="shared" si="19"/>
        <v>0</v>
      </c>
      <c r="E29" s="6">
        <f t="shared" si="19"/>
        <v>0</v>
      </c>
      <c r="F29" s="6">
        <f t="shared" si="19"/>
        <v>0</v>
      </c>
      <c r="G29" s="6">
        <f t="shared" si="19"/>
        <v>0</v>
      </c>
      <c r="H29" s="6">
        <f t="shared" si="19"/>
        <v>0</v>
      </c>
      <c r="I29" s="6">
        <f t="shared" si="19"/>
        <v>0</v>
      </c>
      <c r="J29" s="6">
        <f t="shared" si="19"/>
        <v>0</v>
      </c>
      <c r="K29" s="6">
        <f t="shared" si="19"/>
        <v>0</v>
      </c>
      <c r="L29" s="6">
        <f t="shared" si="19"/>
        <v>0</v>
      </c>
      <c r="M29" s="6">
        <f t="shared" si="19"/>
        <v>0</v>
      </c>
      <c r="N29" s="6">
        <f t="shared" si="19"/>
        <v>0</v>
      </c>
      <c r="O29" s="6">
        <f t="shared" si="19"/>
        <v>0</v>
      </c>
      <c r="P29" s="6">
        <f t="shared" si="19"/>
        <v>0</v>
      </c>
      <c r="Q29" s="6">
        <f t="shared" si="19"/>
        <v>0</v>
      </c>
      <c r="R29" s="6">
        <f t="shared" si="19"/>
        <v>0</v>
      </c>
      <c r="S29" s="6">
        <f t="shared" si="19"/>
        <v>0</v>
      </c>
      <c r="T29" s="6">
        <f t="shared" si="19"/>
        <v>0</v>
      </c>
      <c r="U29" s="6">
        <f t="shared" si="19"/>
        <v>0</v>
      </c>
      <c r="V29" s="6">
        <f t="shared" si="19"/>
        <v>0</v>
      </c>
      <c r="W29" s="6">
        <f t="shared" si="19"/>
        <v>0</v>
      </c>
      <c r="X29" s="6">
        <f t="shared" si="19"/>
        <v>0</v>
      </c>
      <c r="Y29" s="6">
        <f t="shared" si="19"/>
        <v>0</v>
      </c>
      <c r="Z29" s="6">
        <f t="shared" si="19"/>
        <v>0</v>
      </c>
      <c r="AA29" s="6">
        <f t="shared" si="19"/>
        <v>0</v>
      </c>
      <c r="AB29" s="6">
        <f t="shared" si="19"/>
        <v>0</v>
      </c>
      <c r="AC29" s="6">
        <f t="shared" si="19"/>
        <v>0</v>
      </c>
      <c r="AD29" s="6">
        <f t="shared" si="19"/>
        <v>0</v>
      </c>
      <c r="AE29" s="6">
        <f t="shared" si="19"/>
        <v>0</v>
      </c>
      <c r="AF29" s="6">
        <f t="shared" si="19"/>
        <v>0</v>
      </c>
      <c r="AG29" s="6">
        <f t="shared" si="19"/>
        <v>0</v>
      </c>
      <c r="AH29" s="6">
        <f t="shared" si="19"/>
        <v>0</v>
      </c>
      <c r="AI29" s="6">
        <f t="shared" si="19"/>
        <v>0</v>
      </c>
      <c r="AJ29" s="6">
        <f t="shared" si="19"/>
        <v>0</v>
      </c>
      <c r="AK29" s="6">
        <f t="shared" si="19"/>
        <v>0</v>
      </c>
      <c r="AL29" s="6">
        <f t="shared" si="19"/>
        <v>0</v>
      </c>
      <c r="AM29" s="6">
        <f t="shared" si="19"/>
        <v>0</v>
      </c>
      <c r="AN29" s="6">
        <f t="shared" si="19"/>
        <v>0</v>
      </c>
      <c r="AO29" s="6">
        <f t="shared" si="19"/>
        <v>0</v>
      </c>
      <c r="AP29" s="6">
        <f t="shared" si="19"/>
        <v>0</v>
      </c>
      <c r="AQ29" s="6">
        <f t="shared" si="19"/>
        <v>0</v>
      </c>
      <c r="AR29" s="6">
        <f t="shared" si="19"/>
        <v>0</v>
      </c>
      <c r="AS29" s="6">
        <f t="shared" si="19"/>
        <v>0</v>
      </c>
      <c r="AT29" s="6">
        <f t="shared" si="19"/>
        <v>0</v>
      </c>
      <c r="AU29" s="6">
        <f t="shared" si="19"/>
        <v>0</v>
      </c>
      <c r="AV29" s="6">
        <f t="shared" si="19"/>
        <v>0</v>
      </c>
      <c r="AW29" s="6">
        <f>AW14-AW28</f>
        <v>0</v>
      </c>
      <c r="AX29" s="6">
        <f t="shared" ref="AX29:BD29" si="20">AX14-AX28</f>
        <v>0</v>
      </c>
      <c r="AY29" s="6">
        <f t="shared" si="20"/>
        <v>0</v>
      </c>
      <c r="AZ29" s="6">
        <f t="shared" si="20"/>
        <v>0</v>
      </c>
      <c r="BA29" s="6">
        <f t="shared" si="20"/>
        <v>0</v>
      </c>
      <c r="BB29" s="6">
        <f t="shared" si="20"/>
        <v>0</v>
      </c>
      <c r="BC29" s="6">
        <f t="shared" si="20"/>
        <v>0</v>
      </c>
      <c r="BD29" s="6">
        <f t="shared" si="20"/>
        <v>0</v>
      </c>
    </row>
    <row r="30" spans="1:57" x14ac:dyDescent="0.25">
      <c r="AW30" s="6"/>
    </row>
    <row r="31" spans="1:57" x14ac:dyDescent="0.25">
      <c r="AR31" s="6"/>
      <c r="AS31" s="6"/>
      <c r="AT31" s="6"/>
      <c r="AU31" s="6"/>
      <c r="AV31" s="6"/>
      <c r="AW31" s="6"/>
      <c r="AX31" s="6"/>
      <c r="AY31" s="6"/>
      <c r="AZ31" s="6"/>
      <c r="BA31" s="6"/>
      <c r="BB31" s="6"/>
      <c r="BC31" s="6"/>
      <c r="BD31" s="6"/>
    </row>
    <row r="32" spans="1:57" x14ac:dyDescent="0.25">
      <c r="AV32" s="6"/>
      <c r="AW32" s="6"/>
      <c r="AX32" s="6"/>
      <c r="AY32" s="6"/>
      <c r="AZ32" s="6"/>
      <c r="BA32" s="6"/>
      <c r="BB32" s="6"/>
      <c r="BC32" s="6"/>
      <c r="BD32" s="6"/>
    </row>
    <row r="33" spans="48:56" x14ac:dyDescent="0.25">
      <c r="AW33" s="6"/>
      <c r="AX33" s="6"/>
      <c r="AY33" s="6"/>
      <c r="AZ33" s="6"/>
      <c r="BA33" s="6"/>
      <c r="BB33" s="6"/>
      <c r="BC33" s="6"/>
      <c r="BD33" s="6"/>
    </row>
    <row r="34" spans="48:56" x14ac:dyDescent="0.25">
      <c r="AV34" s="6"/>
      <c r="AW34" s="6"/>
      <c r="AX34" s="6"/>
      <c r="AY34" s="6"/>
      <c r="AZ34" s="6"/>
      <c r="BA34" s="6"/>
      <c r="BB34" s="6"/>
      <c r="BC34" s="6"/>
      <c r="BD34" s="6"/>
    </row>
    <row r="35" spans="48:56" x14ac:dyDescent="0.25">
      <c r="AV35" s="6"/>
      <c r="AW35" s="6"/>
      <c r="AX35" s="6"/>
      <c r="AY35" s="6"/>
      <c r="AZ35" s="6"/>
      <c r="BA35" s="6"/>
      <c r="BB35" s="6"/>
      <c r="BC35" s="6"/>
      <c r="BD35" s="6"/>
    </row>
    <row r="36" spans="48:56" x14ac:dyDescent="0.25">
      <c r="AV36" s="6"/>
      <c r="AW36" s="6"/>
      <c r="AX36" s="6"/>
      <c r="AY36" s="6"/>
      <c r="AZ36" s="6"/>
      <c r="BA36" s="6"/>
      <c r="BB36" s="6"/>
      <c r="BC36" s="6"/>
      <c r="BD36" s="6"/>
    </row>
    <row r="38" spans="48:56" x14ac:dyDescent="0.25">
      <c r="AV38" s="6"/>
      <c r="AX38" s="6"/>
      <c r="AY38" s="6"/>
      <c r="AZ38" s="6"/>
      <c r="BA38" s="6"/>
      <c r="BB38" s="6"/>
      <c r="BC38" s="6"/>
      <c r="BD38" s="6"/>
    </row>
    <row r="39" spans="48:56" x14ac:dyDescent="0.25">
      <c r="AX39" s="6"/>
      <c r="AY39" s="6"/>
      <c r="AZ39" s="6"/>
      <c r="BA39" s="6"/>
      <c r="BB39" s="6"/>
      <c r="BC39" s="6"/>
      <c r="BD39" s="6"/>
    </row>
    <row r="40" spans="48:56" x14ac:dyDescent="0.25">
      <c r="AX40" s="6"/>
      <c r="AY40" s="6"/>
      <c r="AZ40" s="6"/>
      <c r="BA40" s="6"/>
      <c r="BB40" s="6"/>
      <c r="BC40" s="6"/>
      <c r="BD40" s="6"/>
    </row>
  </sheetData>
  <mergeCells count="2">
    <mergeCell ref="AW1:BD1"/>
    <mergeCell ref="B1:AV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406F6D-B384-8142-BF2E-59B43FD7B185}">
  <dimension ref="A1:ZZ29"/>
  <sheetViews>
    <sheetView workbookViewId="0">
      <pane xSplit="1" topLeftCell="AN1" activePane="topRight" state="frozen"/>
      <selection pane="topRight" activeCell="AZ31" sqref="AZ31"/>
    </sheetView>
  </sheetViews>
  <sheetFormatPr baseColWidth="10" defaultRowHeight="19" x14ac:dyDescent="0.25"/>
  <cols>
    <col min="1" max="1" width="60" style="3" bestFit="1" customWidth="1"/>
    <col min="2" max="2" width="9.33203125" style="3" bestFit="1" customWidth="1"/>
    <col min="3" max="3" width="9.5" style="3" bestFit="1" customWidth="1"/>
    <col min="4" max="4" width="10.5" style="3" bestFit="1" customWidth="1"/>
    <col min="5" max="5" width="11.1640625" style="3" bestFit="1" customWidth="1"/>
    <col min="6" max="8" width="9.5" style="3" bestFit="1" customWidth="1"/>
    <col min="9" max="9" width="11.1640625" style="3" bestFit="1" customWidth="1"/>
    <col min="10" max="11" width="9.5" style="3" bestFit="1" customWidth="1"/>
    <col min="12" max="12" width="9.6640625" style="3" bestFit="1" customWidth="1"/>
    <col min="13" max="13" width="11.1640625" style="3" bestFit="1" customWidth="1"/>
    <col min="14" max="15" width="10.6640625" style="3" bestFit="1" customWidth="1"/>
    <col min="16" max="16" width="9.83203125" style="3" bestFit="1" customWidth="1"/>
    <col min="17" max="17" width="11.1640625" style="3" bestFit="1" customWidth="1"/>
    <col min="18" max="18" width="9.83203125" style="3" bestFit="1" customWidth="1"/>
    <col min="19" max="19" width="9.5" style="3" bestFit="1" customWidth="1"/>
    <col min="20" max="20" width="10.6640625" style="3" bestFit="1" customWidth="1"/>
    <col min="21" max="21" width="11.1640625" style="3" bestFit="1" customWidth="1"/>
    <col min="22" max="22" width="10.5" style="3" bestFit="1" customWidth="1"/>
    <col min="23" max="23" width="10.6640625" style="3" bestFit="1" customWidth="1"/>
    <col min="24" max="24" width="9.6640625" style="3" bestFit="1" customWidth="1"/>
    <col min="25" max="25" width="11.1640625" style="3" bestFit="1" customWidth="1"/>
    <col min="26" max="26" width="10.6640625" style="3" bestFit="1" customWidth="1"/>
    <col min="27" max="27" width="10.5" style="3" bestFit="1" customWidth="1"/>
    <col min="28" max="28" width="10.6640625" style="3" bestFit="1" customWidth="1"/>
    <col min="29" max="29" width="11.1640625" style="3" bestFit="1" customWidth="1"/>
    <col min="30" max="32" width="10.6640625" style="3" bestFit="1" customWidth="1"/>
    <col min="33" max="33" width="11.1640625" style="3" bestFit="1" customWidth="1"/>
    <col min="34" max="36" width="10.6640625" style="3" bestFit="1" customWidth="1"/>
    <col min="37" max="37" width="11.1640625" style="3" bestFit="1" customWidth="1"/>
    <col min="38" max="40" width="10.6640625" style="3" bestFit="1" customWidth="1"/>
    <col min="41" max="41" width="11.1640625" style="3" bestFit="1" customWidth="1"/>
    <col min="42" max="42" width="10.5" style="3" bestFit="1" customWidth="1"/>
    <col min="43" max="44" width="10.6640625" style="3" bestFit="1" customWidth="1"/>
    <col min="45" max="45" width="11.1640625" style="3" bestFit="1" customWidth="1"/>
    <col min="46" max="48" width="10.6640625" style="3" bestFit="1" customWidth="1"/>
    <col min="49" max="56" width="11" style="3" bestFit="1" customWidth="1"/>
    <col min="57" max="16384" width="10.83203125" style="3"/>
  </cols>
  <sheetData>
    <row r="1" spans="1:702" ht="26" x14ac:dyDescent="0.3">
      <c r="A1" s="24" t="s">
        <v>60</v>
      </c>
      <c r="B1" s="97" t="s">
        <v>59</v>
      </c>
      <c r="C1" s="97"/>
      <c r="D1" s="97"/>
      <c r="E1" s="97"/>
      <c r="F1" s="97"/>
      <c r="G1" s="97"/>
      <c r="H1" s="97"/>
      <c r="I1" s="97"/>
      <c r="J1" s="97"/>
      <c r="K1" s="97"/>
      <c r="L1" s="97"/>
      <c r="M1" s="97"/>
      <c r="N1" s="97"/>
      <c r="O1" s="97"/>
      <c r="P1" s="97"/>
      <c r="Q1" s="97"/>
      <c r="R1" s="97"/>
      <c r="S1" s="97"/>
      <c r="T1" s="97"/>
      <c r="U1" s="97"/>
      <c r="V1" s="97"/>
      <c r="W1" s="97"/>
      <c r="X1" s="97"/>
      <c r="Y1" s="97"/>
      <c r="Z1" s="97"/>
      <c r="AA1" s="97"/>
      <c r="AB1" s="97"/>
      <c r="AC1" s="97"/>
      <c r="AD1" s="97"/>
      <c r="AE1" s="97"/>
      <c r="AF1" s="97"/>
      <c r="AG1" s="97"/>
      <c r="AH1" s="97"/>
      <c r="AI1" s="97"/>
      <c r="AJ1" s="97"/>
      <c r="AK1" s="97"/>
      <c r="AL1" s="97"/>
      <c r="AM1" s="97"/>
      <c r="AN1" s="97"/>
      <c r="AO1" s="97"/>
      <c r="AP1" s="97"/>
      <c r="AQ1" s="97"/>
      <c r="AR1" s="97"/>
      <c r="AS1" s="97"/>
      <c r="AT1" s="97"/>
      <c r="AU1" s="97"/>
      <c r="AV1" s="97"/>
      <c r="AW1" s="97" t="s">
        <v>61</v>
      </c>
      <c r="AX1" s="97"/>
      <c r="AY1" s="97"/>
      <c r="AZ1" s="97"/>
      <c r="BA1" s="97"/>
      <c r="BB1" s="97"/>
      <c r="BC1" s="97"/>
      <c r="BD1" s="97"/>
    </row>
    <row r="2" spans="1:702" ht="71" x14ac:dyDescent="0.25">
      <c r="A2" s="4" t="s">
        <v>0</v>
      </c>
      <c r="B2" s="15">
        <v>41547</v>
      </c>
      <c r="C2" s="15">
        <v>41639</v>
      </c>
      <c r="D2" s="15">
        <v>41729</v>
      </c>
      <c r="E2" s="15">
        <v>41820</v>
      </c>
      <c r="F2" s="15">
        <v>41912</v>
      </c>
      <c r="G2" s="15">
        <v>42004</v>
      </c>
      <c r="H2" s="15">
        <v>42094</v>
      </c>
      <c r="I2" s="15">
        <v>42185</v>
      </c>
      <c r="J2" s="15">
        <v>42277</v>
      </c>
      <c r="K2" s="15">
        <v>42369</v>
      </c>
      <c r="L2" s="15">
        <v>42460</v>
      </c>
      <c r="M2" s="15">
        <v>42551</v>
      </c>
      <c r="N2" s="15">
        <v>42643</v>
      </c>
      <c r="O2" s="15">
        <v>42735</v>
      </c>
      <c r="P2" s="15">
        <v>42825</v>
      </c>
      <c r="Q2" s="15">
        <v>42916</v>
      </c>
      <c r="R2" s="15">
        <v>43008</v>
      </c>
      <c r="S2" s="15">
        <v>43100</v>
      </c>
      <c r="T2" s="15">
        <v>43190</v>
      </c>
      <c r="U2" s="15">
        <v>43281</v>
      </c>
      <c r="V2" s="15">
        <v>43373</v>
      </c>
      <c r="W2" s="15">
        <v>43465</v>
      </c>
      <c r="X2" s="15">
        <v>43555</v>
      </c>
      <c r="Y2" s="15">
        <v>43646</v>
      </c>
      <c r="Z2" s="15">
        <v>43738</v>
      </c>
      <c r="AA2" s="15">
        <v>43830</v>
      </c>
      <c r="AB2" s="15">
        <v>43921</v>
      </c>
      <c r="AC2" s="15">
        <v>44012</v>
      </c>
      <c r="AD2" s="15">
        <v>44104</v>
      </c>
      <c r="AE2" s="15">
        <v>44196</v>
      </c>
      <c r="AF2" s="15">
        <v>44286</v>
      </c>
      <c r="AG2" s="15">
        <v>44377</v>
      </c>
      <c r="AH2" s="15">
        <v>44469</v>
      </c>
      <c r="AI2" s="15">
        <v>44561</v>
      </c>
      <c r="AJ2" s="15">
        <v>44651</v>
      </c>
      <c r="AK2" s="15">
        <v>44742</v>
      </c>
      <c r="AL2" s="15">
        <v>44834</v>
      </c>
      <c r="AM2" s="15">
        <v>44926</v>
      </c>
      <c r="AN2" s="15">
        <v>45016</v>
      </c>
      <c r="AO2" s="15">
        <v>45107</v>
      </c>
      <c r="AP2" s="15">
        <v>45199</v>
      </c>
      <c r="AQ2" s="15">
        <v>45291</v>
      </c>
      <c r="AR2" s="15">
        <v>45382</v>
      </c>
      <c r="AS2" s="15">
        <v>45473</v>
      </c>
      <c r="AT2" s="15">
        <v>45565</v>
      </c>
      <c r="AU2" s="15">
        <v>45657</v>
      </c>
      <c r="AV2" s="15">
        <v>45747</v>
      </c>
      <c r="AW2" s="15">
        <v>45838</v>
      </c>
      <c r="AX2" s="15">
        <v>45930</v>
      </c>
      <c r="AY2" s="15">
        <v>46022</v>
      </c>
      <c r="AZ2" s="15">
        <v>46112</v>
      </c>
      <c r="BA2" s="15">
        <v>46203</v>
      </c>
      <c r="BB2" s="15">
        <v>46295</v>
      </c>
      <c r="BC2" s="15">
        <v>46387</v>
      </c>
      <c r="BD2" s="15">
        <v>46477</v>
      </c>
      <c r="BE2" s="17"/>
      <c r="BF2" s="17"/>
      <c r="BG2" s="17"/>
      <c r="BH2" s="17"/>
      <c r="BI2" s="17"/>
      <c r="BJ2" s="17"/>
      <c r="BK2" s="17"/>
      <c r="BL2" s="17"/>
      <c r="BM2" s="17"/>
      <c r="BN2" s="17"/>
      <c r="BO2" s="17"/>
      <c r="BP2" s="17"/>
      <c r="BQ2" s="17"/>
      <c r="BR2" s="17"/>
      <c r="BS2" s="17"/>
      <c r="BT2" s="17"/>
      <c r="BU2" s="17"/>
      <c r="BV2" s="17"/>
      <c r="BW2" s="17"/>
      <c r="BX2" s="17"/>
      <c r="BY2" s="17"/>
      <c r="BZ2" s="17"/>
      <c r="CA2" s="17"/>
      <c r="CB2" s="17"/>
      <c r="CC2" s="17"/>
      <c r="CD2" s="17"/>
      <c r="CE2" s="17"/>
      <c r="CF2" s="17"/>
      <c r="CG2" s="17"/>
      <c r="CH2" s="17"/>
      <c r="CI2" s="17"/>
      <c r="CJ2" s="17"/>
      <c r="CK2" s="17"/>
      <c r="CL2" s="17"/>
      <c r="CM2" s="17"/>
      <c r="CN2" s="17"/>
      <c r="CO2" s="17"/>
      <c r="CP2" s="17"/>
      <c r="CQ2" s="17"/>
      <c r="CR2" s="17"/>
      <c r="CS2" s="17"/>
      <c r="CT2" s="17"/>
      <c r="CU2" s="17"/>
      <c r="CV2" s="17"/>
      <c r="CW2" s="17"/>
      <c r="CX2" s="17"/>
      <c r="CY2" s="17"/>
      <c r="CZ2" s="17"/>
      <c r="DA2" s="17"/>
      <c r="DB2" s="17"/>
      <c r="DC2" s="17"/>
      <c r="DD2" s="17"/>
      <c r="DE2" s="17"/>
      <c r="DF2" s="17"/>
      <c r="DG2" s="17"/>
      <c r="DH2" s="17"/>
      <c r="DI2" s="17"/>
      <c r="DJ2" s="17"/>
      <c r="DK2" s="17"/>
      <c r="DL2" s="17"/>
      <c r="DM2" s="17"/>
      <c r="DN2" s="17"/>
      <c r="DO2" s="17"/>
      <c r="DP2" s="17"/>
      <c r="DQ2" s="17"/>
      <c r="DR2" s="17"/>
      <c r="DS2" s="17"/>
      <c r="DT2" s="17"/>
      <c r="DU2" s="17"/>
      <c r="DV2" s="17"/>
      <c r="DW2" s="17"/>
      <c r="DX2" s="17"/>
      <c r="DY2" s="17"/>
      <c r="DZ2" s="17"/>
      <c r="EA2" s="17"/>
      <c r="EB2" s="17"/>
      <c r="EC2" s="17"/>
      <c r="ED2" s="17"/>
      <c r="EE2" s="17"/>
      <c r="EF2" s="17"/>
      <c r="EG2" s="17"/>
      <c r="EH2" s="17"/>
      <c r="EI2" s="17"/>
      <c r="EJ2" s="17"/>
      <c r="EK2" s="17"/>
      <c r="EL2" s="17"/>
      <c r="EM2" s="17"/>
      <c r="EN2" s="17"/>
      <c r="EO2" s="17"/>
      <c r="EP2" s="17"/>
      <c r="EQ2" s="17"/>
      <c r="ER2" s="17"/>
      <c r="ES2" s="17"/>
      <c r="ET2" s="17"/>
      <c r="EU2" s="17"/>
      <c r="EV2" s="17"/>
      <c r="EW2" s="17"/>
      <c r="EX2" s="17"/>
      <c r="EY2" s="17"/>
      <c r="EZ2" s="17"/>
      <c r="FA2" s="17"/>
      <c r="FB2" s="17"/>
      <c r="FC2" s="17"/>
      <c r="FD2" s="17"/>
      <c r="FE2" s="17"/>
      <c r="FF2" s="17"/>
      <c r="FG2" s="17"/>
      <c r="FH2" s="17"/>
      <c r="FI2" s="17"/>
      <c r="FJ2" s="17"/>
      <c r="FK2" s="17"/>
      <c r="FL2" s="17"/>
      <c r="FM2" s="17"/>
      <c r="FN2" s="17"/>
      <c r="FO2" s="17"/>
      <c r="FP2" s="17"/>
      <c r="FQ2" s="17"/>
      <c r="FR2" s="17"/>
      <c r="FS2" s="17"/>
      <c r="FT2" s="17"/>
      <c r="FU2" s="17"/>
      <c r="FV2" s="17"/>
      <c r="FW2" s="17"/>
      <c r="FX2" s="17"/>
      <c r="FY2" s="17"/>
      <c r="FZ2" s="17"/>
      <c r="GA2" s="17"/>
      <c r="GB2" s="17"/>
      <c r="GC2" s="17"/>
      <c r="GD2" s="17"/>
      <c r="GE2" s="17"/>
      <c r="GF2" s="17"/>
      <c r="GG2" s="17"/>
      <c r="GH2" s="17"/>
      <c r="GI2" s="17"/>
      <c r="GJ2" s="17"/>
      <c r="GK2" s="17"/>
      <c r="GL2" s="17"/>
      <c r="GM2" s="17"/>
      <c r="GN2" s="17"/>
      <c r="GO2" s="17"/>
      <c r="GP2" s="17"/>
      <c r="GQ2" s="17"/>
      <c r="GR2" s="17"/>
      <c r="GS2" s="17"/>
      <c r="GT2" s="17"/>
      <c r="GU2" s="17"/>
      <c r="GV2" s="17"/>
      <c r="GW2" s="17"/>
      <c r="GX2" s="17"/>
      <c r="GY2" s="17"/>
      <c r="GZ2" s="17"/>
      <c r="HA2" s="17"/>
      <c r="HB2" s="17"/>
      <c r="HC2" s="17"/>
      <c r="HD2" s="17"/>
      <c r="HE2" s="17"/>
      <c r="HF2" s="17"/>
      <c r="HG2" s="17"/>
      <c r="HH2" s="17"/>
      <c r="HI2" s="17"/>
      <c r="HJ2" s="17"/>
      <c r="HK2" s="17"/>
      <c r="HL2" s="17"/>
      <c r="HM2" s="17"/>
      <c r="HN2" s="17"/>
      <c r="HO2" s="17"/>
      <c r="HP2" s="17"/>
      <c r="HQ2" s="17"/>
      <c r="HR2" s="17"/>
      <c r="HS2" s="17"/>
      <c r="HT2" s="17"/>
      <c r="HU2" s="17"/>
      <c r="HV2" s="17"/>
      <c r="HW2" s="17"/>
      <c r="HX2" s="17"/>
      <c r="HY2" s="17"/>
      <c r="HZ2" s="17"/>
      <c r="IA2" s="17"/>
      <c r="IB2" s="17"/>
      <c r="IC2" s="17"/>
      <c r="ID2" s="17"/>
      <c r="IE2" s="17"/>
      <c r="IF2" s="17"/>
      <c r="IG2" s="17"/>
      <c r="IH2" s="17"/>
      <c r="II2" s="17"/>
      <c r="IJ2" s="17"/>
      <c r="IK2" s="17"/>
      <c r="IL2" s="17"/>
      <c r="IM2" s="17"/>
      <c r="IN2" s="17"/>
      <c r="IO2" s="17"/>
      <c r="IP2" s="17"/>
      <c r="IQ2" s="17"/>
      <c r="IR2" s="17"/>
      <c r="IS2" s="17"/>
      <c r="IT2" s="17"/>
      <c r="IU2" s="17"/>
      <c r="IV2" s="17"/>
      <c r="IW2" s="17"/>
      <c r="IX2" s="17"/>
      <c r="IY2" s="17"/>
      <c r="IZ2" s="17"/>
      <c r="JA2" s="17"/>
      <c r="JB2" s="17"/>
      <c r="JC2" s="17"/>
      <c r="JD2" s="17"/>
      <c r="JE2" s="17"/>
      <c r="JF2" s="17"/>
      <c r="JG2" s="17"/>
      <c r="JH2" s="17"/>
      <c r="JI2" s="17"/>
      <c r="JJ2" s="17"/>
      <c r="JK2" s="17"/>
      <c r="JL2" s="17"/>
      <c r="JM2" s="17"/>
      <c r="JN2" s="17"/>
      <c r="JO2" s="17"/>
      <c r="JP2" s="17"/>
      <c r="JQ2" s="17"/>
      <c r="JR2" s="17"/>
      <c r="JS2" s="17"/>
      <c r="JT2" s="17"/>
      <c r="JU2" s="17"/>
      <c r="JV2" s="17"/>
      <c r="JW2" s="17"/>
      <c r="JX2" s="17"/>
      <c r="JY2" s="17"/>
      <c r="JZ2" s="17"/>
      <c r="KA2" s="17"/>
      <c r="KB2" s="17"/>
      <c r="KC2" s="17"/>
      <c r="KD2" s="17"/>
      <c r="KE2" s="17"/>
      <c r="KF2" s="17"/>
      <c r="KG2" s="17"/>
      <c r="KH2" s="17"/>
      <c r="KI2" s="17"/>
      <c r="KJ2" s="17"/>
      <c r="KK2" s="17"/>
      <c r="KL2" s="17"/>
      <c r="KM2" s="17"/>
      <c r="KN2" s="17"/>
      <c r="KO2" s="17"/>
      <c r="KP2" s="17"/>
      <c r="KQ2" s="17"/>
      <c r="KR2" s="17"/>
      <c r="KS2" s="17"/>
      <c r="KT2" s="17"/>
      <c r="KU2" s="17"/>
      <c r="KV2" s="17"/>
      <c r="KW2" s="17"/>
      <c r="KX2" s="17"/>
      <c r="KY2" s="17"/>
      <c r="KZ2" s="17"/>
      <c r="LA2" s="17"/>
      <c r="LB2" s="17"/>
      <c r="LC2" s="17"/>
      <c r="LD2" s="17"/>
      <c r="LE2" s="17"/>
      <c r="LF2" s="17"/>
      <c r="LG2" s="17"/>
      <c r="LH2" s="17"/>
      <c r="LI2" s="17"/>
      <c r="LJ2" s="17"/>
      <c r="LK2" s="17"/>
      <c r="LL2" s="17"/>
      <c r="LM2" s="17"/>
      <c r="LN2" s="17"/>
      <c r="LO2" s="17"/>
      <c r="LP2" s="17"/>
      <c r="LQ2" s="17"/>
      <c r="LR2" s="17"/>
      <c r="LS2" s="17"/>
      <c r="LT2" s="17"/>
      <c r="LU2" s="17"/>
      <c r="LV2" s="17"/>
      <c r="LW2" s="17"/>
      <c r="LX2" s="17"/>
      <c r="LY2" s="17"/>
      <c r="LZ2" s="17"/>
      <c r="MA2" s="17"/>
      <c r="MB2" s="17"/>
      <c r="MC2" s="17"/>
      <c r="MD2" s="17"/>
      <c r="ME2" s="17"/>
      <c r="MF2" s="17"/>
      <c r="MG2" s="17"/>
      <c r="MH2" s="17"/>
      <c r="MI2" s="17"/>
      <c r="MJ2" s="17"/>
      <c r="MK2" s="17"/>
      <c r="ML2" s="17"/>
      <c r="MM2" s="17"/>
      <c r="MN2" s="17"/>
      <c r="MO2" s="17"/>
      <c r="MP2" s="17"/>
      <c r="MQ2" s="17"/>
      <c r="MR2" s="17"/>
      <c r="MS2" s="17"/>
      <c r="MT2" s="17"/>
      <c r="MU2" s="17"/>
      <c r="MV2" s="17"/>
      <c r="MW2" s="17"/>
      <c r="MX2" s="17"/>
      <c r="MY2" s="17"/>
      <c r="MZ2" s="17"/>
      <c r="NA2" s="17"/>
      <c r="NB2" s="17"/>
      <c r="NC2" s="17"/>
      <c r="ND2" s="17"/>
      <c r="NE2" s="17"/>
      <c r="NF2" s="17"/>
      <c r="NG2" s="17"/>
      <c r="NH2" s="17"/>
      <c r="NI2" s="17"/>
      <c r="NJ2" s="17"/>
      <c r="NK2" s="17"/>
      <c r="NL2" s="17"/>
      <c r="NM2" s="17"/>
      <c r="NN2" s="17"/>
      <c r="NO2" s="17"/>
      <c r="NP2" s="17"/>
      <c r="NQ2" s="17"/>
      <c r="NR2" s="17"/>
      <c r="NS2" s="17"/>
      <c r="NT2" s="17"/>
      <c r="NU2" s="17"/>
      <c r="NV2" s="17"/>
      <c r="NW2" s="17"/>
      <c r="NX2" s="17"/>
      <c r="NY2" s="17"/>
      <c r="NZ2" s="17"/>
      <c r="OA2" s="17"/>
      <c r="OB2" s="17"/>
      <c r="OC2" s="17"/>
      <c r="OD2" s="17"/>
      <c r="OE2" s="17"/>
      <c r="OF2" s="17"/>
      <c r="OG2" s="17"/>
      <c r="OH2" s="17"/>
      <c r="OI2" s="17"/>
      <c r="OJ2" s="17"/>
      <c r="OK2" s="17"/>
      <c r="OL2" s="17"/>
      <c r="OM2" s="17"/>
      <c r="ON2" s="17"/>
      <c r="OO2" s="17"/>
      <c r="OP2" s="17"/>
      <c r="OQ2" s="17"/>
      <c r="OR2" s="17"/>
      <c r="OS2" s="17"/>
      <c r="OT2" s="17"/>
      <c r="OU2" s="17"/>
      <c r="OV2" s="17"/>
      <c r="OW2" s="17"/>
      <c r="OX2" s="17"/>
      <c r="OY2" s="17"/>
      <c r="OZ2" s="17"/>
      <c r="PA2" s="17"/>
      <c r="PB2" s="17"/>
      <c r="PC2" s="17"/>
      <c r="PD2" s="17"/>
      <c r="PE2" s="17"/>
      <c r="PF2" s="17"/>
      <c r="PG2" s="17"/>
      <c r="PH2" s="17"/>
      <c r="PI2" s="17"/>
      <c r="PJ2" s="17"/>
      <c r="PK2" s="17"/>
      <c r="PL2" s="17"/>
      <c r="PM2" s="17"/>
      <c r="PN2" s="17"/>
      <c r="PO2" s="17"/>
      <c r="PP2" s="17"/>
      <c r="PQ2" s="17"/>
      <c r="PR2" s="17"/>
      <c r="PS2" s="17"/>
      <c r="PT2" s="17"/>
      <c r="PU2" s="17"/>
      <c r="PV2" s="17"/>
      <c r="PW2" s="17"/>
      <c r="PX2" s="17"/>
      <c r="PY2" s="17"/>
      <c r="PZ2" s="17"/>
      <c r="QA2" s="17"/>
      <c r="QB2" s="17"/>
      <c r="QC2" s="17"/>
      <c r="QD2" s="17"/>
      <c r="QE2" s="17"/>
      <c r="QF2" s="17"/>
      <c r="QG2" s="17"/>
      <c r="QH2" s="17"/>
      <c r="QI2" s="17"/>
      <c r="QJ2" s="17"/>
      <c r="QK2" s="17"/>
      <c r="QL2" s="17"/>
      <c r="QM2" s="17"/>
      <c r="QN2" s="17"/>
      <c r="QO2" s="17"/>
      <c r="QP2" s="17"/>
      <c r="QQ2" s="17"/>
      <c r="QR2" s="17"/>
      <c r="QS2" s="17"/>
      <c r="QT2" s="17"/>
      <c r="QU2" s="17"/>
      <c r="QV2" s="17"/>
      <c r="QW2" s="17"/>
      <c r="QX2" s="17"/>
      <c r="QY2" s="17"/>
      <c r="QZ2" s="17"/>
      <c r="RA2" s="17"/>
      <c r="RB2" s="17"/>
      <c r="RC2" s="17"/>
      <c r="RD2" s="17"/>
      <c r="RE2" s="17"/>
      <c r="RF2" s="17"/>
      <c r="RG2" s="17"/>
      <c r="RH2" s="17"/>
      <c r="RI2" s="17"/>
      <c r="RJ2" s="17"/>
      <c r="RK2" s="17"/>
      <c r="RL2" s="17"/>
      <c r="RM2" s="17"/>
      <c r="RN2" s="17"/>
      <c r="RO2" s="17"/>
      <c r="RP2" s="17"/>
      <c r="RQ2" s="17"/>
      <c r="RR2" s="17"/>
      <c r="RS2" s="17"/>
      <c r="RT2" s="17"/>
      <c r="RU2" s="17"/>
      <c r="RV2" s="17"/>
      <c r="RW2" s="17"/>
      <c r="RX2" s="17"/>
      <c r="RY2" s="17"/>
      <c r="RZ2" s="17"/>
      <c r="SA2" s="17"/>
      <c r="SB2" s="17"/>
      <c r="SC2" s="17"/>
      <c r="SD2" s="17"/>
      <c r="SE2" s="17"/>
      <c r="SF2" s="17"/>
      <c r="SG2" s="17"/>
      <c r="SH2" s="17"/>
      <c r="SI2" s="17"/>
      <c r="SJ2" s="17"/>
      <c r="SK2" s="17"/>
      <c r="SL2" s="17"/>
      <c r="SM2" s="17"/>
      <c r="SN2" s="17"/>
      <c r="SO2" s="17"/>
      <c r="SP2" s="17"/>
      <c r="SQ2" s="17"/>
      <c r="SR2" s="17"/>
      <c r="SS2" s="17"/>
      <c r="ST2" s="17"/>
      <c r="SU2" s="17"/>
      <c r="SV2" s="17"/>
      <c r="SW2" s="17"/>
      <c r="SX2" s="17"/>
      <c r="SY2" s="17"/>
      <c r="SZ2" s="17"/>
      <c r="TA2" s="17"/>
      <c r="TB2" s="17"/>
      <c r="TC2" s="17"/>
      <c r="TD2" s="17"/>
      <c r="TE2" s="17"/>
      <c r="TF2" s="17"/>
      <c r="TG2" s="17"/>
      <c r="TH2" s="17"/>
      <c r="TI2" s="17"/>
      <c r="TJ2" s="17"/>
      <c r="TK2" s="17"/>
      <c r="TL2" s="17"/>
      <c r="TM2" s="17"/>
      <c r="TN2" s="17"/>
      <c r="TO2" s="17"/>
      <c r="TP2" s="17"/>
      <c r="TQ2" s="17"/>
      <c r="TR2" s="17"/>
      <c r="TS2" s="17"/>
      <c r="TT2" s="17"/>
      <c r="TU2" s="17"/>
      <c r="TV2" s="17"/>
      <c r="TW2" s="17"/>
      <c r="TX2" s="17"/>
      <c r="TY2" s="17"/>
      <c r="TZ2" s="17"/>
      <c r="UA2" s="17"/>
      <c r="UB2" s="17"/>
      <c r="UC2" s="17"/>
      <c r="UD2" s="17"/>
      <c r="UE2" s="17"/>
      <c r="UF2" s="17"/>
      <c r="UG2" s="17"/>
      <c r="UH2" s="17"/>
      <c r="UI2" s="17"/>
      <c r="UJ2" s="17"/>
      <c r="UK2" s="17"/>
      <c r="UL2" s="17"/>
      <c r="UM2" s="17"/>
      <c r="UN2" s="17"/>
      <c r="UO2" s="17"/>
      <c r="UP2" s="17"/>
      <c r="UQ2" s="17"/>
      <c r="UR2" s="17"/>
      <c r="US2" s="17"/>
      <c r="UT2" s="17"/>
      <c r="UU2" s="17"/>
      <c r="UV2" s="17"/>
      <c r="UW2" s="17"/>
      <c r="UX2" s="17"/>
      <c r="UY2" s="17"/>
      <c r="UZ2" s="17"/>
      <c r="VA2" s="17"/>
      <c r="VB2" s="17"/>
      <c r="VC2" s="17"/>
      <c r="VD2" s="17"/>
      <c r="VE2" s="17"/>
      <c r="VF2" s="17"/>
      <c r="VG2" s="17"/>
      <c r="VH2" s="17"/>
      <c r="VI2" s="17"/>
      <c r="VJ2" s="17"/>
      <c r="VK2" s="17"/>
      <c r="VL2" s="17"/>
      <c r="VM2" s="17"/>
      <c r="VN2" s="17"/>
      <c r="VO2" s="17"/>
      <c r="VP2" s="17"/>
      <c r="VQ2" s="17"/>
      <c r="VR2" s="17"/>
      <c r="VS2" s="17"/>
      <c r="VT2" s="17"/>
      <c r="VU2" s="17"/>
      <c r="VV2" s="17"/>
      <c r="VW2" s="17"/>
      <c r="VX2" s="17"/>
      <c r="VY2" s="17"/>
      <c r="VZ2" s="17"/>
      <c r="WA2" s="17"/>
      <c r="WB2" s="17"/>
      <c r="WC2" s="17"/>
      <c r="WD2" s="17"/>
      <c r="WE2" s="17"/>
      <c r="WF2" s="17"/>
      <c r="WG2" s="17"/>
      <c r="WH2" s="17"/>
      <c r="WI2" s="17"/>
      <c r="WJ2" s="17"/>
      <c r="WK2" s="17"/>
      <c r="WL2" s="17"/>
      <c r="WM2" s="17"/>
      <c r="WN2" s="17"/>
      <c r="WO2" s="17"/>
      <c r="WP2" s="17"/>
      <c r="WQ2" s="17"/>
      <c r="WR2" s="17"/>
      <c r="WS2" s="17"/>
      <c r="WT2" s="17"/>
      <c r="WU2" s="17"/>
      <c r="WV2" s="17"/>
      <c r="WW2" s="17"/>
      <c r="WX2" s="17"/>
      <c r="WY2" s="17"/>
      <c r="WZ2" s="17"/>
      <c r="XA2" s="17"/>
      <c r="XB2" s="17"/>
      <c r="XC2" s="17"/>
      <c r="XD2" s="17"/>
      <c r="XE2" s="17"/>
      <c r="XF2" s="17"/>
      <c r="XG2" s="17"/>
      <c r="XH2" s="17"/>
      <c r="XI2" s="17"/>
      <c r="XJ2" s="17"/>
      <c r="XK2" s="17"/>
      <c r="XL2" s="17"/>
      <c r="XM2" s="17"/>
      <c r="XN2" s="17"/>
      <c r="XO2" s="17"/>
      <c r="XP2" s="17"/>
      <c r="XQ2" s="17"/>
      <c r="XR2" s="17"/>
      <c r="XS2" s="17"/>
      <c r="XT2" s="17"/>
      <c r="XU2" s="17"/>
      <c r="XV2" s="17"/>
      <c r="XW2" s="17"/>
      <c r="XX2" s="17"/>
      <c r="XY2" s="17"/>
      <c r="XZ2" s="17"/>
      <c r="YA2" s="17"/>
      <c r="YB2" s="17"/>
      <c r="YC2" s="17"/>
      <c r="YD2" s="17"/>
      <c r="YE2" s="17"/>
      <c r="YF2" s="17"/>
      <c r="YG2" s="17"/>
      <c r="YH2" s="17"/>
      <c r="YI2" s="17"/>
      <c r="YJ2" s="17"/>
      <c r="YK2" s="17"/>
      <c r="YL2" s="17"/>
      <c r="YM2" s="17"/>
      <c r="YN2" s="17"/>
      <c r="YO2" s="17"/>
      <c r="YP2" s="17"/>
      <c r="YQ2" s="17"/>
      <c r="YR2" s="17"/>
      <c r="YS2" s="17"/>
      <c r="YT2" s="17"/>
      <c r="YU2" s="17"/>
      <c r="YV2" s="17"/>
      <c r="YW2" s="17"/>
      <c r="YX2" s="17"/>
      <c r="YY2" s="17"/>
      <c r="YZ2" s="17"/>
      <c r="ZA2" s="17"/>
      <c r="ZB2" s="17"/>
      <c r="ZC2" s="17"/>
      <c r="ZD2" s="17"/>
      <c r="ZE2" s="17"/>
      <c r="ZF2" s="17"/>
      <c r="ZG2" s="17"/>
      <c r="ZH2" s="17"/>
      <c r="ZI2" s="17"/>
      <c r="ZJ2" s="17"/>
      <c r="ZK2" s="17"/>
      <c r="ZL2" s="17"/>
      <c r="ZM2" s="17"/>
      <c r="ZN2" s="17"/>
      <c r="ZO2" s="17"/>
      <c r="ZP2" s="17"/>
      <c r="ZQ2" s="17"/>
      <c r="ZR2" s="17"/>
      <c r="ZS2" s="17"/>
      <c r="ZT2" s="17"/>
      <c r="ZU2" s="17"/>
      <c r="ZV2" s="17"/>
      <c r="ZW2" s="17"/>
      <c r="ZX2" s="17"/>
      <c r="ZY2" s="17"/>
      <c r="ZZ2" s="17"/>
    </row>
    <row r="3" spans="1:702" x14ac:dyDescent="0.25">
      <c r="A3" s="19" t="s">
        <v>72</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c r="AS3" s="15"/>
      <c r="AT3" s="15"/>
      <c r="AU3" s="15"/>
      <c r="AV3" s="15"/>
      <c r="AW3" s="15"/>
      <c r="AX3" s="15"/>
      <c r="AY3" s="15"/>
      <c r="AZ3" s="15"/>
      <c r="BA3" s="15"/>
      <c r="BB3" s="15"/>
      <c r="BC3" s="15"/>
      <c r="BD3" s="15"/>
      <c r="BE3" s="17"/>
      <c r="BF3" s="17"/>
      <c r="BG3" s="17"/>
      <c r="BH3" s="17"/>
      <c r="BI3" s="17"/>
      <c r="BJ3" s="17"/>
      <c r="BK3" s="17"/>
      <c r="BL3" s="17"/>
      <c r="BM3" s="17"/>
      <c r="BN3" s="17"/>
      <c r="BO3" s="17"/>
      <c r="BP3" s="17"/>
      <c r="BQ3" s="17"/>
      <c r="BR3" s="17"/>
      <c r="BS3" s="17"/>
      <c r="BT3" s="17"/>
      <c r="BU3" s="17"/>
      <c r="BV3" s="17"/>
      <c r="BW3" s="17"/>
      <c r="BX3" s="17"/>
      <c r="BY3" s="17"/>
      <c r="BZ3" s="17"/>
      <c r="CA3" s="17"/>
      <c r="CB3" s="17"/>
      <c r="CC3" s="17"/>
      <c r="CD3" s="17"/>
      <c r="CE3" s="17"/>
      <c r="CF3" s="17"/>
      <c r="CG3" s="17"/>
      <c r="CH3" s="17"/>
      <c r="CI3" s="17"/>
      <c r="CJ3" s="17"/>
      <c r="CK3" s="17"/>
      <c r="CL3" s="17"/>
      <c r="CM3" s="17"/>
      <c r="CN3" s="17"/>
      <c r="CO3" s="17"/>
      <c r="CP3" s="17"/>
      <c r="CQ3" s="17"/>
      <c r="CR3" s="17"/>
      <c r="CS3" s="17"/>
      <c r="CT3" s="17"/>
      <c r="CU3" s="17"/>
      <c r="CV3" s="17"/>
      <c r="CW3" s="17"/>
      <c r="CX3" s="17"/>
      <c r="CY3" s="17"/>
      <c r="CZ3" s="17"/>
      <c r="DA3" s="17"/>
      <c r="DB3" s="17"/>
      <c r="DC3" s="17"/>
      <c r="DD3" s="17"/>
      <c r="DE3" s="17"/>
      <c r="DF3" s="17"/>
      <c r="DG3" s="17"/>
      <c r="DH3" s="17"/>
      <c r="DI3" s="17"/>
      <c r="DJ3" s="17"/>
      <c r="DK3" s="17"/>
      <c r="DL3" s="17"/>
      <c r="DM3" s="17"/>
      <c r="DN3" s="17"/>
      <c r="DO3" s="17"/>
      <c r="DP3" s="17"/>
      <c r="DQ3" s="17"/>
      <c r="DR3" s="17"/>
      <c r="DS3" s="17"/>
      <c r="DT3" s="17"/>
      <c r="DU3" s="17"/>
      <c r="DV3" s="17"/>
      <c r="DW3" s="17"/>
      <c r="DX3" s="17"/>
      <c r="DY3" s="17"/>
      <c r="DZ3" s="17"/>
      <c r="EA3" s="17"/>
      <c r="EB3" s="17"/>
      <c r="EC3" s="17"/>
      <c r="ED3" s="17"/>
      <c r="EE3" s="17"/>
      <c r="EF3" s="17"/>
      <c r="EG3" s="17"/>
      <c r="EH3" s="17"/>
      <c r="EI3" s="17"/>
      <c r="EJ3" s="17"/>
      <c r="EK3" s="17"/>
      <c r="EL3" s="17"/>
      <c r="EM3" s="17"/>
      <c r="EN3" s="17"/>
      <c r="EO3" s="17"/>
      <c r="EP3" s="17"/>
      <c r="EQ3" s="17"/>
      <c r="ER3" s="17"/>
      <c r="ES3" s="17"/>
      <c r="ET3" s="17"/>
      <c r="EU3" s="17"/>
      <c r="EV3" s="17"/>
      <c r="EW3" s="17"/>
      <c r="EX3" s="17"/>
      <c r="EY3" s="17"/>
      <c r="EZ3" s="17"/>
      <c r="FA3" s="17"/>
      <c r="FB3" s="17"/>
      <c r="FC3" s="17"/>
      <c r="FD3" s="17"/>
      <c r="FE3" s="17"/>
      <c r="FF3" s="17"/>
      <c r="FG3" s="17"/>
      <c r="FH3" s="17"/>
      <c r="FI3" s="17"/>
      <c r="FJ3" s="17"/>
      <c r="FK3" s="17"/>
      <c r="FL3" s="17"/>
      <c r="FM3" s="17"/>
      <c r="FN3" s="17"/>
      <c r="FO3" s="17"/>
      <c r="FP3" s="17"/>
      <c r="FQ3" s="17"/>
      <c r="FR3" s="17"/>
      <c r="FS3" s="17"/>
      <c r="FT3" s="17"/>
      <c r="FU3" s="17"/>
      <c r="FV3" s="17"/>
      <c r="FW3" s="17"/>
      <c r="FX3" s="17"/>
      <c r="FY3" s="17"/>
      <c r="FZ3" s="17"/>
      <c r="GA3" s="17"/>
      <c r="GB3" s="17"/>
      <c r="GC3" s="17"/>
      <c r="GD3" s="17"/>
      <c r="GE3" s="17"/>
      <c r="GF3" s="17"/>
      <c r="GG3" s="17"/>
      <c r="GH3" s="17"/>
      <c r="GI3" s="17"/>
      <c r="GJ3" s="17"/>
      <c r="GK3" s="17"/>
      <c r="GL3" s="17"/>
      <c r="GM3" s="17"/>
      <c r="GN3" s="17"/>
      <c r="GO3" s="17"/>
      <c r="GP3" s="17"/>
      <c r="GQ3" s="17"/>
      <c r="GR3" s="17"/>
      <c r="GS3" s="17"/>
      <c r="GT3" s="17"/>
      <c r="GU3" s="17"/>
      <c r="GV3" s="17"/>
      <c r="GW3" s="17"/>
      <c r="GX3" s="17"/>
      <c r="GY3" s="17"/>
      <c r="GZ3" s="17"/>
      <c r="HA3" s="17"/>
      <c r="HB3" s="17"/>
      <c r="HC3" s="17"/>
      <c r="HD3" s="17"/>
      <c r="HE3" s="17"/>
      <c r="HF3" s="17"/>
      <c r="HG3" s="17"/>
      <c r="HH3" s="17"/>
      <c r="HI3" s="17"/>
      <c r="HJ3" s="17"/>
      <c r="HK3" s="17"/>
      <c r="HL3" s="17"/>
      <c r="HM3" s="17"/>
      <c r="HN3" s="17"/>
      <c r="HO3" s="17"/>
      <c r="HP3" s="17"/>
      <c r="HQ3" s="17"/>
      <c r="HR3" s="17"/>
      <c r="HS3" s="17"/>
      <c r="HT3" s="17"/>
      <c r="HU3" s="17"/>
      <c r="HV3" s="17"/>
      <c r="HW3" s="17"/>
      <c r="HX3" s="17"/>
      <c r="HY3" s="17"/>
      <c r="HZ3" s="17"/>
      <c r="IA3" s="17"/>
      <c r="IB3" s="17"/>
      <c r="IC3" s="17"/>
      <c r="ID3" s="17"/>
      <c r="IE3" s="17"/>
      <c r="IF3" s="17"/>
      <c r="IG3" s="17"/>
      <c r="IH3" s="17"/>
      <c r="II3" s="17"/>
      <c r="IJ3" s="17"/>
      <c r="IK3" s="17"/>
      <c r="IL3" s="17"/>
      <c r="IM3" s="17"/>
      <c r="IN3" s="17"/>
      <c r="IO3" s="17"/>
      <c r="IP3" s="17"/>
      <c r="IQ3" s="17"/>
      <c r="IR3" s="17"/>
      <c r="IS3" s="17"/>
      <c r="IT3" s="17"/>
      <c r="IU3" s="17"/>
      <c r="IV3" s="17"/>
      <c r="IW3" s="17"/>
      <c r="IX3" s="17"/>
      <c r="IY3" s="17"/>
      <c r="IZ3" s="17"/>
      <c r="JA3" s="17"/>
      <c r="JB3" s="17"/>
      <c r="JC3" s="17"/>
      <c r="JD3" s="17"/>
      <c r="JE3" s="17"/>
      <c r="JF3" s="17"/>
      <c r="JG3" s="17"/>
      <c r="JH3" s="17"/>
      <c r="JI3" s="17"/>
      <c r="JJ3" s="17"/>
      <c r="JK3" s="17"/>
      <c r="JL3" s="17"/>
      <c r="JM3" s="17"/>
      <c r="JN3" s="17"/>
      <c r="JO3" s="17"/>
      <c r="JP3" s="17"/>
      <c r="JQ3" s="17"/>
      <c r="JR3" s="17"/>
      <c r="JS3" s="17"/>
      <c r="JT3" s="17"/>
      <c r="JU3" s="17"/>
      <c r="JV3" s="17"/>
      <c r="JW3" s="17"/>
      <c r="JX3" s="17"/>
      <c r="JY3" s="17"/>
      <c r="JZ3" s="17"/>
      <c r="KA3" s="17"/>
      <c r="KB3" s="17"/>
      <c r="KC3" s="17"/>
      <c r="KD3" s="17"/>
      <c r="KE3" s="17"/>
      <c r="KF3" s="17"/>
      <c r="KG3" s="17"/>
      <c r="KH3" s="17"/>
      <c r="KI3" s="17"/>
      <c r="KJ3" s="17"/>
      <c r="KK3" s="17"/>
      <c r="KL3" s="17"/>
      <c r="KM3" s="17"/>
      <c r="KN3" s="17"/>
      <c r="KO3" s="17"/>
      <c r="KP3" s="17"/>
      <c r="KQ3" s="17"/>
      <c r="KR3" s="17"/>
      <c r="KS3" s="17"/>
      <c r="KT3" s="17"/>
      <c r="KU3" s="17"/>
      <c r="KV3" s="17"/>
      <c r="KW3" s="17"/>
      <c r="KX3" s="17"/>
      <c r="KY3" s="17"/>
      <c r="KZ3" s="17"/>
      <c r="LA3" s="17"/>
      <c r="LB3" s="17"/>
      <c r="LC3" s="17"/>
      <c r="LD3" s="17"/>
      <c r="LE3" s="17"/>
      <c r="LF3" s="17"/>
      <c r="LG3" s="17"/>
      <c r="LH3" s="17"/>
      <c r="LI3" s="17"/>
      <c r="LJ3" s="17"/>
      <c r="LK3" s="17"/>
      <c r="LL3" s="17"/>
      <c r="LM3" s="17"/>
      <c r="LN3" s="17"/>
      <c r="LO3" s="17"/>
      <c r="LP3" s="17"/>
      <c r="LQ3" s="17"/>
      <c r="LR3" s="17"/>
      <c r="LS3" s="17"/>
      <c r="LT3" s="17"/>
      <c r="LU3" s="17"/>
      <c r="LV3" s="17"/>
      <c r="LW3" s="17"/>
      <c r="LX3" s="17"/>
      <c r="LY3" s="17"/>
      <c r="LZ3" s="17"/>
      <c r="MA3" s="17"/>
      <c r="MB3" s="17"/>
      <c r="MC3" s="17"/>
      <c r="MD3" s="17"/>
      <c r="ME3" s="17"/>
      <c r="MF3" s="17"/>
      <c r="MG3" s="17"/>
      <c r="MH3" s="17"/>
      <c r="MI3" s="17"/>
      <c r="MJ3" s="17"/>
      <c r="MK3" s="17"/>
      <c r="ML3" s="17"/>
      <c r="MM3" s="17"/>
      <c r="MN3" s="17"/>
      <c r="MO3" s="17"/>
      <c r="MP3" s="17"/>
      <c r="MQ3" s="17"/>
      <c r="MR3" s="17"/>
      <c r="MS3" s="17"/>
      <c r="MT3" s="17"/>
      <c r="MU3" s="17"/>
      <c r="MV3" s="17"/>
      <c r="MW3" s="17"/>
      <c r="MX3" s="17"/>
      <c r="MY3" s="17"/>
      <c r="MZ3" s="17"/>
      <c r="NA3" s="17"/>
      <c r="NB3" s="17"/>
      <c r="NC3" s="17"/>
      <c r="ND3" s="17"/>
      <c r="NE3" s="17"/>
      <c r="NF3" s="17"/>
      <c r="NG3" s="17"/>
      <c r="NH3" s="17"/>
      <c r="NI3" s="17"/>
      <c r="NJ3" s="17"/>
      <c r="NK3" s="17"/>
      <c r="NL3" s="17"/>
      <c r="NM3" s="17"/>
      <c r="NN3" s="17"/>
      <c r="NO3" s="17"/>
      <c r="NP3" s="17"/>
      <c r="NQ3" s="17"/>
      <c r="NR3" s="17"/>
      <c r="NS3" s="17"/>
      <c r="NT3" s="17"/>
      <c r="NU3" s="17"/>
      <c r="NV3" s="17"/>
      <c r="NW3" s="17"/>
      <c r="NX3" s="17"/>
      <c r="NY3" s="17"/>
      <c r="NZ3" s="17"/>
      <c r="OA3" s="17"/>
      <c r="OB3" s="17"/>
      <c r="OC3" s="17"/>
      <c r="OD3" s="17"/>
      <c r="OE3" s="17"/>
      <c r="OF3" s="17"/>
      <c r="OG3" s="17"/>
      <c r="OH3" s="17"/>
      <c r="OI3" s="17"/>
      <c r="OJ3" s="17"/>
      <c r="OK3" s="17"/>
      <c r="OL3" s="17"/>
      <c r="OM3" s="17"/>
      <c r="ON3" s="17"/>
      <c r="OO3" s="17"/>
      <c r="OP3" s="17"/>
      <c r="OQ3" s="17"/>
      <c r="OR3" s="17"/>
      <c r="OS3" s="17"/>
      <c r="OT3" s="17"/>
      <c r="OU3" s="17"/>
      <c r="OV3" s="17"/>
      <c r="OW3" s="17"/>
      <c r="OX3" s="17"/>
      <c r="OY3" s="17"/>
      <c r="OZ3" s="17"/>
      <c r="PA3" s="17"/>
      <c r="PB3" s="17"/>
      <c r="PC3" s="17"/>
      <c r="PD3" s="17"/>
      <c r="PE3" s="17"/>
      <c r="PF3" s="17"/>
      <c r="PG3" s="17"/>
      <c r="PH3" s="17"/>
      <c r="PI3" s="17"/>
      <c r="PJ3" s="17"/>
      <c r="PK3" s="17"/>
      <c r="PL3" s="17"/>
      <c r="PM3" s="17"/>
      <c r="PN3" s="17"/>
      <c r="PO3" s="17"/>
      <c r="PP3" s="17"/>
      <c r="PQ3" s="17"/>
      <c r="PR3" s="17"/>
      <c r="PS3" s="17"/>
      <c r="PT3" s="17"/>
      <c r="PU3" s="17"/>
      <c r="PV3" s="17"/>
      <c r="PW3" s="17"/>
      <c r="PX3" s="17"/>
      <c r="PY3" s="17"/>
      <c r="PZ3" s="17"/>
      <c r="QA3" s="17"/>
      <c r="QB3" s="17"/>
      <c r="QC3" s="17"/>
      <c r="QD3" s="17"/>
      <c r="QE3" s="17"/>
      <c r="QF3" s="17"/>
      <c r="QG3" s="17"/>
      <c r="QH3" s="17"/>
      <c r="QI3" s="17"/>
      <c r="QJ3" s="17"/>
      <c r="QK3" s="17"/>
      <c r="QL3" s="17"/>
      <c r="QM3" s="17"/>
      <c r="QN3" s="17"/>
      <c r="QO3" s="17"/>
      <c r="QP3" s="17"/>
      <c r="QQ3" s="17"/>
      <c r="QR3" s="17"/>
      <c r="QS3" s="17"/>
      <c r="QT3" s="17"/>
      <c r="QU3" s="17"/>
      <c r="QV3" s="17"/>
      <c r="QW3" s="17"/>
      <c r="QX3" s="17"/>
      <c r="QY3" s="17"/>
      <c r="QZ3" s="17"/>
      <c r="RA3" s="17"/>
      <c r="RB3" s="17"/>
      <c r="RC3" s="17"/>
      <c r="RD3" s="17"/>
      <c r="RE3" s="17"/>
      <c r="RF3" s="17"/>
      <c r="RG3" s="17"/>
      <c r="RH3" s="17"/>
      <c r="RI3" s="17"/>
      <c r="RJ3" s="17"/>
      <c r="RK3" s="17"/>
      <c r="RL3" s="17"/>
      <c r="RM3" s="17"/>
      <c r="RN3" s="17"/>
      <c r="RO3" s="17"/>
      <c r="RP3" s="17"/>
      <c r="RQ3" s="17"/>
      <c r="RR3" s="17"/>
      <c r="RS3" s="17"/>
      <c r="RT3" s="17"/>
      <c r="RU3" s="17"/>
      <c r="RV3" s="17"/>
      <c r="RW3" s="17"/>
      <c r="RX3" s="17"/>
      <c r="RY3" s="17"/>
      <c r="RZ3" s="17"/>
      <c r="SA3" s="17"/>
      <c r="SB3" s="17"/>
      <c r="SC3" s="17"/>
      <c r="SD3" s="17"/>
      <c r="SE3" s="17"/>
      <c r="SF3" s="17"/>
      <c r="SG3" s="17"/>
      <c r="SH3" s="17"/>
      <c r="SI3" s="17"/>
      <c r="SJ3" s="17"/>
      <c r="SK3" s="17"/>
      <c r="SL3" s="17"/>
      <c r="SM3" s="17"/>
      <c r="SN3" s="17"/>
      <c r="SO3" s="17"/>
      <c r="SP3" s="17"/>
      <c r="SQ3" s="17"/>
      <c r="SR3" s="17"/>
      <c r="SS3" s="17"/>
      <c r="ST3" s="17"/>
      <c r="SU3" s="17"/>
      <c r="SV3" s="17"/>
      <c r="SW3" s="17"/>
      <c r="SX3" s="17"/>
      <c r="SY3" s="17"/>
      <c r="SZ3" s="17"/>
      <c r="TA3" s="17"/>
      <c r="TB3" s="17"/>
      <c r="TC3" s="17"/>
      <c r="TD3" s="17"/>
      <c r="TE3" s="17"/>
      <c r="TF3" s="17"/>
      <c r="TG3" s="17"/>
      <c r="TH3" s="17"/>
      <c r="TI3" s="17"/>
      <c r="TJ3" s="17"/>
      <c r="TK3" s="17"/>
      <c r="TL3" s="17"/>
      <c r="TM3" s="17"/>
      <c r="TN3" s="17"/>
      <c r="TO3" s="17"/>
      <c r="TP3" s="17"/>
      <c r="TQ3" s="17"/>
      <c r="TR3" s="17"/>
      <c r="TS3" s="17"/>
      <c r="TT3" s="17"/>
      <c r="TU3" s="17"/>
      <c r="TV3" s="17"/>
      <c r="TW3" s="17"/>
      <c r="TX3" s="17"/>
      <c r="TY3" s="17"/>
      <c r="TZ3" s="17"/>
      <c r="UA3" s="17"/>
      <c r="UB3" s="17"/>
      <c r="UC3" s="17"/>
      <c r="UD3" s="17"/>
      <c r="UE3" s="17"/>
      <c r="UF3" s="17"/>
      <c r="UG3" s="17"/>
      <c r="UH3" s="17"/>
      <c r="UI3" s="17"/>
      <c r="UJ3" s="17"/>
      <c r="UK3" s="17"/>
      <c r="UL3" s="17"/>
      <c r="UM3" s="17"/>
      <c r="UN3" s="17"/>
      <c r="UO3" s="17"/>
      <c r="UP3" s="17"/>
      <c r="UQ3" s="17"/>
      <c r="UR3" s="17"/>
      <c r="US3" s="17"/>
      <c r="UT3" s="17"/>
      <c r="UU3" s="17"/>
      <c r="UV3" s="17"/>
      <c r="UW3" s="17"/>
      <c r="UX3" s="17"/>
      <c r="UY3" s="17"/>
      <c r="UZ3" s="17"/>
      <c r="VA3" s="17"/>
      <c r="VB3" s="17"/>
      <c r="VC3" s="17"/>
      <c r="VD3" s="17"/>
      <c r="VE3" s="17"/>
      <c r="VF3" s="17"/>
      <c r="VG3" s="17"/>
      <c r="VH3" s="17"/>
      <c r="VI3" s="17"/>
      <c r="VJ3" s="17"/>
      <c r="VK3" s="17"/>
      <c r="VL3" s="17"/>
      <c r="VM3" s="17"/>
      <c r="VN3" s="17"/>
      <c r="VO3" s="17"/>
      <c r="VP3" s="17"/>
      <c r="VQ3" s="17"/>
      <c r="VR3" s="17"/>
      <c r="VS3" s="17"/>
      <c r="VT3" s="17"/>
      <c r="VU3" s="17"/>
      <c r="VV3" s="17"/>
      <c r="VW3" s="17"/>
      <c r="VX3" s="17"/>
      <c r="VY3" s="17"/>
      <c r="VZ3" s="17"/>
      <c r="WA3" s="17"/>
      <c r="WB3" s="17"/>
      <c r="WC3" s="17"/>
      <c r="WD3" s="17"/>
      <c r="WE3" s="17"/>
      <c r="WF3" s="17"/>
      <c r="WG3" s="17"/>
      <c r="WH3" s="17"/>
      <c r="WI3" s="17"/>
      <c r="WJ3" s="17"/>
      <c r="WK3" s="17"/>
      <c r="WL3" s="17"/>
      <c r="WM3" s="17"/>
      <c r="WN3" s="17"/>
      <c r="WO3" s="17"/>
      <c r="WP3" s="17"/>
      <c r="WQ3" s="17"/>
      <c r="WR3" s="17"/>
      <c r="WS3" s="17"/>
      <c r="WT3" s="17"/>
      <c r="WU3" s="17"/>
      <c r="WV3" s="17"/>
      <c r="WW3" s="17"/>
      <c r="WX3" s="17"/>
      <c r="WY3" s="17"/>
      <c r="WZ3" s="17"/>
      <c r="XA3" s="17"/>
      <c r="XB3" s="17"/>
      <c r="XC3" s="17"/>
      <c r="XD3" s="17"/>
      <c r="XE3" s="17"/>
      <c r="XF3" s="17"/>
      <c r="XG3" s="17"/>
      <c r="XH3" s="17"/>
      <c r="XI3" s="17"/>
      <c r="XJ3" s="17"/>
      <c r="XK3" s="17"/>
      <c r="XL3" s="17"/>
      <c r="XM3" s="17"/>
      <c r="XN3" s="17"/>
      <c r="XO3" s="17"/>
      <c r="XP3" s="17"/>
      <c r="XQ3" s="17"/>
      <c r="XR3" s="17"/>
      <c r="XS3" s="17"/>
      <c r="XT3" s="17"/>
      <c r="XU3" s="17"/>
      <c r="XV3" s="17"/>
      <c r="XW3" s="17"/>
      <c r="XX3" s="17"/>
      <c r="XY3" s="17"/>
      <c r="XZ3" s="17"/>
      <c r="YA3" s="17"/>
      <c r="YB3" s="17"/>
      <c r="YC3" s="17"/>
      <c r="YD3" s="17"/>
      <c r="YE3" s="17"/>
      <c r="YF3" s="17"/>
      <c r="YG3" s="17"/>
      <c r="YH3" s="17"/>
      <c r="YI3" s="17"/>
      <c r="YJ3" s="17"/>
      <c r="YK3" s="17"/>
      <c r="YL3" s="17"/>
      <c r="YM3" s="17"/>
      <c r="YN3" s="17"/>
      <c r="YO3" s="17"/>
      <c r="YP3" s="17"/>
      <c r="YQ3" s="17"/>
      <c r="YR3" s="17"/>
      <c r="YS3" s="17"/>
      <c r="YT3" s="17"/>
      <c r="YU3" s="17"/>
      <c r="YV3" s="17"/>
      <c r="YW3" s="17"/>
      <c r="YX3" s="17"/>
      <c r="YY3" s="17"/>
      <c r="YZ3" s="17"/>
      <c r="ZA3" s="17"/>
      <c r="ZB3" s="17"/>
      <c r="ZC3" s="17"/>
      <c r="ZD3" s="17"/>
      <c r="ZE3" s="17"/>
      <c r="ZF3" s="17"/>
      <c r="ZG3" s="17"/>
      <c r="ZH3" s="17"/>
      <c r="ZI3" s="17"/>
      <c r="ZJ3" s="17"/>
      <c r="ZK3" s="17"/>
      <c r="ZL3" s="17"/>
      <c r="ZM3" s="17"/>
      <c r="ZN3" s="17"/>
      <c r="ZO3" s="17"/>
      <c r="ZP3" s="17"/>
      <c r="ZQ3" s="17"/>
      <c r="ZR3" s="17"/>
      <c r="ZS3" s="17"/>
      <c r="ZT3" s="17"/>
      <c r="ZU3" s="17"/>
      <c r="ZV3" s="17"/>
      <c r="ZW3" s="17"/>
      <c r="ZX3" s="17"/>
      <c r="ZY3" s="17"/>
      <c r="ZZ3" s="17"/>
    </row>
    <row r="4" spans="1:702" x14ac:dyDescent="0.25">
      <c r="A4" s="4" t="s">
        <v>14</v>
      </c>
      <c r="B4" s="21">
        <f>'Income Statement'!B17</f>
        <v>5244</v>
      </c>
      <c r="C4" s="21">
        <f>'Income Statement'!C17</f>
        <v>6558</v>
      </c>
      <c r="D4" s="21">
        <f>'Income Statement'!D17</f>
        <v>5660</v>
      </c>
      <c r="E4" s="21">
        <f>'Income Statement'!E17</f>
        <v>4612</v>
      </c>
      <c r="F4" s="21">
        <f>'Income Statement'!F17</f>
        <v>4540</v>
      </c>
      <c r="G4" s="21">
        <f>'Income Statement'!G17</f>
        <v>5863</v>
      </c>
      <c r="H4" s="21">
        <f>'Income Statement'!H17</f>
        <v>4985</v>
      </c>
      <c r="I4" s="21">
        <f>'Income Statement'!I17</f>
        <v>-3195</v>
      </c>
      <c r="J4" s="21">
        <f>'Income Statement'!J17</f>
        <v>4620</v>
      </c>
      <c r="K4" s="21">
        <f>'Income Statement'!K17</f>
        <v>4998</v>
      </c>
      <c r="L4" s="21">
        <f>'Income Statement'!L17</f>
        <v>3756</v>
      </c>
      <c r="M4" s="21">
        <f>'Income Statement'!M17</f>
        <v>3424</v>
      </c>
      <c r="N4" s="21">
        <f>'Income Statement'!N17</f>
        <v>4690</v>
      </c>
      <c r="O4" s="21">
        <f>'Income Statement'!O17</f>
        <v>5200</v>
      </c>
      <c r="P4" s="21">
        <f>'Income Statement'!P17</f>
        <v>4801</v>
      </c>
      <c r="Q4" s="21">
        <f>'Income Statement'!Q17</f>
        <v>6513</v>
      </c>
      <c r="R4" s="21">
        <f>'Income Statement'!R17</f>
        <v>6576</v>
      </c>
      <c r="S4" s="21">
        <f>'Income Statement'!S17</f>
        <v>-6302</v>
      </c>
      <c r="T4" s="21">
        <f>'Income Statement'!T17</f>
        <v>7424</v>
      </c>
      <c r="U4" s="21">
        <f>'Income Statement'!U17</f>
        <v>8873</v>
      </c>
      <c r="V4" s="21">
        <f>'Income Statement'!V17</f>
        <v>8824</v>
      </c>
      <c r="W4" s="21">
        <f>'Income Statement'!W17</f>
        <v>8420</v>
      </c>
      <c r="X4" s="21">
        <f>'Income Statement'!X17</f>
        <v>8809</v>
      </c>
      <c r="Y4" s="21">
        <f>'Income Statement'!Y17</f>
        <v>13187</v>
      </c>
      <c r="Z4" s="21">
        <f>'Income Statement'!Z17</f>
        <v>10678</v>
      </c>
      <c r="AA4" s="21">
        <f>'Income Statement'!AA17</f>
        <v>11649</v>
      </c>
      <c r="AB4" s="21">
        <f>'Income Statement'!AB17</f>
        <v>10752</v>
      </c>
      <c r="AC4" s="21">
        <f>'Income Statement'!AC17</f>
        <v>11202</v>
      </c>
      <c r="AD4" s="21">
        <f>'Income Statement'!AD17</f>
        <v>13893</v>
      </c>
      <c r="AE4" s="21">
        <f>'Income Statement'!AE17</f>
        <v>15463</v>
      </c>
      <c r="AF4" s="21">
        <f>'Income Statement'!AF17</f>
        <v>15457</v>
      </c>
      <c r="AG4" s="21">
        <f>'Income Statement'!AG17</f>
        <v>16458</v>
      </c>
      <c r="AH4" s="21">
        <f>'Income Statement'!AH17</f>
        <v>20505</v>
      </c>
      <c r="AI4" s="21">
        <f>'Income Statement'!AI17</f>
        <v>18765</v>
      </c>
      <c r="AJ4" s="21">
        <f>'Income Statement'!AJ17</f>
        <v>16728</v>
      </c>
      <c r="AK4" s="21">
        <f>'Income Statement'!AK17</f>
        <v>16740</v>
      </c>
      <c r="AL4" s="21">
        <f>'Income Statement'!AL17</f>
        <v>17556</v>
      </c>
      <c r="AM4" s="21">
        <f>'Income Statement'!AM17</f>
        <v>16425</v>
      </c>
      <c r="AN4" s="21">
        <f>'Income Statement'!AN17</f>
        <v>18299</v>
      </c>
      <c r="AO4" s="21">
        <f>'Income Statement'!AO17</f>
        <v>20081</v>
      </c>
      <c r="AP4" s="21">
        <f>'Income Statement'!AP17</f>
        <v>22291</v>
      </c>
      <c r="AQ4" s="21">
        <f>'Income Statement'!AQ17</f>
        <v>21870</v>
      </c>
      <c r="AR4" s="21">
        <f>'Income Statement'!AR17</f>
        <v>21939</v>
      </c>
      <c r="AS4" s="21">
        <f>'Income Statement'!AS17</f>
        <v>22036</v>
      </c>
      <c r="AT4" s="21">
        <f>'Income Statement'!AT17</f>
        <v>24667</v>
      </c>
      <c r="AU4" s="21">
        <f>'Income Statement'!AU17</f>
        <v>24108</v>
      </c>
      <c r="AV4" s="21">
        <f>'Income Statement'!AV17</f>
        <v>25824</v>
      </c>
      <c r="AW4" s="21">
        <f>'Income Statement'!AW17</f>
        <v>26719.192664259434</v>
      </c>
      <c r="AX4" s="21">
        <f>'Income Statement'!AX17</f>
        <v>28882.19330136192</v>
      </c>
      <c r="AY4" s="21">
        <f>'Income Statement'!AY17</f>
        <v>30857.811566138611</v>
      </c>
      <c r="AZ4" s="21">
        <f>'Income Statement'!AZ17</f>
        <v>32563.655652923575</v>
      </c>
      <c r="BA4" s="21">
        <f>'Income Statement'!BA17</f>
        <v>36305.046129343435</v>
      </c>
      <c r="BB4" s="21">
        <f>'Income Statement'!BB17</f>
        <v>40119.031224874139</v>
      </c>
      <c r="BC4" s="21">
        <f>'Income Statement'!BC17</f>
        <v>44282.43868820255</v>
      </c>
      <c r="BD4" s="21">
        <f>'Income Statement'!BD17</f>
        <v>48102.131441437101</v>
      </c>
      <c r="BE4" s="17"/>
      <c r="BF4" s="17"/>
      <c r="BG4" s="17"/>
      <c r="BH4" s="17"/>
      <c r="BI4" s="17"/>
      <c r="BJ4" s="17"/>
      <c r="BK4" s="17"/>
      <c r="BL4" s="17"/>
      <c r="BM4" s="17"/>
      <c r="BN4" s="17"/>
      <c r="BO4" s="17"/>
      <c r="BP4" s="17"/>
      <c r="BQ4" s="17"/>
      <c r="BR4" s="17"/>
      <c r="BS4" s="17"/>
      <c r="BT4" s="17"/>
      <c r="BU4" s="17"/>
      <c r="BV4" s="17"/>
      <c r="BW4" s="17"/>
      <c r="BX4" s="17"/>
      <c r="BY4" s="17"/>
      <c r="BZ4" s="17"/>
      <c r="CA4" s="17"/>
      <c r="CB4" s="17"/>
      <c r="CC4" s="17"/>
      <c r="CD4" s="17"/>
      <c r="CE4" s="17"/>
      <c r="CF4" s="17"/>
      <c r="CG4" s="17"/>
      <c r="CH4" s="17"/>
      <c r="CI4" s="17"/>
      <c r="CJ4" s="17"/>
      <c r="CK4" s="17"/>
      <c r="CL4" s="17"/>
      <c r="CM4" s="17"/>
      <c r="CN4" s="17"/>
      <c r="CO4" s="17"/>
      <c r="CP4" s="17"/>
      <c r="CQ4" s="17"/>
      <c r="CR4" s="17"/>
      <c r="CS4" s="17"/>
      <c r="CT4" s="17"/>
      <c r="CU4" s="17"/>
      <c r="CV4" s="17"/>
      <c r="CW4" s="17"/>
      <c r="CX4" s="17"/>
      <c r="CY4" s="17"/>
      <c r="CZ4" s="17"/>
      <c r="DA4" s="17"/>
      <c r="DB4" s="17"/>
      <c r="DC4" s="17"/>
      <c r="DD4" s="17"/>
      <c r="DE4" s="17"/>
      <c r="DF4" s="17"/>
      <c r="DG4" s="17"/>
      <c r="DH4" s="17"/>
      <c r="DI4" s="17"/>
      <c r="DJ4" s="17"/>
      <c r="DK4" s="17"/>
      <c r="DL4" s="17"/>
      <c r="DM4" s="17"/>
      <c r="DN4" s="17"/>
      <c r="DO4" s="17"/>
      <c r="DP4" s="17"/>
      <c r="DQ4" s="17"/>
      <c r="DR4" s="17"/>
      <c r="DS4" s="17"/>
      <c r="DT4" s="17"/>
      <c r="DU4" s="17"/>
      <c r="DV4" s="17"/>
      <c r="DW4" s="17"/>
      <c r="DX4" s="17"/>
      <c r="DY4" s="17"/>
      <c r="DZ4" s="17"/>
      <c r="EA4" s="17"/>
      <c r="EB4" s="17"/>
      <c r="EC4" s="17"/>
      <c r="ED4" s="17"/>
      <c r="EE4" s="17"/>
      <c r="EF4" s="17"/>
      <c r="EG4" s="17"/>
      <c r="EH4" s="17"/>
      <c r="EI4" s="17"/>
      <c r="EJ4" s="17"/>
      <c r="EK4" s="17"/>
      <c r="EL4" s="17"/>
      <c r="EM4" s="17"/>
      <c r="EN4" s="17"/>
      <c r="EO4" s="17"/>
      <c r="EP4" s="17"/>
      <c r="EQ4" s="17"/>
      <c r="ER4" s="17"/>
      <c r="ES4" s="17"/>
      <c r="ET4" s="17"/>
      <c r="EU4" s="17"/>
      <c r="EV4" s="17"/>
      <c r="EW4" s="17"/>
      <c r="EX4" s="17"/>
      <c r="EY4" s="17"/>
      <c r="EZ4" s="17"/>
      <c r="FA4" s="17"/>
      <c r="FB4" s="17"/>
      <c r="FC4" s="17"/>
      <c r="FD4" s="17"/>
      <c r="FE4" s="17"/>
      <c r="FF4" s="17"/>
      <c r="FG4" s="17"/>
      <c r="FH4" s="17"/>
      <c r="FI4" s="17"/>
      <c r="FJ4" s="17"/>
      <c r="FK4" s="17"/>
      <c r="FL4" s="17"/>
      <c r="FM4" s="17"/>
      <c r="FN4" s="17"/>
      <c r="FO4" s="17"/>
      <c r="FP4" s="17"/>
      <c r="FQ4" s="17"/>
      <c r="FR4" s="17"/>
      <c r="FS4" s="17"/>
      <c r="FT4" s="17"/>
      <c r="FU4" s="17"/>
      <c r="FV4" s="17"/>
      <c r="FW4" s="17"/>
      <c r="FX4" s="17"/>
      <c r="FY4" s="17"/>
      <c r="FZ4" s="17"/>
      <c r="GA4" s="17"/>
      <c r="GB4" s="17"/>
      <c r="GC4" s="17"/>
      <c r="GD4" s="17"/>
      <c r="GE4" s="17"/>
      <c r="GF4" s="17"/>
      <c r="GG4" s="17"/>
      <c r="GH4" s="17"/>
      <c r="GI4" s="17"/>
      <c r="GJ4" s="17"/>
      <c r="GK4" s="17"/>
      <c r="GL4" s="17"/>
      <c r="GM4" s="17"/>
      <c r="GN4" s="17"/>
      <c r="GO4" s="17"/>
      <c r="GP4" s="17"/>
      <c r="GQ4" s="17"/>
      <c r="GR4" s="17"/>
      <c r="GS4" s="17"/>
      <c r="GT4" s="17"/>
      <c r="GU4" s="17"/>
      <c r="GV4" s="17"/>
      <c r="GW4" s="17"/>
      <c r="GX4" s="17"/>
      <c r="GY4" s="17"/>
      <c r="GZ4" s="17"/>
      <c r="HA4" s="17"/>
      <c r="HB4" s="17"/>
      <c r="HC4" s="17"/>
      <c r="HD4" s="17"/>
      <c r="HE4" s="17"/>
      <c r="HF4" s="17"/>
      <c r="HG4" s="17"/>
      <c r="HH4" s="17"/>
      <c r="HI4" s="17"/>
      <c r="HJ4" s="17"/>
      <c r="HK4" s="17"/>
      <c r="HL4" s="17"/>
      <c r="HM4" s="17"/>
      <c r="HN4" s="17"/>
      <c r="HO4" s="17"/>
      <c r="HP4" s="17"/>
      <c r="HQ4" s="17"/>
      <c r="HR4" s="17"/>
      <c r="HS4" s="17"/>
      <c r="HT4" s="17"/>
      <c r="HU4" s="17"/>
      <c r="HV4" s="17"/>
      <c r="HW4" s="17"/>
      <c r="HX4" s="17"/>
      <c r="HY4" s="17"/>
      <c r="HZ4" s="17"/>
      <c r="IA4" s="17"/>
      <c r="IB4" s="17"/>
      <c r="IC4" s="17"/>
      <c r="ID4" s="17"/>
      <c r="IE4" s="17"/>
      <c r="IF4" s="17"/>
      <c r="IG4" s="17"/>
      <c r="IH4" s="17"/>
      <c r="II4" s="17"/>
      <c r="IJ4" s="17"/>
      <c r="IK4" s="17"/>
      <c r="IL4" s="17"/>
      <c r="IM4" s="17"/>
      <c r="IN4" s="17"/>
      <c r="IO4" s="17"/>
      <c r="IP4" s="17"/>
      <c r="IQ4" s="17"/>
      <c r="IR4" s="17"/>
      <c r="IS4" s="17"/>
      <c r="IT4" s="17"/>
      <c r="IU4" s="17"/>
      <c r="IV4" s="17"/>
      <c r="IW4" s="17"/>
      <c r="IX4" s="17"/>
      <c r="IY4" s="17"/>
      <c r="IZ4" s="17"/>
      <c r="JA4" s="17"/>
      <c r="JB4" s="17"/>
      <c r="JC4" s="17"/>
      <c r="JD4" s="17"/>
      <c r="JE4" s="17"/>
      <c r="JF4" s="17"/>
      <c r="JG4" s="17"/>
      <c r="JH4" s="17"/>
      <c r="JI4" s="17"/>
      <c r="JJ4" s="17"/>
      <c r="JK4" s="17"/>
      <c r="JL4" s="17"/>
      <c r="JM4" s="17"/>
      <c r="JN4" s="17"/>
      <c r="JO4" s="17"/>
      <c r="JP4" s="17"/>
      <c r="JQ4" s="17"/>
      <c r="JR4" s="17"/>
      <c r="JS4" s="17"/>
      <c r="JT4" s="17"/>
      <c r="JU4" s="17"/>
      <c r="JV4" s="17"/>
      <c r="JW4" s="17"/>
      <c r="JX4" s="17"/>
      <c r="JY4" s="17"/>
      <c r="JZ4" s="17"/>
      <c r="KA4" s="17"/>
      <c r="KB4" s="17"/>
      <c r="KC4" s="17"/>
      <c r="KD4" s="17"/>
      <c r="KE4" s="17"/>
      <c r="KF4" s="17"/>
      <c r="KG4" s="17"/>
      <c r="KH4" s="17"/>
      <c r="KI4" s="17"/>
      <c r="KJ4" s="17"/>
      <c r="KK4" s="17"/>
      <c r="KL4" s="17"/>
      <c r="KM4" s="17"/>
      <c r="KN4" s="17"/>
      <c r="KO4" s="17"/>
      <c r="KP4" s="17"/>
      <c r="KQ4" s="17"/>
      <c r="KR4" s="17"/>
      <c r="KS4" s="17"/>
      <c r="KT4" s="17"/>
      <c r="KU4" s="17"/>
      <c r="KV4" s="17"/>
      <c r="KW4" s="17"/>
      <c r="KX4" s="17"/>
      <c r="KY4" s="17"/>
      <c r="KZ4" s="17"/>
      <c r="LA4" s="17"/>
      <c r="LB4" s="17"/>
      <c r="LC4" s="17"/>
      <c r="LD4" s="17"/>
      <c r="LE4" s="17"/>
      <c r="LF4" s="17"/>
      <c r="LG4" s="17"/>
      <c r="LH4" s="17"/>
      <c r="LI4" s="17"/>
      <c r="LJ4" s="17"/>
      <c r="LK4" s="17"/>
      <c r="LL4" s="17"/>
      <c r="LM4" s="17"/>
      <c r="LN4" s="17"/>
      <c r="LO4" s="17"/>
      <c r="LP4" s="17"/>
      <c r="LQ4" s="17"/>
      <c r="LR4" s="17"/>
      <c r="LS4" s="17"/>
      <c r="LT4" s="17"/>
      <c r="LU4" s="17"/>
      <c r="LV4" s="17"/>
      <c r="LW4" s="17"/>
      <c r="LX4" s="17"/>
      <c r="LY4" s="17"/>
      <c r="LZ4" s="17"/>
      <c r="MA4" s="17"/>
      <c r="MB4" s="17"/>
      <c r="MC4" s="17"/>
      <c r="MD4" s="17"/>
      <c r="ME4" s="17"/>
      <c r="MF4" s="17"/>
      <c r="MG4" s="17"/>
      <c r="MH4" s="17"/>
      <c r="MI4" s="17"/>
      <c r="MJ4" s="17"/>
      <c r="MK4" s="17"/>
      <c r="ML4" s="17"/>
      <c r="MM4" s="17"/>
      <c r="MN4" s="17"/>
      <c r="MO4" s="17"/>
      <c r="MP4" s="17"/>
      <c r="MQ4" s="17"/>
      <c r="MR4" s="17"/>
      <c r="MS4" s="17"/>
      <c r="MT4" s="17"/>
      <c r="MU4" s="17"/>
      <c r="MV4" s="17"/>
      <c r="MW4" s="17"/>
      <c r="MX4" s="17"/>
      <c r="MY4" s="17"/>
      <c r="MZ4" s="17"/>
      <c r="NA4" s="17"/>
      <c r="NB4" s="17"/>
      <c r="NC4" s="17"/>
      <c r="ND4" s="17"/>
      <c r="NE4" s="17"/>
      <c r="NF4" s="17"/>
      <c r="NG4" s="17"/>
      <c r="NH4" s="17"/>
      <c r="NI4" s="17"/>
      <c r="NJ4" s="17"/>
      <c r="NK4" s="17"/>
      <c r="NL4" s="17"/>
      <c r="NM4" s="17"/>
      <c r="NN4" s="17"/>
      <c r="NO4" s="17"/>
      <c r="NP4" s="17"/>
      <c r="NQ4" s="17"/>
      <c r="NR4" s="17"/>
      <c r="NS4" s="17"/>
      <c r="NT4" s="17"/>
      <c r="NU4" s="17"/>
      <c r="NV4" s="17"/>
      <c r="NW4" s="17"/>
      <c r="NX4" s="17"/>
      <c r="NY4" s="17"/>
      <c r="NZ4" s="17"/>
      <c r="OA4" s="17"/>
      <c r="OB4" s="17"/>
      <c r="OC4" s="17"/>
      <c r="OD4" s="17"/>
      <c r="OE4" s="17"/>
      <c r="OF4" s="17"/>
      <c r="OG4" s="17"/>
      <c r="OH4" s="17"/>
      <c r="OI4" s="17"/>
      <c r="OJ4" s="17"/>
      <c r="OK4" s="17"/>
      <c r="OL4" s="17"/>
      <c r="OM4" s="17"/>
      <c r="ON4" s="17"/>
      <c r="OO4" s="17"/>
      <c r="OP4" s="17"/>
      <c r="OQ4" s="17"/>
      <c r="OR4" s="17"/>
      <c r="OS4" s="17"/>
      <c r="OT4" s="17"/>
      <c r="OU4" s="17"/>
      <c r="OV4" s="17"/>
      <c r="OW4" s="17"/>
      <c r="OX4" s="17"/>
      <c r="OY4" s="17"/>
      <c r="OZ4" s="17"/>
      <c r="PA4" s="17"/>
      <c r="PB4" s="17"/>
      <c r="PC4" s="17"/>
      <c r="PD4" s="17"/>
      <c r="PE4" s="17"/>
      <c r="PF4" s="17"/>
      <c r="PG4" s="17"/>
      <c r="PH4" s="17"/>
      <c r="PI4" s="17"/>
      <c r="PJ4" s="17"/>
      <c r="PK4" s="17"/>
      <c r="PL4" s="17"/>
      <c r="PM4" s="17"/>
      <c r="PN4" s="17"/>
      <c r="PO4" s="17"/>
      <c r="PP4" s="17"/>
      <c r="PQ4" s="17"/>
      <c r="PR4" s="17"/>
      <c r="PS4" s="17"/>
      <c r="PT4" s="17"/>
      <c r="PU4" s="17"/>
      <c r="PV4" s="17"/>
      <c r="PW4" s="17"/>
      <c r="PX4" s="17"/>
      <c r="PY4" s="17"/>
      <c r="PZ4" s="17"/>
      <c r="QA4" s="17"/>
      <c r="QB4" s="17"/>
      <c r="QC4" s="17"/>
      <c r="QD4" s="17"/>
      <c r="QE4" s="17"/>
      <c r="QF4" s="17"/>
      <c r="QG4" s="17"/>
      <c r="QH4" s="17"/>
      <c r="QI4" s="17"/>
      <c r="QJ4" s="17"/>
      <c r="QK4" s="17"/>
      <c r="QL4" s="17"/>
      <c r="QM4" s="17"/>
      <c r="QN4" s="17"/>
      <c r="QO4" s="17"/>
      <c r="QP4" s="17"/>
      <c r="QQ4" s="17"/>
      <c r="QR4" s="17"/>
      <c r="QS4" s="17"/>
      <c r="QT4" s="17"/>
      <c r="QU4" s="17"/>
      <c r="QV4" s="17"/>
      <c r="QW4" s="17"/>
      <c r="QX4" s="17"/>
      <c r="QY4" s="17"/>
      <c r="QZ4" s="17"/>
      <c r="RA4" s="17"/>
      <c r="RB4" s="17"/>
      <c r="RC4" s="17"/>
      <c r="RD4" s="17"/>
      <c r="RE4" s="17"/>
      <c r="RF4" s="17"/>
      <c r="RG4" s="17"/>
      <c r="RH4" s="17"/>
      <c r="RI4" s="17"/>
      <c r="RJ4" s="17"/>
      <c r="RK4" s="17"/>
      <c r="RL4" s="17"/>
      <c r="RM4" s="17"/>
      <c r="RN4" s="17"/>
      <c r="RO4" s="17"/>
      <c r="RP4" s="17"/>
      <c r="RQ4" s="17"/>
      <c r="RR4" s="17"/>
      <c r="RS4" s="17"/>
      <c r="RT4" s="17"/>
      <c r="RU4" s="17"/>
      <c r="RV4" s="17"/>
      <c r="RW4" s="17"/>
      <c r="RX4" s="17"/>
      <c r="RY4" s="17"/>
      <c r="RZ4" s="17"/>
      <c r="SA4" s="17"/>
      <c r="SB4" s="17"/>
      <c r="SC4" s="17"/>
      <c r="SD4" s="17"/>
      <c r="SE4" s="17"/>
      <c r="SF4" s="17"/>
      <c r="SG4" s="17"/>
      <c r="SH4" s="17"/>
      <c r="SI4" s="17"/>
      <c r="SJ4" s="17"/>
      <c r="SK4" s="17"/>
      <c r="SL4" s="17"/>
      <c r="SM4" s="17"/>
      <c r="SN4" s="17"/>
      <c r="SO4" s="17"/>
      <c r="SP4" s="17"/>
      <c r="SQ4" s="17"/>
      <c r="SR4" s="17"/>
      <c r="SS4" s="17"/>
      <c r="ST4" s="17"/>
      <c r="SU4" s="17"/>
      <c r="SV4" s="17"/>
      <c r="SW4" s="17"/>
      <c r="SX4" s="17"/>
      <c r="SY4" s="17"/>
      <c r="SZ4" s="17"/>
      <c r="TA4" s="17"/>
      <c r="TB4" s="17"/>
      <c r="TC4" s="17"/>
      <c r="TD4" s="17"/>
      <c r="TE4" s="17"/>
      <c r="TF4" s="17"/>
      <c r="TG4" s="17"/>
      <c r="TH4" s="17"/>
      <c r="TI4" s="17"/>
      <c r="TJ4" s="17"/>
      <c r="TK4" s="17"/>
      <c r="TL4" s="17"/>
      <c r="TM4" s="17"/>
      <c r="TN4" s="17"/>
      <c r="TO4" s="17"/>
      <c r="TP4" s="17"/>
      <c r="TQ4" s="17"/>
      <c r="TR4" s="17"/>
      <c r="TS4" s="17"/>
      <c r="TT4" s="17"/>
      <c r="TU4" s="17"/>
      <c r="TV4" s="17"/>
      <c r="TW4" s="17"/>
      <c r="TX4" s="17"/>
      <c r="TY4" s="17"/>
      <c r="TZ4" s="17"/>
      <c r="UA4" s="17"/>
      <c r="UB4" s="17"/>
      <c r="UC4" s="17"/>
      <c r="UD4" s="17"/>
      <c r="UE4" s="17"/>
      <c r="UF4" s="17"/>
      <c r="UG4" s="17"/>
      <c r="UH4" s="17"/>
      <c r="UI4" s="17"/>
      <c r="UJ4" s="17"/>
      <c r="UK4" s="17"/>
      <c r="UL4" s="17"/>
      <c r="UM4" s="17"/>
      <c r="UN4" s="17"/>
      <c r="UO4" s="17"/>
      <c r="UP4" s="17"/>
      <c r="UQ4" s="17"/>
      <c r="UR4" s="17"/>
      <c r="US4" s="17"/>
      <c r="UT4" s="17"/>
      <c r="UU4" s="17"/>
      <c r="UV4" s="17"/>
      <c r="UW4" s="17"/>
      <c r="UX4" s="17"/>
      <c r="UY4" s="17"/>
      <c r="UZ4" s="17"/>
      <c r="VA4" s="17"/>
      <c r="VB4" s="17"/>
      <c r="VC4" s="17"/>
      <c r="VD4" s="17"/>
      <c r="VE4" s="17"/>
      <c r="VF4" s="17"/>
      <c r="VG4" s="17"/>
      <c r="VH4" s="17"/>
      <c r="VI4" s="17"/>
      <c r="VJ4" s="17"/>
      <c r="VK4" s="17"/>
      <c r="VL4" s="17"/>
      <c r="VM4" s="17"/>
      <c r="VN4" s="17"/>
      <c r="VO4" s="17"/>
      <c r="VP4" s="17"/>
      <c r="VQ4" s="17"/>
      <c r="VR4" s="17"/>
      <c r="VS4" s="17"/>
      <c r="VT4" s="17"/>
      <c r="VU4" s="17"/>
      <c r="VV4" s="17"/>
      <c r="VW4" s="17"/>
      <c r="VX4" s="17"/>
      <c r="VY4" s="17"/>
      <c r="VZ4" s="17"/>
      <c r="WA4" s="17"/>
      <c r="WB4" s="17"/>
      <c r="WC4" s="17"/>
      <c r="WD4" s="17"/>
      <c r="WE4" s="17"/>
      <c r="WF4" s="17"/>
      <c r="WG4" s="17"/>
      <c r="WH4" s="17"/>
      <c r="WI4" s="17"/>
      <c r="WJ4" s="17"/>
      <c r="WK4" s="17"/>
      <c r="WL4" s="17"/>
      <c r="WM4" s="17"/>
      <c r="WN4" s="17"/>
      <c r="WO4" s="17"/>
      <c r="WP4" s="17"/>
      <c r="WQ4" s="17"/>
      <c r="WR4" s="17"/>
      <c r="WS4" s="17"/>
      <c r="WT4" s="17"/>
      <c r="WU4" s="17"/>
      <c r="WV4" s="17"/>
      <c r="WW4" s="17"/>
      <c r="WX4" s="17"/>
      <c r="WY4" s="17"/>
      <c r="WZ4" s="17"/>
      <c r="XA4" s="17"/>
      <c r="XB4" s="17"/>
      <c r="XC4" s="17"/>
      <c r="XD4" s="17"/>
      <c r="XE4" s="17"/>
      <c r="XF4" s="17"/>
      <c r="XG4" s="17"/>
      <c r="XH4" s="17"/>
      <c r="XI4" s="17"/>
      <c r="XJ4" s="17"/>
      <c r="XK4" s="17"/>
      <c r="XL4" s="17"/>
      <c r="XM4" s="17"/>
      <c r="XN4" s="17"/>
      <c r="XO4" s="17"/>
      <c r="XP4" s="17"/>
      <c r="XQ4" s="17"/>
      <c r="XR4" s="17"/>
      <c r="XS4" s="17"/>
      <c r="XT4" s="17"/>
      <c r="XU4" s="17"/>
      <c r="XV4" s="17"/>
      <c r="XW4" s="17"/>
      <c r="XX4" s="17"/>
      <c r="XY4" s="17"/>
      <c r="XZ4" s="17"/>
      <c r="YA4" s="17"/>
      <c r="YB4" s="17"/>
      <c r="YC4" s="17"/>
      <c r="YD4" s="17"/>
      <c r="YE4" s="17"/>
      <c r="YF4" s="17"/>
      <c r="YG4" s="17"/>
      <c r="YH4" s="17"/>
      <c r="YI4" s="17"/>
      <c r="YJ4" s="17"/>
      <c r="YK4" s="17"/>
      <c r="YL4" s="17"/>
      <c r="YM4" s="17"/>
      <c r="YN4" s="17"/>
      <c r="YO4" s="17"/>
      <c r="YP4" s="17"/>
      <c r="YQ4" s="17"/>
      <c r="YR4" s="17"/>
      <c r="YS4" s="17"/>
      <c r="YT4" s="17"/>
      <c r="YU4" s="17"/>
      <c r="YV4" s="17"/>
      <c r="YW4" s="17"/>
      <c r="YX4" s="17"/>
      <c r="YY4" s="17"/>
      <c r="YZ4" s="17"/>
      <c r="ZA4" s="17"/>
      <c r="ZB4" s="17"/>
      <c r="ZC4" s="17"/>
      <c r="ZD4" s="17"/>
      <c r="ZE4" s="17"/>
      <c r="ZF4" s="17"/>
      <c r="ZG4" s="17"/>
      <c r="ZH4" s="17"/>
      <c r="ZI4" s="17"/>
      <c r="ZJ4" s="17"/>
      <c r="ZK4" s="17"/>
      <c r="ZL4" s="17"/>
      <c r="ZM4" s="17"/>
      <c r="ZN4" s="17"/>
      <c r="ZO4" s="17"/>
      <c r="ZP4" s="17"/>
      <c r="ZQ4" s="17"/>
      <c r="ZR4" s="17"/>
      <c r="ZS4" s="17"/>
      <c r="ZT4" s="17"/>
      <c r="ZU4" s="17"/>
      <c r="ZV4" s="17"/>
      <c r="ZW4" s="17"/>
      <c r="ZX4" s="17"/>
      <c r="ZY4" s="17"/>
      <c r="ZZ4" s="17"/>
    </row>
    <row r="5" spans="1:702" x14ac:dyDescent="0.25">
      <c r="A5" s="4" t="s">
        <v>52</v>
      </c>
      <c r="B5" s="21">
        <v>954</v>
      </c>
      <c r="C5" s="21">
        <v>1261</v>
      </c>
      <c r="D5" s="21">
        <v>1255</v>
      </c>
      <c r="E5" s="21">
        <v>1742</v>
      </c>
      <c r="F5" s="21">
        <v>1428</v>
      </c>
      <c r="G5" s="21">
        <v>1521</v>
      </c>
      <c r="H5" s="21">
        <v>1515</v>
      </c>
      <c r="I5" s="21">
        <v>1493</v>
      </c>
      <c r="J5" s="21">
        <v>1461</v>
      </c>
      <c r="K5" s="21">
        <v>1544</v>
      </c>
      <c r="L5" s="21">
        <v>1707</v>
      </c>
      <c r="M5" s="21">
        <v>1910</v>
      </c>
      <c r="N5" s="21">
        <v>1816</v>
      </c>
      <c r="O5" s="21">
        <v>2166</v>
      </c>
      <c r="P5" s="21">
        <v>2453</v>
      </c>
      <c r="Q5" s="21">
        <v>2343</v>
      </c>
      <c r="R5" s="21">
        <v>2499</v>
      </c>
      <c r="S5" s="21">
        <v>2536</v>
      </c>
      <c r="T5" s="21">
        <v>2710</v>
      </c>
      <c r="U5" s="21">
        <v>2516</v>
      </c>
      <c r="V5" s="21">
        <v>2837</v>
      </c>
      <c r="W5" s="21">
        <v>2995</v>
      </c>
      <c r="X5" s="21">
        <v>2926</v>
      </c>
      <c r="Y5" s="21">
        <v>2924</v>
      </c>
      <c r="Z5" s="21">
        <v>2971</v>
      </c>
      <c r="AA5" s="21">
        <v>3203</v>
      </c>
      <c r="AB5" s="21">
        <v>3118</v>
      </c>
      <c r="AC5" s="21">
        <v>3504</v>
      </c>
      <c r="AD5" s="21">
        <v>2645</v>
      </c>
      <c r="AE5" s="21">
        <v>2761</v>
      </c>
      <c r="AF5" s="21">
        <v>2936</v>
      </c>
      <c r="AG5" s="21">
        <v>3344</v>
      </c>
      <c r="AH5" s="21">
        <v>3212</v>
      </c>
      <c r="AI5" s="21">
        <v>3496</v>
      </c>
      <c r="AJ5" s="21">
        <v>3773</v>
      </c>
      <c r="AK5" s="21">
        <v>3979</v>
      </c>
      <c r="AL5" s="21">
        <v>2790</v>
      </c>
      <c r="AM5" s="21">
        <v>3648</v>
      </c>
      <c r="AN5" s="21">
        <v>3549</v>
      </c>
      <c r="AO5" s="21">
        <v>3874</v>
      </c>
      <c r="AP5" s="21">
        <v>3921</v>
      </c>
      <c r="AQ5" s="21">
        <v>5959</v>
      </c>
      <c r="AR5" s="21">
        <v>6027</v>
      </c>
      <c r="AS5" s="21">
        <v>6380</v>
      </c>
      <c r="AT5" s="21">
        <v>7383</v>
      </c>
      <c r="AU5" s="21">
        <v>6827</v>
      </c>
      <c r="AV5" s="21">
        <v>8740</v>
      </c>
      <c r="AW5" s="21">
        <f>Assumptions!AY31*'Balance Sheet'!AV10</f>
        <v>8266.4561151406888</v>
      </c>
      <c r="AX5" s="21">
        <f>Assumptions!AZ31*'Balance Sheet'!AW10</f>
        <v>8491.0554643250707</v>
      </c>
      <c r="AY5" s="21">
        <f>Assumptions!BA31*'Balance Sheet'!AX10</f>
        <v>8731.7007050534248</v>
      </c>
      <c r="AZ5" s="21">
        <f>Assumptions!BB31*'Balance Sheet'!AY10</f>
        <v>9018.3363107479981</v>
      </c>
      <c r="BA5" s="21">
        <f>Assumptions!BC31*'Balance Sheet'!AZ10</f>
        <v>9321.3549102061606</v>
      </c>
      <c r="BB5" s="21">
        <f>Assumptions!BD31*'Balance Sheet'!BA10</f>
        <v>9677.9377571210061</v>
      </c>
      <c r="BC5" s="21">
        <f>Assumptions!BE31*'Balance Sheet'!BB10</f>
        <v>10068.835424903456</v>
      </c>
      <c r="BD5" s="21">
        <f>Assumptions!BF31*'Balance Sheet'!BC10</f>
        <v>10526.459816894045</v>
      </c>
      <c r="BE5" s="17"/>
      <c r="BF5" s="17"/>
      <c r="BG5" s="17"/>
      <c r="BH5" s="17"/>
      <c r="BI5" s="17"/>
      <c r="BJ5" s="17"/>
      <c r="BK5" s="17"/>
      <c r="BL5" s="17"/>
      <c r="BM5" s="17"/>
      <c r="BN5" s="17"/>
      <c r="BO5" s="17"/>
      <c r="BP5" s="17"/>
      <c r="BQ5" s="17"/>
      <c r="BR5" s="17"/>
      <c r="BS5" s="17"/>
      <c r="BT5" s="17"/>
      <c r="BU5" s="17"/>
      <c r="BV5" s="17"/>
      <c r="BW5" s="17"/>
      <c r="BX5" s="17"/>
      <c r="BY5" s="17"/>
      <c r="BZ5" s="17"/>
      <c r="CA5" s="17"/>
      <c r="CB5" s="17"/>
      <c r="CC5" s="17"/>
      <c r="CD5" s="17"/>
      <c r="CE5" s="17"/>
      <c r="CF5" s="17"/>
      <c r="CG5" s="17"/>
      <c r="CH5" s="17"/>
      <c r="CI5" s="17"/>
      <c r="CJ5" s="17"/>
      <c r="CK5" s="17"/>
      <c r="CL5" s="17"/>
      <c r="CM5" s="17"/>
      <c r="CN5" s="17"/>
      <c r="CO5" s="17"/>
      <c r="CP5" s="17"/>
      <c r="CQ5" s="17"/>
      <c r="CR5" s="17"/>
      <c r="CS5" s="17"/>
      <c r="CT5" s="17"/>
      <c r="CU5" s="17"/>
      <c r="CV5" s="17"/>
      <c r="CW5" s="17"/>
      <c r="CX5" s="17"/>
      <c r="CY5" s="17"/>
      <c r="CZ5" s="17"/>
      <c r="DA5" s="17"/>
      <c r="DB5" s="17"/>
      <c r="DC5" s="17"/>
      <c r="DD5" s="17"/>
      <c r="DE5" s="17"/>
      <c r="DF5" s="17"/>
      <c r="DG5" s="17"/>
      <c r="DH5" s="17"/>
      <c r="DI5" s="17"/>
      <c r="DJ5" s="17"/>
      <c r="DK5" s="17"/>
      <c r="DL5" s="17"/>
      <c r="DM5" s="17"/>
      <c r="DN5" s="17"/>
      <c r="DO5" s="17"/>
      <c r="DP5" s="17"/>
      <c r="DQ5" s="17"/>
      <c r="DR5" s="17"/>
      <c r="DS5" s="17"/>
      <c r="DT5" s="17"/>
      <c r="DU5" s="17"/>
      <c r="DV5" s="17"/>
      <c r="DW5" s="17"/>
      <c r="DX5" s="17"/>
      <c r="DY5" s="17"/>
      <c r="DZ5" s="17"/>
      <c r="EA5" s="17"/>
      <c r="EB5" s="17"/>
      <c r="EC5" s="17"/>
      <c r="ED5" s="17"/>
      <c r="EE5" s="17"/>
      <c r="EF5" s="17"/>
      <c r="EG5" s="17"/>
      <c r="EH5" s="17"/>
      <c r="EI5" s="17"/>
      <c r="EJ5" s="17"/>
      <c r="EK5" s="17"/>
      <c r="EL5" s="17"/>
      <c r="EM5" s="17"/>
      <c r="EN5" s="17"/>
      <c r="EO5" s="17"/>
      <c r="EP5" s="17"/>
      <c r="EQ5" s="17"/>
      <c r="ER5" s="17"/>
      <c r="ES5" s="17"/>
      <c r="ET5" s="17"/>
      <c r="EU5" s="17"/>
      <c r="EV5" s="17"/>
      <c r="EW5" s="17"/>
      <c r="EX5" s="17"/>
      <c r="EY5" s="17"/>
      <c r="EZ5" s="17"/>
      <c r="FA5" s="17"/>
      <c r="FB5" s="17"/>
      <c r="FC5" s="17"/>
      <c r="FD5" s="17"/>
      <c r="FE5" s="17"/>
      <c r="FF5" s="17"/>
      <c r="FG5" s="17"/>
      <c r="FH5" s="17"/>
      <c r="FI5" s="17"/>
      <c r="FJ5" s="17"/>
      <c r="FK5" s="17"/>
      <c r="FL5" s="17"/>
      <c r="FM5" s="17"/>
      <c r="FN5" s="17"/>
      <c r="FO5" s="17"/>
      <c r="FP5" s="17"/>
      <c r="FQ5" s="17"/>
      <c r="FR5" s="17"/>
      <c r="FS5" s="17"/>
      <c r="FT5" s="17"/>
      <c r="FU5" s="17"/>
      <c r="FV5" s="17"/>
      <c r="FW5" s="17"/>
      <c r="FX5" s="17"/>
      <c r="FY5" s="17"/>
      <c r="FZ5" s="17"/>
      <c r="GA5" s="17"/>
      <c r="GB5" s="17"/>
      <c r="GC5" s="17"/>
      <c r="GD5" s="17"/>
      <c r="GE5" s="17"/>
      <c r="GF5" s="17"/>
      <c r="GG5" s="17"/>
      <c r="GH5" s="17"/>
      <c r="GI5" s="17"/>
      <c r="GJ5" s="17"/>
      <c r="GK5" s="17"/>
      <c r="GL5" s="17"/>
      <c r="GM5" s="17"/>
      <c r="GN5" s="17"/>
      <c r="GO5" s="17"/>
      <c r="GP5" s="17"/>
      <c r="GQ5" s="17"/>
      <c r="GR5" s="17"/>
      <c r="GS5" s="17"/>
      <c r="GT5" s="17"/>
      <c r="GU5" s="17"/>
      <c r="GV5" s="17"/>
      <c r="GW5" s="17"/>
      <c r="GX5" s="17"/>
      <c r="GY5" s="17"/>
      <c r="GZ5" s="17"/>
      <c r="HA5" s="17"/>
      <c r="HB5" s="17"/>
      <c r="HC5" s="17"/>
      <c r="HD5" s="17"/>
      <c r="HE5" s="17"/>
      <c r="HF5" s="17"/>
      <c r="HG5" s="17"/>
      <c r="HH5" s="17"/>
      <c r="HI5" s="17"/>
      <c r="HJ5" s="17"/>
      <c r="HK5" s="17"/>
      <c r="HL5" s="17"/>
      <c r="HM5" s="17"/>
      <c r="HN5" s="17"/>
      <c r="HO5" s="17"/>
      <c r="HP5" s="17"/>
      <c r="HQ5" s="17"/>
      <c r="HR5" s="17"/>
      <c r="HS5" s="17"/>
      <c r="HT5" s="17"/>
      <c r="HU5" s="17"/>
      <c r="HV5" s="17"/>
      <c r="HW5" s="17"/>
      <c r="HX5" s="17"/>
      <c r="HY5" s="17"/>
      <c r="HZ5" s="17"/>
      <c r="IA5" s="17"/>
      <c r="IB5" s="17"/>
      <c r="IC5" s="17"/>
      <c r="ID5" s="17"/>
      <c r="IE5" s="17"/>
      <c r="IF5" s="17"/>
      <c r="IG5" s="17"/>
      <c r="IH5" s="17"/>
      <c r="II5" s="17"/>
      <c r="IJ5" s="17"/>
      <c r="IK5" s="17"/>
      <c r="IL5" s="17"/>
      <c r="IM5" s="17"/>
      <c r="IN5" s="17"/>
      <c r="IO5" s="17"/>
      <c r="IP5" s="17"/>
      <c r="IQ5" s="17"/>
      <c r="IR5" s="17"/>
      <c r="IS5" s="17"/>
      <c r="IT5" s="17"/>
      <c r="IU5" s="17"/>
      <c r="IV5" s="17"/>
      <c r="IW5" s="17"/>
      <c r="IX5" s="17"/>
      <c r="IY5" s="17"/>
      <c r="IZ5" s="17"/>
      <c r="JA5" s="17"/>
      <c r="JB5" s="17"/>
      <c r="JC5" s="17"/>
      <c r="JD5" s="17"/>
      <c r="JE5" s="17"/>
      <c r="JF5" s="17"/>
      <c r="JG5" s="17"/>
      <c r="JH5" s="17"/>
      <c r="JI5" s="17"/>
      <c r="JJ5" s="17"/>
      <c r="JK5" s="17"/>
      <c r="JL5" s="17"/>
      <c r="JM5" s="17"/>
      <c r="JN5" s="17"/>
      <c r="JO5" s="17"/>
      <c r="JP5" s="17"/>
      <c r="JQ5" s="17"/>
      <c r="JR5" s="17"/>
      <c r="JS5" s="17"/>
      <c r="JT5" s="17"/>
      <c r="JU5" s="17"/>
      <c r="JV5" s="17"/>
      <c r="JW5" s="17"/>
      <c r="JX5" s="17"/>
      <c r="JY5" s="17"/>
      <c r="JZ5" s="17"/>
      <c r="KA5" s="17"/>
      <c r="KB5" s="17"/>
      <c r="KC5" s="17"/>
      <c r="KD5" s="17"/>
      <c r="KE5" s="17"/>
      <c r="KF5" s="17"/>
      <c r="KG5" s="17"/>
      <c r="KH5" s="17"/>
      <c r="KI5" s="17"/>
      <c r="KJ5" s="17"/>
      <c r="KK5" s="17"/>
      <c r="KL5" s="17"/>
      <c r="KM5" s="17"/>
      <c r="KN5" s="17"/>
      <c r="KO5" s="17"/>
      <c r="KP5" s="17"/>
      <c r="KQ5" s="17"/>
      <c r="KR5" s="17"/>
      <c r="KS5" s="17"/>
      <c r="KT5" s="17"/>
      <c r="KU5" s="17"/>
      <c r="KV5" s="17"/>
      <c r="KW5" s="17"/>
      <c r="KX5" s="17"/>
      <c r="KY5" s="17"/>
      <c r="KZ5" s="17"/>
      <c r="LA5" s="17"/>
      <c r="LB5" s="17"/>
      <c r="LC5" s="17"/>
      <c r="LD5" s="17"/>
      <c r="LE5" s="17"/>
      <c r="LF5" s="17"/>
      <c r="LG5" s="17"/>
      <c r="LH5" s="17"/>
      <c r="LI5" s="17"/>
      <c r="LJ5" s="17"/>
      <c r="LK5" s="17"/>
      <c r="LL5" s="17"/>
      <c r="LM5" s="17"/>
      <c r="LN5" s="17"/>
      <c r="LO5" s="17"/>
      <c r="LP5" s="17"/>
      <c r="LQ5" s="17"/>
      <c r="LR5" s="17"/>
      <c r="LS5" s="17"/>
      <c r="LT5" s="17"/>
      <c r="LU5" s="17"/>
      <c r="LV5" s="17"/>
      <c r="LW5" s="17"/>
      <c r="LX5" s="17"/>
      <c r="LY5" s="17"/>
      <c r="LZ5" s="17"/>
      <c r="MA5" s="17"/>
      <c r="MB5" s="17"/>
      <c r="MC5" s="17"/>
      <c r="MD5" s="17"/>
      <c r="ME5" s="17"/>
      <c r="MF5" s="17"/>
      <c r="MG5" s="17"/>
      <c r="MH5" s="17"/>
      <c r="MI5" s="17"/>
      <c r="MJ5" s="17"/>
      <c r="MK5" s="17"/>
      <c r="ML5" s="17"/>
      <c r="MM5" s="17"/>
      <c r="MN5" s="17"/>
      <c r="MO5" s="17"/>
      <c r="MP5" s="17"/>
      <c r="MQ5" s="17"/>
      <c r="MR5" s="17"/>
      <c r="MS5" s="17"/>
      <c r="MT5" s="17"/>
      <c r="MU5" s="17"/>
      <c r="MV5" s="17"/>
      <c r="MW5" s="17"/>
      <c r="MX5" s="17"/>
      <c r="MY5" s="17"/>
      <c r="MZ5" s="17"/>
      <c r="NA5" s="17"/>
      <c r="NB5" s="17"/>
      <c r="NC5" s="17"/>
      <c r="ND5" s="17"/>
      <c r="NE5" s="17"/>
      <c r="NF5" s="17"/>
      <c r="NG5" s="17"/>
      <c r="NH5" s="17"/>
      <c r="NI5" s="17"/>
      <c r="NJ5" s="17"/>
      <c r="NK5" s="17"/>
      <c r="NL5" s="17"/>
      <c r="NM5" s="17"/>
      <c r="NN5" s="17"/>
      <c r="NO5" s="17"/>
      <c r="NP5" s="17"/>
      <c r="NQ5" s="17"/>
      <c r="NR5" s="17"/>
      <c r="NS5" s="17"/>
      <c r="NT5" s="17"/>
      <c r="NU5" s="17"/>
      <c r="NV5" s="17"/>
      <c r="NW5" s="17"/>
      <c r="NX5" s="17"/>
      <c r="NY5" s="17"/>
      <c r="NZ5" s="17"/>
      <c r="OA5" s="17"/>
      <c r="OB5" s="17"/>
      <c r="OC5" s="17"/>
      <c r="OD5" s="17"/>
      <c r="OE5" s="17"/>
      <c r="OF5" s="17"/>
      <c r="OG5" s="17"/>
      <c r="OH5" s="17"/>
      <c r="OI5" s="17"/>
      <c r="OJ5" s="17"/>
      <c r="OK5" s="17"/>
      <c r="OL5" s="17"/>
      <c r="OM5" s="17"/>
      <c r="ON5" s="17"/>
      <c r="OO5" s="17"/>
      <c r="OP5" s="17"/>
      <c r="OQ5" s="17"/>
      <c r="OR5" s="17"/>
      <c r="OS5" s="17"/>
      <c r="OT5" s="17"/>
      <c r="OU5" s="17"/>
      <c r="OV5" s="17"/>
      <c r="OW5" s="17"/>
      <c r="OX5" s="17"/>
      <c r="OY5" s="17"/>
      <c r="OZ5" s="17"/>
      <c r="PA5" s="17"/>
      <c r="PB5" s="17"/>
      <c r="PC5" s="17"/>
      <c r="PD5" s="17"/>
      <c r="PE5" s="17"/>
      <c r="PF5" s="17"/>
      <c r="PG5" s="17"/>
      <c r="PH5" s="17"/>
      <c r="PI5" s="17"/>
      <c r="PJ5" s="17"/>
      <c r="PK5" s="17"/>
      <c r="PL5" s="17"/>
      <c r="PM5" s="17"/>
      <c r="PN5" s="17"/>
      <c r="PO5" s="17"/>
      <c r="PP5" s="17"/>
      <c r="PQ5" s="17"/>
      <c r="PR5" s="17"/>
      <c r="PS5" s="17"/>
      <c r="PT5" s="17"/>
      <c r="PU5" s="17"/>
      <c r="PV5" s="17"/>
      <c r="PW5" s="17"/>
      <c r="PX5" s="17"/>
      <c r="PY5" s="17"/>
      <c r="PZ5" s="17"/>
      <c r="QA5" s="17"/>
      <c r="QB5" s="17"/>
      <c r="QC5" s="17"/>
      <c r="QD5" s="17"/>
      <c r="QE5" s="17"/>
      <c r="QF5" s="17"/>
      <c r="QG5" s="17"/>
      <c r="QH5" s="17"/>
      <c r="QI5" s="17"/>
      <c r="QJ5" s="17"/>
      <c r="QK5" s="17"/>
      <c r="QL5" s="17"/>
      <c r="QM5" s="17"/>
      <c r="QN5" s="17"/>
      <c r="QO5" s="17"/>
      <c r="QP5" s="17"/>
      <c r="QQ5" s="17"/>
      <c r="QR5" s="17"/>
      <c r="QS5" s="17"/>
      <c r="QT5" s="17"/>
      <c r="QU5" s="17"/>
      <c r="QV5" s="17"/>
      <c r="QW5" s="17"/>
      <c r="QX5" s="17"/>
      <c r="QY5" s="17"/>
      <c r="QZ5" s="17"/>
      <c r="RA5" s="17"/>
      <c r="RB5" s="17"/>
      <c r="RC5" s="17"/>
      <c r="RD5" s="17"/>
      <c r="RE5" s="17"/>
      <c r="RF5" s="17"/>
      <c r="RG5" s="17"/>
      <c r="RH5" s="17"/>
      <c r="RI5" s="17"/>
      <c r="RJ5" s="17"/>
      <c r="RK5" s="17"/>
      <c r="RL5" s="17"/>
      <c r="RM5" s="17"/>
      <c r="RN5" s="17"/>
      <c r="RO5" s="17"/>
      <c r="RP5" s="17"/>
      <c r="RQ5" s="17"/>
      <c r="RR5" s="17"/>
      <c r="RS5" s="17"/>
      <c r="RT5" s="17"/>
      <c r="RU5" s="17"/>
      <c r="RV5" s="17"/>
      <c r="RW5" s="17"/>
      <c r="RX5" s="17"/>
      <c r="RY5" s="17"/>
      <c r="RZ5" s="17"/>
      <c r="SA5" s="17"/>
      <c r="SB5" s="17"/>
      <c r="SC5" s="17"/>
      <c r="SD5" s="17"/>
      <c r="SE5" s="17"/>
      <c r="SF5" s="17"/>
      <c r="SG5" s="17"/>
      <c r="SH5" s="17"/>
      <c r="SI5" s="17"/>
      <c r="SJ5" s="17"/>
      <c r="SK5" s="17"/>
      <c r="SL5" s="17"/>
      <c r="SM5" s="17"/>
      <c r="SN5" s="17"/>
      <c r="SO5" s="17"/>
      <c r="SP5" s="17"/>
      <c r="SQ5" s="17"/>
      <c r="SR5" s="17"/>
      <c r="SS5" s="17"/>
      <c r="ST5" s="17"/>
      <c r="SU5" s="17"/>
      <c r="SV5" s="17"/>
      <c r="SW5" s="17"/>
      <c r="SX5" s="17"/>
      <c r="SY5" s="17"/>
      <c r="SZ5" s="17"/>
      <c r="TA5" s="17"/>
      <c r="TB5" s="17"/>
      <c r="TC5" s="17"/>
      <c r="TD5" s="17"/>
      <c r="TE5" s="17"/>
      <c r="TF5" s="17"/>
      <c r="TG5" s="17"/>
      <c r="TH5" s="17"/>
      <c r="TI5" s="17"/>
      <c r="TJ5" s="17"/>
      <c r="TK5" s="17"/>
      <c r="TL5" s="17"/>
      <c r="TM5" s="17"/>
      <c r="TN5" s="17"/>
      <c r="TO5" s="17"/>
      <c r="TP5" s="17"/>
      <c r="TQ5" s="17"/>
      <c r="TR5" s="17"/>
      <c r="TS5" s="17"/>
      <c r="TT5" s="17"/>
      <c r="TU5" s="17"/>
      <c r="TV5" s="17"/>
      <c r="TW5" s="17"/>
      <c r="TX5" s="17"/>
      <c r="TY5" s="17"/>
      <c r="TZ5" s="17"/>
      <c r="UA5" s="17"/>
      <c r="UB5" s="17"/>
      <c r="UC5" s="17"/>
      <c r="UD5" s="17"/>
      <c r="UE5" s="17"/>
      <c r="UF5" s="17"/>
      <c r="UG5" s="17"/>
      <c r="UH5" s="17"/>
      <c r="UI5" s="17"/>
      <c r="UJ5" s="17"/>
      <c r="UK5" s="17"/>
      <c r="UL5" s="17"/>
      <c r="UM5" s="17"/>
      <c r="UN5" s="17"/>
      <c r="UO5" s="17"/>
      <c r="UP5" s="17"/>
      <c r="UQ5" s="17"/>
      <c r="UR5" s="17"/>
      <c r="US5" s="17"/>
      <c r="UT5" s="17"/>
      <c r="UU5" s="17"/>
      <c r="UV5" s="17"/>
      <c r="UW5" s="17"/>
      <c r="UX5" s="17"/>
      <c r="UY5" s="17"/>
      <c r="UZ5" s="17"/>
      <c r="VA5" s="17"/>
      <c r="VB5" s="17"/>
      <c r="VC5" s="17"/>
      <c r="VD5" s="17"/>
      <c r="VE5" s="17"/>
      <c r="VF5" s="17"/>
      <c r="VG5" s="17"/>
      <c r="VH5" s="17"/>
      <c r="VI5" s="17"/>
      <c r="VJ5" s="17"/>
      <c r="VK5" s="17"/>
      <c r="VL5" s="17"/>
      <c r="VM5" s="17"/>
      <c r="VN5" s="17"/>
      <c r="VO5" s="17"/>
      <c r="VP5" s="17"/>
      <c r="VQ5" s="17"/>
      <c r="VR5" s="17"/>
      <c r="VS5" s="17"/>
      <c r="VT5" s="17"/>
      <c r="VU5" s="17"/>
      <c r="VV5" s="17"/>
      <c r="VW5" s="17"/>
      <c r="VX5" s="17"/>
      <c r="VY5" s="17"/>
      <c r="VZ5" s="17"/>
      <c r="WA5" s="17"/>
      <c r="WB5" s="17"/>
      <c r="WC5" s="17"/>
      <c r="WD5" s="17"/>
      <c r="WE5" s="17"/>
      <c r="WF5" s="17"/>
      <c r="WG5" s="17"/>
      <c r="WH5" s="17"/>
      <c r="WI5" s="17"/>
      <c r="WJ5" s="17"/>
      <c r="WK5" s="17"/>
      <c r="WL5" s="17"/>
      <c r="WM5" s="17"/>
      <c r="WN5" s="17"/>
      <c r="WO5" s="17"/>
      <c r="WP5" s="17"/>
      <c r="WQ5" s="17"/>
      <c r="WR5" s="17"/>
      <c r="WS5" s="17"/>
      <c r="WT5" s="17"/>
      <c r="WU5" s="17"/>
      <c r="WV5" s="17"/>
      <c r="WW5" s="17"/>
      <c r="WX5" s="17"/>
      <c r="WY5" s="17"/>
      <c r="WZ5" s="17"/>
      <c r="XA5" s="17"/>
      <c r="XB5" s="17"/>
      <c r="XC5" s="17"/>
      <c r="XD5" s="17"/>
      <c r="XE5" s="17"/>
      <c r="XF5" s="17"/>
      <c r="XG5" s="17"/>
      <c r="XH5" s="17"/>
      <c r="XI5" s="17"/>
      <c r="XJ5" s="17"/>
      <c r="XK5" s="17"/>
      <c r="XL5" s="17"/>
      <c r="XM5" s="17"/>
      <c r="XN5" s="17"/>
      <c r="XO5" s="17"/>
      <c r="XP5" s="17"/>
      <c r="XQ5" s="17"/>
      <c r="XR5" s="17"/>
      <c r="XS5" s="17"/>
      <c r="XT5" s="17"/>
      <c r="XU5" s="17"/>
      <c r="XV5" s="17"/>
      <c r="XW5" s="17"/>
      <c r="XX5" s="17"/>
      <c r="XY5" s="17"/>
      <c r="XZ5" s="17"/>
      <c r="YA5" s="17"/>
      <c r="YB5" s="17"/>
      <c r="YC5" s="17"/>
      <c r="YD5" s="17"/>
      <c r="YE5" s="17"/>
      <c r="YF5" s="17"/>
      <c r="YG5" s="17"/>
      <c r="YH5" s="17"/>
      <c r="YI5" s="17"/>
      <c r="YJ5" s="17"/>
      <c r="YK5" s="17"/>
      <c r="YL5" s="17"/>
      <c r="YM5" s="17"/>
      <c r="YN5" s="17"/>
      <c r="YO5" s="17"/>
      <c r="YP5" s="17"/>
      <c r="YQ5" s="17"/>
      <c r="YR5" s="17"/>
      <c r="YS5" s="17"/>
      <c r="YT5" s="17"/>
      <c r="YU5" s="17"/>
      <c r="YV5" s="17"/>
      <c r="YW5" s="17"/>
      <c r="YX5" s="17"/>
      <c r="YY5" s="17"/>
      <c r="YZ5" s="17"/>
      <c r="ZA5" s="17"/>
      <c r="ZB5" s="17"/>
      <c r="ZC5" s="17"/>
      <c r="ZD5" s="17"/>
      <c r="ZE5" s="17"/>
      <c r="ZF5" s="17"/>
      <c r="ZG5" s="17"/>
      <c r="ZH5" s="17"/>
      <c r="ZI5" s="17"/>
      <c r="ZJ5" s="17"/>
      <c r="ZK5" s="17"/>
      <c r="ZL5" s="17"/>
      <c r="ZM5" s="17"/>
      <c r="ZN5" s="17"/>
      <c r="ZO5" s="17"/>
      <c r="ZP5" s="17"/>
      <c r="ZQ5" s="17"/>
      <c r="ZR5" s="17"/>
      <c r="ZS5" s="17"/>
      <c r="ZT5" s="17"/>
      <c r="ZU5" s="17"/>
      <c r="ZV5" s="17"/>
      <c r="ZW5" s="17"/>
      <c r="ZX5" s="17"/>
      <c r="ZY5" s="17"/>
      <c r="ZZ5" s="17"/>
    </row>
    <row r="6" spans="1:702" x14ac:dyDescent="0.25">
      <c r="A6" s="4" t="s">
        <v>108</v>
      </c>
      <c r="B6" s="21" t="str">
        <f>Assumptions!D38</f>
        <v>n/a</v>
      </c>
      <c r="C6" s="21">
        <f>Assumptions!E38*'Income Statement'!C3</f>
        <v>325.52614820011871</v>
      </c>
      <c r="D6" s="21">
        <f>Assumptions!F38*'Income Statement'!D3</f>
        <v>272.10657041478038</v>
      </c>
      <c r="E6" s="21">
        <f>Assumptions!G38*'Income Statement'!E3</f>
        <v>645.20247022496687</v>
      </c>
      <c r="F6" s="21">
        <f>Assumptions!H38*'Income Statement'!F3</f>
        <v>-3.9690360106064495</v>
      </c>
      <c r="G6" s="21">
        <f>Assumptions!I38*'Income Statement'!G3</f>
        <v>459.78233696823412</v>
      </c>
      <c r="H6" s="21">
        <f>Assumptions!J38*'Income Statement'!H3</f>
        <v>-238.05855685681902</v>
      </c>
      <c r="I6" s="21">
        <f>Assumptions!K38*'Income Statement'!I3</f>
        <v>-10.207556721432187</v>
      </c>
      <c r="J6" s="21">
        <f>Assumptions!L38*'Income Statement'!J3</f>
        <v>-341.79386834986474</v>
      </c>
      <c r="K6" s="21">
        <f>Assumptions!M38*'Income Statement'!K3</f>
        <v>217.18710437214781</v>
      </c>
      <c r="L6" s="21">
        <f>Assumptions!N38*'Income Statement'!L3</f>
        <v>-230.36548159354513</v>
      </c>
      <c r="M6" s="21">
        <f>Assumptions!O38*'Income Statement'!M3</f>
        <v>166.67108275291022</v>
      </c>
      <c r="N6" s="21">
        <f>Assumptions!P38*'Income Statement'!N3</f>
        <v>-427.63379256815756</v>
      </c>
      <c r="O6" s="21">
        <f>Assumptions!Q38*'Income Statement'!O3</f>
        <v>506.46359947196009</v>
      </c>
      <c r="P6" s="21">
        <f>Assumptions!R38*'Income Statement'!P3</f>
        <v>345.70070568700703</v>
      </c>
      <c r="Q6" s="21">
        <f>Assumptions!S38*'Income Statement'!Q3</f>
        <v>803.27012222725205</v>
      </c>
      <c r="R6" s="21">
        <f>Assumptions!T38*'Income Statement'!R3</f>
        <v>109.44598361710339</v>
      </c>
      <c r="S6" s="21">
        <f>Assumptions!U38*'Income Statement'!S3</f>
        <v>910.97946042872286</v>
      </c>
      <c r="T6" s="21">
        <f>Assumptions!V38*'Income Statement'!T3</f>
        <v>209.59589183207692</v>
      </c>
      <c r="U6" s="21">
        <f>Assumptions!W38*'Income Statement'!U3</f>
        <v>903.03236511428463</v>
      </c>
      <c r="V6" s="21">
        <f>Assumptions!X38*'Income Statement'!V3</f>
        <v>77.338208409506393</v>
      </c>
      <c r="W6" s="21">
        <f>Assumptions!Y38*'Income Statement'!W3</f>
        <v>6981.1980126530052</v>
      </c>
      <c r="X6" s="21">
        <f>Assumptions!Z38*'Income Statement'!X3</f>
        <v>221.24926857811587</v>
      </c>
      <c r="Y6" s="21">
        <f>Assumptions!AA38*'Income Statement'!Y3</f>
        <v>804.01992084001176</v>
      </c>
      <c r="Z6" s="21">
        <f>Assumptions!AB38*'Income Statement'!Z3</f>
        <v>354.89248746922914</v>
      </c>
      <c r="AA6" s="21">
        <f>Assumptions!AC38*'Income Statement'!AA3</f>
        <v>829.56157918620488</v>
      </c>
      <c r="AB6" s="21">
        <f>Assumptions!AD38*'Income Statement'!AB3</f>
        <v>178.39776730070992</v>
      </c>
      <c r="AC6" s="21">
        <f>Assumptions!AE38*'Income Statement'!AC3</f>
        <v>802.55809371519945</v>
      </c>
      <c r="AD6" s="21">
        <f>Assumptions!AF38*'Income Statement'!AD3</f>
        <v>524.58911997475877</v>
      </c>
      <c r="AE6" s="21">
        <f>Assumptions!AG38*'Income Statement'!AE3</f>
        <v>935.62824998654253</v>
      </c>
      <c r="AF6" s="21">
        <f>Assumptions!AH38*'Income Statement'!AF3</f>
        <v>398.89664778530971</v>
      </c>
      <c r="AG6" s="21">
        <f>Assumptions!AI38*'Income Statement'!AG3</f>
        <v>888.60250323694436</v>
      </c>
      <c r="AH6" s="21">
        <f>Assumptions!AJ38*'Income Statement'!AH3</f>
        <v>628.42087016814003</v>
      </c>
      <c r="AI6" s="21">
        <f>Assumptions!AK38*'Income Statement'!AI3</f>
        <v>886.92225875499264</v>
      </c>
      <c r="AJ6" s="21">
        <f>Assumptions!AL38*'Income Statement'!AJ3</f>
        <v>1182.2811630064955</v>
      </c>
      <c r="AK6" s="21">
        <f>Assumptions!AM38*'Income Statement'!AK3</f>
        <v>1231.478525121556</v>
      </c>
      <c r="AL6" s="21">
        <f>Assumptions!AN38*'Income Statement'!AL3</f>
        <v>1542.3640605417913</v>
      </c>
      <c r="AM6" s="21">
        <f>Assumptions!AO38*'Income Statement'!AM3</f>
        <v>1778.5090379474084</v>
      </c>
      <c r="AN6" s="21">
        <f>Assumptions!AP38*'Income Statement'!AN3</f>
        <v>1871.8955769996396</v>
      </c>
      <c r="AO6" s="21">
        <f>Assumptions!AQ38*'Income Statement'!AO3</f>
        <v>1727.4367633426036</v>
      </c>
      <c r="AP6" s="21">
        <f>Assumptions!AR38*'Income Statement'!AP3</f>
        <v>1800.4490202708716</v>
      </c>
      <c r="AQ6" s="21">
        <f>Assumptions!AS38*'Income Statement'!AQ3</f>
        <v>2164.0115363518939</v>
      </c>
      <c r="AR6" s="21">
        <f>Assumptions!AT38*'Income Statement'!AR3</f>
        <v>1708.5255401483394</v>
      </c>
      <c r="AS6" s="21">
        <f>Assumptions!AU38*'Income Statement'!AS3</f>
        <v>1810.2381260305863</v>
      </c>
      <c r="AT6" s="21">
        <f>Assumptions!AV38*'Income Statement'!AT3</f>
        <v>2080.2138983731675</v>
      </c>
      <c r="AU6" s="21">
        <f>Assumptions!AW38*'Income Statement'!AU3</f>
        <v>1967.3415567584052</v>
      </c>
      <c r="AV6" s="21">
        <f>Assumptions!AX38*'Income Statement'!AV3</f>
        <v>2149.3131893382351</v>
      </c>
      <c r="AW6" s="21">
        <f>Assumptions!AY38*'Income Statement'!AW3</f>
        <v>2344.7148962085816</v>
      </c>
      <c r="AX6" s="21">
        <f>Assumptions!AZ38*'Income Statement'!AX3</f>
        <v>2447.5325770802724</v>
      </c>
      <c r="AY6" s="21">
        <f>Assumptions!BA38*'Income Statement'!AY3</f>
        <v>2670.9701725135151</v>
      </c>
      <c r="AZ6" s="21">
        <f>Assumptions!BB38*'Income Statement'!AZ3</f>
        <v>2786.080074425568</v>
      </c>
      <c r="BA6" s="21">
        <f>Assumptions!BC38*'Income Statement'!BA3</f>
        <v>3050.3345989234831</v>
      </c>
      <c r="BB6" s="21">
        <f>Assumptions!BD38*'Income Statement'!BB3</f>
        <v>3248.342170366318</v>
      </c>
      <c r="BC6" s="21">
        <f>Assumptions!BE38*'Income Statement'!BC3</f>
        <v>3579.9044664290413</v>
      </c>
      <c r="BD6" s="21">
        <f>Assumptions!BF38*'Income Statement'!BD3</f>
        <v>3815.123654238575</v>
      </c>
      <c r="BE6" s="17"/>
      <c r="BF6" s="17"/>
      <c r="BG6" s="17"/>
      <c r="BH6" s="17"/>
      <c r="BI6" s="17"/>
      <c r="BJ6" s="17"/>
      <c r="BK6" s="17"/>
      <c r="BL6" s="17"/>
      <c r="BM6" s="17"/>
      <c r="BN6" s="17"/>
      <c r="BO6" s="17"/>
      <c r="BP6" s="17"/>
      <c r="BQ6" s="17"/>
      <c r="BR6" s="17"/>
      <c r="BS6" s="17"/>
      <c r="BT6" s="17"/>
      <c r="BU6" s="17"/>
      <c r="BV6" s="17"/>
      <c r="BW6" s="17"/>
      <c r="BX6" s="17"/>
      <c r="BY6" s="17"/>
      <c r="BZ6" s="17"/>
      <c r="CA6" s="17"/>
      <c r="CB6" s="17"/>
      <c r="CC6" s="17"/>
      <c r="CD6" s="17"/>
      <c r="CE6" s="17"/>
      <c r="CF6" s="17"/>
      <c r="CG6" s="17"/>
      <c r="CH6" s="17"/>
      <c r="CI6" s="17"/>
      <c r="CJ6" s="17"/>
      <c r="CK6" s="17"/>
      <c r="CL6" s="17"/>
      <c r="CM6" s="17"/>
      <c r="CN6" s="17"/>
      <c r="CO6" s="17"/>
      <c r="CP6" s="17"/>
      <c r="CQ6" s="17"/>
      <c r="CR6" s="17"/>
      <c r="CS6" s="17"/>
      <c r="CT6" s="17"/>
      <c r="CU6" s="17"/>
      <c r="CV6" s="17"/>
      <c r="CW6" s="17"/>
      <c r="CX6" s="17"/>
      <c r="CY6" s="17"/>
      <c r="CZ6" s="17"/>
      <c r="DA6" s="17"/>
      <c r="DB6" s="17"/>
      <c r="DC6" s="17"/>
      <c r="DD6" s="17"/>
      <c r="DE6" s="17"/>
      <c r="DF6" s="17"/>
      <c r="DG6" s="17"/>
      <c r="DH6" s="17"/>
      <c r="DI6" s="17"/>
      <c r="DJ6" s="17"/>
      <c r="DK6" s="17"/>
      <c r="DL6" s="17"/>
      <c r="DM6" s="17"/>
      <c r="DN6" s="17"/>
      <c r="DO6" s="17"/>
      <c r="DP6" s="17"/>
      <c r="DQ6" s="17"/>
      <c r="DR6" s="17"/>
      <c r="DS6" s="17"/>
      <c r="DT6" s="17"/>
      <c r="DU6" s="17"/>
      <c r="DV6" s="17"/>
      <c r="DW6" s="17"/>
      <c r="DX6" s="17"/>
      <c r="DY6" s="17"/>
      <c r="DZ6" s="17"/>
      <c r="EA6" s="17"/>
      <c r="EB6" s="17"/>
      <c r="EC6" s="17"/>
      <c r="ED6" s="17"/>
      <c r="EE6" s="17"/>
      <c r="EF6" s="17"/>
      <c r="EG6" s="17"/>
      <c r="EH6" s="17"/>
      <c r="EI6" s="17"/>
      <c r="EJ6" s="17"/>
      <c r="EK6" s="17"/>
      <c r="EL6" s="17"/>
      <c r="EM6" s="17"/>
      <c r="EN6" s="17"/>
      <c r="EO6" s="17"/>
      <c r="EP6" s="17"/>
      <c r="EQ6" s="17"/>
      <c r="ER6" s="17"/>
      <c r="ES6" s="17"/>
      <c r="ET6" s="17"/>
      <c r="EU6" s="17"/>
      <c r="EV6" s="17"/>
      <c r="EW6" s="17"/>
      <c r="EX6" s="17"/>
      <c r="EY6" s="17"/>
      <c r="EZ6" s="17"/>
      <c r="FA6" s="17"/>
      <c r="FB6" s="17"/>
      <c r="FC6" s="17"/>
      <c r="FD6" s="17"/>
      <c r="FE6" s="17"/>
      <c r="FF6" s="17"/>
      <c r="FG6" s="17"/>
      <c r="FH6" s="17"/>
      <c r="FI6" s="17"/>
      <c r="FJ6" s="17"/>
      <c r="FK6" s="17"/>
      <c r="FL6" s="17"/>
      <c r="FM6" s="17"/>
      <c r="FN6" s="17"/>
      <c r="FO6" s="17"/>
      <c r="FP6" s="17"/>
      <c r="FQ6" s="17"/>
      <c r="FR6" s="17"/>
      <c r="FS6" s="17"/>
      <c r="FT6" s="17"/>
      <c r="FU6" s="17"/>
      <c r="FV6" s="17"/>
      <c r="FW6" s="17"/>
      <c r="FX6" s="17"/>
      <c r="FY6" s="17"/>
      <c r="FZ6" s="17"/>
      <c r="GA6" s="17"/>
      <c r="GB6" s="17"/>
      <c r="GC6" s="17"/>
      <c r="GD6" s="17"/>
      <c r="GE6" s="17"/>
      <c r="GF6" s="17"/>
      <c r="GG6" s="17"/>
      <c r="GH6" s="17"/>
      <c r="GI6" s="17"/>
      <c r="GJ6" s="17"/>
      <c r="GK6" s="17"/>
      <c r="GL6" s="17"/>
      <c r="GM6" s="17"/>
      <c r="GN6" s="17"/>
      <c r="GO6" s="17"/>
      <c r="GP6" s="17"/>
      <c r="GQ6" s="17"/>
      <c r="GR6" s="17"/>
      <c r="GS6" s="17"/>
      <c r="GT6" s="17"/>
      <c r="GU6" s="17"/>
      <c r="GV6" s="17"/>
      <c r="GW6" s="17"/>
      <c r="GX6" s="17"/>
      <c r="GY6" s="17"/>
      <c r="GZ6" s="17"/>
      <c r="HA6" s="17"/>
      <c r="HB6" s="17"/>
      <c r="HC6" s="17"/>
      <c r="HD6" s="17"/>
      <c r="HE6" s="17"/>
      <c r="HF6" s="17"/>
      <c r="HG6" s="17"/>
      <c r="HH6" s="17"/>
      <c r="HI6" s="17"/>
      <c r="HJ6" s="17"/>
      <c r="HK6" s="17"/>
      <c r="HL6" s="17"/>
      <c r="HM6" s="17"/>
      <c r="HN6" s="17"/>
      <c r="HO6" s="17"/>
      <c r="HP6" s="17"/>
      <c r="HQ6" s="17"/>
      <c r="HR6" s="17"/>
      <c r="HS6" s="17"/>
      <c r="HT6" s="17"/>
      <c r="HU6" s="17"/>
      <c r="HV6" s="17"/>
      <c r="HW6" s="17"/>
      <c r="HX6" s="17"/>
      <c r="HY6" s="17"/>
      <c r="HZ6" s="17"/>
      <c r="IA6" s="17"/>
      <c r="IB6" s="17"/>
      <c r="IC6" s="17"/>
      <c r="ID6" s="17"/>
      <c r="IE6" s="17"/>
      <c r="IF6" s="17"/>
      <c r="IG6" s="17"/>
      <c r="IH6" s="17"/>
      <c r="II6" s="17"/>
      <c r="IJ6" s="17"/>
      <c r="IK6" s="17"/>
      <c r="IL6" s="17"/>
      <c r="IM6" s="17"/>
      <c r="IN6" s="17"/>
      <c r="IO6" s="17"/>
      <c r="IP6" s="17"/>
      <c r="IQ6" s="17"/>
      <c r="IR6" s="17"/>
      <c r="IS6" s="17"/>
      <c r="IT6" s="17"/>
      <c r="IU6" s="17"/>
      <c r="IV6" s="17"/>
      <c r="IW6" s="17"/>
      <c r="IX6" s="17"/>
      <c r="IY6" s="17"/>
      <c r="IZ6" s="17"/>
      <c r="JA6" s="17"/>
      <c r="JB6" s="17"/>
      <c r="JC6" s="17"/>
      <c r="JD6" s="17"/>
      <c r="JE6" s="17"/>
      <c r="JF6" s="17"/>
      <c r="JG6" s="17"/>
      <c r="JH6" s="17"/>
      <c r="JI6" s="17"/>
      <c r="JJ6" s="17"/>
      <c r="JK6" s="17"/>
      <c r="JL6" s="17"/>
      <c r="JM6" s="17"/>
      <c r="JN6" s="17"/>
      <c r="JO6" s="17"/>
      <c r="JP6" s="17"/>
      <c r="JQ6" s="17"/>
      <c r="JR6" s="17"/>
      <c r="JS6" s="17"/>
      <c r="JT6" s="17"/>
      <c r="JU6" s="17"/>
      <c r="JV6" s="17"/>
      <c r="JW6" s="17"/>
      <c r="JX6" s="17"/>
      <c r="JY6" s="17"/>
      <c r="JZ6" s="17"/>
      <c r="KA6" s="17"/>
      <c r="KB6" s="17"/>
      <c r="KC6" s="17"/>
      <c r="KD6" s="17"/>
      <c r="KE6" s="17"/>
      <c r="KF6" s="17"/>
      <c r="KG6" s="17"/>
      <c r="KH6" s="17"/>
      <c r="KI6" s="17"/>
      <c r="KJ6" s="17"/>
      <c r="KK6" s="17"/>
      <c r="KL6" s="17"/>
      <c r="KM6" s="17"/>
      <c r="KN6" s="17"/>
      <c r="KO6" s="17"/>
      <c r="KP6" s="17"/>
      <c r="KQ6" s="17"/>
      <c r="KR6" s="17"/>
      <c r="KS6" s="17"/>
      <c r="KT6" s="17"/>
      <c r="KU6" s="17"/>
      <c r="KV6" s="17"/>
      <c r="KW6" s="17"/>
      <c r="KX6" s="17"/>
      <c r="KY6" s="17"/>
      <c r="KZ6" s="17"/>
      <c r="LA6" s="17"/>
      <c r="LB6" s="17"/>
      <c r="LC6" s="17"/>
      <c r="LD6" s="17"/>
      <c r="LE6" s="17"/>
      <c r="LF6" s="17"/>
      <c r="LG6" s="17"/>
      <c r="LH6" s="17"/>
      <c r="LI6" s="17"/>
      <c r="LJ6" s="17"/>
      <c r="LK6" s="17"/>
      <c r="LL6" s="17"/>
      <c r="LM6" s="17"/>
      <c r="LN6" s="17"/>
      <c r="LO6" s="17"/>
      <c r="LP6" s="17"/>
      <c r="LQ6" s="17"/>
      <c r="LR6" s="17"/>
      <c r="LS6" s="17"/>
      <c r="LT6" s="17"/>
      <c r="LU6" s="17"/>
      <c r="LV6" s="17"/>
      <c r="LW6" s="17"/>
      <c r="LX6" s="17"/>
      <c r="LY6" s="17"/>
      <c r="LZ6" s="17"/>
      <c r="MA6" s="17"/>
      <c r="MB6" s="17"/>
      <c r="MC6" s="17"/>
      <c r="MD6" s="17"/>
      <c r="ME6" s="17"/>
      <c r="MF6" s="17"/>
      <c r="MG6" s="17"/>
      <c r="MH6" s="17"/>
      <c r="MI6" s="17"/>
      <c r="MJ6" s="17"/>
      <c r="MK6" s="17"/>
      <c r="ML6" s="17"/>
      <c r="MM6" s="17"/>
      <c r="MN6" s="17"/>
      <c r="MO6" s="17"/>
      <c r="MP6" s="17"/>
      <c r="MQ6" s="17"/>
      <c r="MR6" s="17"/>
      <c r="MS6" s="17"/>
      <c r="MT6" s="17"/>
      <c r="MU6" s="17"/>
      <c r="MV6" s="17"/>
      <c r="MW6" s="17"/>
      <c r="MX6" s="17"/>
      <c r="MY6" s="17"/>
      <c r="MZ6" s="17"/>
      <c r="NA6" s="17"/>
      <c r="NB6" s="17"/>
      <c r="NC6" s="17"/>
      <c r="ND6" s="17"/>
      <c r="NE6" s="17"/>
      <c r="NF6" s="17"/>
      <c r="NG6" s="17"/>
      <c r="NH6" s="17"/>
      <c r="NI6" s="17"/>
      <c r="NJ6" s="17"/>
      <c r="NK6" s="17"/>
      <c r="NL6" s="17"/>
      <c r="NM6" s="17"/>
      <c r="NN6" s="17"/>
      <c r="NO6" s="17"/>
      <c r="NP6" s="17"/>
      <c r="NQ6" s="17"/>
      <c r="NR6" s="17"/>
      <c r="NS6" s="17"/>
      <c r="NT6" s="17"/>
      <c r="NU6" s="17"/>
      <c r="NV6" s="17"/>
      <c r="NW6" s="17"/>
      <c r="NX6" s="17"/>
      <c r="NY6" s="17"/>
      <c r="NZ6" s="17"/>
      <c r="OA6" s="17"/>
      <c r="OB6" s="17"/>
      <c r="OC6" s="17"/>
      <c r="OD6" s="17"/>
      <c r="OE6" s="17"/>
      <c r="OF6" s="17"/>
      <c r="OG6" s="17"/>
      <c r="OH6" s="17"/>
      <c r="OI6" s="17"/>
      <c r="OJ6" s="17"/>
      <c r="OK6" s="17"/>
      <c r="OL6" s="17"/>
      <c r="OM6" s="17"/>
      <c r="ON6" s="17"/>
      <c r="OO6" s="17"/>
      <c r="OP6" s="17"/>
      <c r="OQ6" s="17"/>
      <c r="OR6" s="17"/>
      <c r="OS6" s="17"/>
      <c r="OT6" s="17"/>
      <c r="OU6" s="17"/>
      <c r="OV6" s="17"/>
      <c r="OW6" s="17"/>
      <c r="OX6" s="17"/>
      <c r="OY6" s="17"/>
      <c r="OZ6" s="17"/>
      <c r="PA6" s="17"/>
      <c r="PB6" s="17"/>
      <c r="PC6" s="17"/>
      <c r="PD6" s="17"/>
      <c r="PE6" s="17"/>
      <c r="PF6" s="17"/>
      <c r="PG6" s="17"/>
      <c r="PH6" s="17"/>
      <c r="PI6" s="17"/>
      <c r="PJ6" s="17"/>
      <c r="PK6" s="17"/>
      <c r="PL6" s="17"/>
      <c r="PM6" s="17"/>
      <c r="PN6" s="17"/>
      <c r="PO6" s="17"/>
      <c r="PP6" s="17"/>
      <c r="PQ6" s="17"/>
      <c r="PR6" s="17"/>
      <c r="PS6" s="17"/>
      <c r="PT6" s="17"/>
      <c r="PU6" s="17"/>
      <c r="PV6" s="17"/>
      <c r="PW6" s="17"/>
      <c r="PX6" s="17"/>
      <c r="PY6" s="17"/>
      <c r="PZ6" s="17"/>
      <c r="QA6" s="17"/>
      <c r="QB6" s="17"/>
      <c r="QC6" s="17"/>
      <c r="QD6" s="17"/>
      <c r="QE6" s="17"/>
      <c r="QF6" s="17"/>
      <c r="QG6" s="17"/>
      <c r="QH6" s="17"/>
      <c r="QI6" s="17"/>
      <c r="QJ6" s="17"/>
      <c r="QK6" s="17"/>
      <c r="QL6" s="17"/>
      <c r="QM6" s="17"/>
      <c r="QN6" s="17"/>
      <c r="QO6" s="17"/>
      <c r="QP6" s="17"/>
      <c r="QQ6" s="17"/>
      <c r="QR6" s="17"/>
      <c r="QS6" s="17"/>
      <c r="QT6" s="17"/>
      <c r="QU6" s="17"/>
      <c r="QV6" s="17"/>
      <c r="QW6" s="17"/>
      <c r="QX6" s="17"/>
      <c r="QY6" s="17"/>
      <c r="QZ6" s="17"/>
      <c r="RA6" s="17"/>
      <c r="RB6" s="17"/>
      <c r="RC6" s="17"/>
      <c r="RD6" s="17"/>
      <c r="RE6" s="17"/>
      <c r="RF6" s="17"/>
      <c r="RG6" s="17"/>
      <c r="RH6" s="17"/>
      <c r="RI6" s="17"/>
      <c r="RJ6" s="17"/>
      <c r="RK6" s="17"/>
      <c r="RL6" s="17"/>
      <c r="RM6" s="17"/>
      <c r="RN6" s="17"/>
      <c r="RO6" s="17"/>
      <c r="RP6" s="17"/>
      <c r="RQ6" s="17"/>
      <c r="RR6" s="17"/>
      <c r="RS6" s="17"/>
      <c r="RT6" s="17"/>
      <c r="RU6" s="17"/>
      <c r="RV6" s="17"/>
      <c r="RW6" s="17"/>
      <c r="RX6" s="17"/>
      <c r="RY6" s="17"/>
      <c r="RZ6" s="17"/>
      <c r="SA6" s="17"/>
      <c r="SB6" s="17"/>
      <c r="SC6" s="17"/>
      <c r="SD6" s="17"/>
      <c r="SE6" s="17"/>
      <c r="SF6" s="17"/>
      <c r="SG6" s="17"/>
      <c r="SH6" s="17"/>
      <c r="SI6" s="17"/>
      <c r="SJ6" s="17"/>
      <c r="SK6" s="17"/>
      <c r="SL6" s="17"/>
      <c r="SM6" s="17"/>
      <c r="SN6" s="17"/>
      <c r="SO6" s="17"/>
      <c r="SP6" s="17"/>
      <c r="SQ6" s="17"/>
      <c r="SR6" s="17"/>
      <c r="SS6" s="17"/>
      <c r="ST6" s="17"/>
      <c r="SU6" s="17"/>
      <c r="SV6" s="17"/>
      <c r="SW6" s="17"/>
      <c r="SX6" s="17"/>
      <c r="SY6" s="17"/>
      <c r="SZ6" s="17"/>
      <c r="TA6" s="17"/>
      <c r="TB6" s="17"/>
      <c r="TC6" s="17"/>
      <c r="TD6" s="17"/>
      <c r="TE6" s="17"/>
      <c r="TF6" s="17"/>
      <c r="TG6" s="17"/>
      <c r="TH6" s="17"/>
      <c r="TI6" s="17"/>
      <c r="TJ6" s="17"/>
      <c r="TK6" s="17"/>
      <c r="TL6" s="17"/>
      <c r="TM6" s="17"/>
      <c r="TN6" s="17"/>
      <c r="TO6" s="17"/>
      <c r="TP6" s="17"/>
      <c r="TQ6" s="17"/>
      <c r="TR6" s="17"/>
      <c r="TS6" s="17"/>
      <c r="TT6" s="17"/>
      <c r="TU6" s="17"/>
      <c r="TV6" s="17"/>
      <c r="TW6" s="17"/>
      <c r="TX6" s="17"/>
      <c r="TY6" s="17"/>
      <c r="TZ6" s="17"/>
      <c r="UA6" s="17"/>
      <c r="UB6" s="17"/>
      <c r="UC6" s="17"/>
      <c r="UD6" s="17"/>
      <c r="UE6" s="17"/>
      <c r="UF6" s="17"/>
      <c r="UG6" s="17"/>
      <c r="UH6" s="17"/>
      <c r="UI6" s="17"/>
      <c r="UJ6" s="17"/>
      <c r="UK6" s="17"/>
      <c r="UL6" s="17"/>
      <c r="UM6" s="17"/>
      <c r="UN6" s="17"/>
      <c r="UO6" s="17"/>
      <c r="UP6" s="17"/>
      <c r="UQ6" s="17"/>
      <c r="UR6" s="17"/>
      <c r="US6" s="17"/>
      <c r="UT6" s="17"/>
      <c r="UU6" s="17"/>
      <c r="UV6" s="17"/>
      <c r="UW6" s="17"/>
      <c r="UX6" s="17"/>
      <c r="UY6" s="17"/>
      <c r="UZ6" s="17"/>
      <c r="VA6" s="17"/>
      <c r="VB6" s="17"/>
      <c r="VC6" s="17"/>
      <c r="VD6" s="17"/>
      <c r="VE6" s="17"/>
      <c r="VF6" s="17"/>
      <c r="VG6" s="17"/>
      <c r="VH6" s="17"/>
      <c r="VI6" s="17"/>
      <c r="VJ6" s="17"/>
      <c r="VK6" s="17"/>
      <c r="VL6" s="17"/>
      <c r="VM6" s="17"/>
      <c r="VN6" s="17"/>
      <c r="VO6" s="17"/>
      <c r="VP6" s="17"/>
      <c r="VQ6" s="17"/>
      <c r="VR6" s="17"/>
      <c r="VS6" s="17"/>
      <c r="VT6" s="17"/>
      <c r="VU6" s="17"/>
      <c r="VV6" s="17"/>
      <c r="VW6" s="17"/>
      <c r="VX6" s="17"/>
      <c r="VY6" s="17"/>
      <c r="VZ6" s="17"/>
      <c r="WA6" s="17"/>
      <c r="WB6" s="17"/>
      <c r="WC6" s="17"/>
      <c r="WD6" s="17"/>
      <c r="WE6" s="17"/>
      <c r="WF6" s="17"/>
      <c r="WG6" s="17"/>
      <c r="WH6" s="17"/>
      <c r="WI6" s="17"/>
      <c r="WJ6" s="17"/>
      <c r="WK6" s="17"/>
      <c r="WL6" s="17"/>
      <c r="WM6" s="17"/>
      <c r="WN6" s="17"/>
      <c r="WO6" s="17"/>
      <c r="WP6" s="17"/>
      <c r="WQ6" s="17"/>
      <c r="WR6" s="17"/>
      <c r="WS6" s="17"/>
      <c r="WT6" s="17"/>
      <c r="WU6" s="17"/>
      <c r="WV6" s="17"/>
      <c r="WW6" s="17"/>
      <c r="WX6" s="17"/>
      <c r="WY6" s="17"/>
      <c r="WZ6" s="17"/>
      <c r="XA6" s="17"/>
      <c r="XB6" s="17"/>
      <c r="XC6" s="17"/>
      <c r="XD6" s="17"/>
      <c r="XE6" s="17"/>
      <c r="XF6" s="17"/>
      <c r="XG6" s="17"/>
      <c r="XH6" s="17"/>
      <c r="XI6" s="17"/>
      <c r="XJ6" s="17"/>
      <c r="XK6" s="17"/>
      <c r="XL6" s="17"/>
      <c r="XM6" s="17"/>
      <c r="XN6" s="17"/>
      <c r="XO6" s="17"/>
      <c r="XP6" s="17"/>
      <c r="XQ6" s="17"/>
      <c r="XR6" s="17"/>
      <c r="XS6" s="17"/>
      <c r="XT6" s="17"/>
      <c r="XU6" s="17"/>
      <c r="XV6" s="17"/>
      <c r="XW6" s="17"/>
      <c r="XX6" s="17"/>
      <c r="XY6" s="17"/>
      <c r="XZ6" s="17"/>
      <c r="YA6" s="17"/>
      <c r="YB6" s="17"/>
      <c r="YC6" s="17"/>
      <c r="YD6" s="17"/>
      <c r="YE6" s="17"/>
      <c r="YF6" s="17"/>
      <c r="YG6" s="17"/>
      <c r="YH6" s="17"/>
      <c r="YI6" s="17"/>
      <c r="YJ6" s="17"/>
      <c r="YK6" s="17"/>
      <c r="YL6" s="17"/>
      <c r="YM6" s="17"/>
      <c r="YN6" s="17"/>
      <c r="YO6" s="17"/>
      <c r="YP6" s="17"/>
      <c r="YQ6" s="17"/>
      <c r="YR6" s="17"/>
      <c r="YS6" s="17"/>
      <c r="YT6" s="17"/>
      <c r="YU6" s="17"/>
      <c r="YV6" s="17"/>
      <c r="YW6" s="17"/>
      <c r="YX6" s="17"/>
      <c r="YY6" s="17"/>
      <c r="YZ6" s="17"/>
      <c r="ZA6" s="17"/>
      <c r="ZB6" s="17"/>
      <c r="ZC6" s="17"/>
      <c r="ZD6" s="17"/>
      <c r="ZE6" s="17"/>
      <c r="ZF6" s="17"/>
      <c r="ZG6" s="17"/>
      <c r="ZH6" s="17"/>
      <c r="ZI6" s="17"/>
      <c r="ZJ6" s="17"/>
      <c r="ZK6" s="17"/>
      <c r="ZL6" s="17"/>
      <c r="ZM6" s="17"/>
      <c r="ZN6" s="17"/>
      <c r="ZO6" s="17"/>
      <c r="ZP6" s="17"/>
      <c r="ZQ6" s="17"/>
      <c r="ZR6" s="17"/>
      <c r="ZS6" s="17"/>
      <c r="ZT6" s="17"/>
      <c r="ZU6" s="17"/>
      <c r="ZV6" s="17"/>
      <c r="ZW6" s="17"/>
      <c r="ZX6" s="17"/>
      <c r="ZY6" s="17"/>
      <c r="ZZ6" s="17"/>
    </row>
    <row r="7" spans="1:702" x14ac:dyDescent="0.25">
      <c r="A7" s="4" t="s">
        <v>68</v>
      </c>
      <c r="B7" s="21">
        <v>6617</v>
      </c>
      <c r="C7" s="21">
        <v>-4875</v>
      </c>
      <c r="D7" s="21">
        <v>2501</v>
      </c>
      <c r="E7" s="21">
        <v>-5363</v>
      </c>
      <c r="F7" s="21">
        <v>6627</v>
      </c>
      <c r="G7" s="21">
        <v>-3378</v>
      </c>
      <c r="H7" s="21">
        <v>3655</v>
      </c>
      <c r="I7" s="21">
        <v>-5448</v>
      </c>
      <c r="J7" s="21">
        <v>6376</v>
      </c>
      <c r="K7" s="21">
        <v>-3118</v>
      </c>
      <c r="L7" s="21">
        <v>2288</v>
      </c>
      <c r="M7" s="21">
        <v>-6076</v>
      </c>
      <c r="N7" s="21">
        <v>7174</v>
      </c>
      <c r="O7" s="21">
        <v>-2711</v>
      </c>
      <c r="P7" s="21">
        <v>1487</v>
      </c>
      <c r="Q7" s="21">
        <v>-6875</v>
      </c>
      <c r="R7" s="21">
        <v>7949</v>
      </c>
      <c r="S7" s="21">
        <v>-3908</v>
      </c>
      <c r="T7" s="21">
        <v>1285</v>
      </c>
      <c r="U7" s="21">
        <v>-9188</v>
      </c>
      <c r="V7" s="21">
        <v>9194</v>
      </c>
      <c r="W7" s="21">
        <v>-2396</v>
      </c>
      <c r="X7" s="21">
        <v>460</v>
      </c>
      <c r="Y7" s="21">
        <v>-10070</v>
      </c>
      <c r="Z7" s="21">
        <v>10090</v>
      </c>
      <c r="AA7" s="21">
        <v>-4203</v>
      </c>
      <c r="AB7" s="21">
        <v>891</v>
      </c>
      <c r="AC7" s="21">
        <v>-9355</v>
      </c>
      <c r="AD7" s="21">
        <v>8843</v>
      </c>
      <c r="AE7" s="21">
        <v>-4008</v>
      </c>
      <c r="AF7" s="21">
        <v>290</v>
      </c>
      <c r="AG7" s="21">
        <v>-11606</v>
      </c>
      <c r="AH7" s="21">
        <v>10486</v>
      </c>
      <c r="AI7" s="21">
        <v>-5543</v>
      </c>
      <c r="AJ7" s="21">
        <v>857</v>
      </c>
      <c r="AK7" s="21">
        <v>-12634</v>
      </c>
      <c r="AL7" s="21">
        <v>11729</v>
      </c>
      <c r="AM7" s="21">
        <v>-3164</v>
      </c>
      <c r="AN7" s="21">
        <v>-1408</v>
      </c>
      <c r="AO7" s="21">
        <v>-11244</v>
      </c>
      <c r="AP7" s="21">
        <v>11034</v>
      </c>
      <c r="AQ7" s="21">
        <v>-2951</v>
      </c>
      <c r="AR7" s="21">
        <v>-2028</v>
      </c>
      <c r="AS7" s="21">
        <v>-13246</v>
      </c>
      <c r="AT7" s="21">
        <v>14037</v>
      </c>
      <c r="AU7" s="21">
        <v>-5978</v>
      </c>
      <c r="AV7" s="21">
        <v>-2461</v>
      </c>
      <c r="AW7" s="21">
        <f>-('Balance Sheet'!AW6-'Balance Sheet'!AV6)</f>
        <v>-4272.9371580928346</v>
      </c>
      <c r="AX7" s="21">
        <f>-('Balance Sheet'!AX6-'Balance Sheet'!AW6)</f>
        <v>-2454.4594310710745</v>
      </c>
      <c r="AY7" s="21">
        <f>-('Balance Sheet'!AY6-'Balance Sheet'!AX6)</f>
        <v>-5333.8930494975139</v>
      </c>
      <c r="AZ7" s="21">
        <f>-('Balance Sheet'!AZ6-'Balance Sheet'!AY6)</f>
        <v>-2747.8988240387043</v>
      </c>
      <c r="BA7" s="21">
        <f>-('Balance Sheet'!BA6-'Balance Sheet'!AZ6)</f>
        <v>-6308.2730942601047</v>
      </c>
      <c r="BB7" s="21">
        <f>-('Balance Sheet'!BB6-'Balance Sheet'!BA6)</f>
        <v>-4726.828567139557</v>
      </c>
      <c r="BC7" s="21">
        <f>-('Balance Sheet'!BC6-'Balance Sheet'!BB6)</f>
        <v>-7915.0414370297367</v>
      </c>
      <c r="BD7" s="21">
        <f>-('Balance Sheet'!BD6-'Balance Sheet'!BC6)</f>
        <v>-5615.1427360870148</v>
      </c>
    </row>
    <row r="8" spans="1:702" x14ac:dyDescent="0.25">
      <c r="A8" s="4" t="s">
        <v>69</v>
      </c>
      <c r="B8" s="21">
        <v>-667</v>
      </c>
      <c r="C8" s="21">
        <v>1029</v>
      </c>
      <c r="D8" s="21">
        <v>-324</v>
      </c>
      <c r="E8" s="21">
        <v>-199</v>
      </c>
      <c r="F8" s="21">
        <v>-483</v>
      </c>
      <c r="G8" s="21">
        <v>1070</v>
      </c>
      <c r="H8" s="21">
        <v>-430</v>
      </c>
      <c r="I8" s="21">
        <v>-429</v>
      </c>
      <c r="J8" s="21">
        <v>-937</v>
      </c>
      <c r="K8" s="21">
        <v>1104</v>
      </c>
      <c r="L8" s="21">
        <v>241</v>
      </c>
      <c r="M8" s="21">
        <v>192</v>
      </c>
      <c r="N8" s="21">
        <v>-867</v>
      </c>
      <c r="O8" s="21">
        <v>1132</v>
      </c>
      <c r="P8" s="21">
        <v>-16</v>
      </c>
      <c r="Q8" s="21">
        <v>-199</v>
      </c>
      <c r="R8" s="21">
        <v>-1023</v>
      </c>
      <c r="S8" s="21">
        <v>1205</v>
      </c>
      <c r="T8" s="21">
        <v>-75</v>
      </c>
      <c r="U8" s="21">
        <v>-572</v>
      </c>
      <c r="V8" s="21">
        <v>-956</v>
      </c>
      <c r="W8" s="21">
        <v>1654</v>
      </c>
      <c r="X8" s="21">
        <v>12</v>
      </c>
      <c r="Y8" s="21">
        <v>-113</v>
      </c>
      <c r="Z8" s="21">
        <v>-561</v>
      </c>
      <c r="AA8" s="21">
        <v>799</v>
      </c>
      <c r="AB8" s="21">
        <v>181</v>
      </c>
      <c r="AC8" s="21">
        <v>-251</v>
      </c>
      <c r="AD8" s="21">
        <v>-808</v>
      </c>
      <c r="AE8" s="21">
        <v>788</v>
      </c>
      <c r="AF8" s="21">
        <v>-329</v>
      </c>
      <c r="AG8" s="21">
        <v>-388</v>
      </c>
      <c r="AH8" s="21">
        <v>-777</v>
      </c>
      <c r="AI8" s="21">
        <v>394</v>
      </c>
      <c r="AJ8" s="21">
        <v>-279</v>
      </c>
      <c r="AK8" s="21">
        <v>-461</v>
      </c>
      <c r="AL8" s="21">
        <v>-543</v>
      </c>
      <c r="AM8" s="21">
        <v>1305</v>
      </c>
      <c r="AN8" s="21">
        <v>106</v>
      </c>
      <c r="AO8" s="21">
        <v>374</v>
      </c>
      <c r="AP8" s="21">
        <v>-505</v>
      </c>
      <c r="AQ8" s="21">
        <v>1474</v>
      </c>
      <c r="AR8" s="21">
        <v>260</v>
      </c>
      <c r="AS8" s="21">
        <v>55</v>
      </c>
      <c r="AT8" s="21">
        <v>-373</v>
      </c>
      <c r="AU8" s="21">
        <v>711</v>
      </c>
      <c r="AV8" s="21">
        <v>52</v>
      </c>
      <c r="AW8" s="21">
        <f>-('Balance Sheet'!AW7-'Balance Sheet'!AV7)</f>
        <v>-523.58039450810952</v>
      </c>
      <c r="AX8" s="21">
        <f>-('Balance Sheet'!AX7-'Balance Sheet'!AW7)</f>
        <v>-22.937671266197867</v>
      </c>
      <c r="AY8" s="21">
        <f>-('Balance Sheet'!AY7-'Balance Sheet'!AX7)</f>
        <v>-186.48095124440351</v>
      </c>
      <c r="AZ8" s="21">
        <f>-('Balance Sheet'!AZ7-'Balance Sheet'!AY7)</f>
        <v>-35.795089995875287</v>
      </c>
      <c r="BA8" s="21">
        <f>-('Balance Sheet'!BA7-'Balance Sheet'!AZ7)</f>
        <v>-135.90945474185969</v>
      </c>
      <c r="BB8" s="21">
        <f>-('Balance Sheet'!BB7-'Balance Sheet'!BA7)</f>
        <v>-67.67951007859142</v>
      </c>
      <c r="BC8" s="21">
        <f>-('Balance Sheet'!BC7-'Balance Sheet'!BB7)</f>
        <v>-202.26528427596236</v>
      </c>
      <c r="BD8" s="21">
        <f>-('Balance Sheet'!BD7-'Balance Sheet'!BC7)</f>
        <v>-81.460162139369231</v>
      </c>
    </row>
    <row r="9" spans="1:702" x14ac:dyDescent="0.25">
      <c r="A9" s="4" t="s">
        <v>70</v>
      </c>
      <c r="B9" s="21">
        <v>-276</v>
      </c>
      <c r="C9" s="21">
        <v>602</v>
      </c>
      <c r="D9" s="21">
        <v>-716</v>
      </c>
      <c r="E9" s="21">
        <v>863</v>
      </c>
      <c r="F9" s="21">
        <v>-659</v>
      </c>
      <c r="G9" s="21">
        <v>137</v>
      </c>
      <c r="H9" s="21">
        <v>-390</v>
      </c>
      <c r="I9" s="21">
        <v>-142</v>
      </c>
      <c r="J9" s="21">
        <v>-135</v>
      </c>
      <c r="K9" s="21">
        <v>369</v>
      </c>
      <c r="L9" s="21">
        <v>-129</v>
      </c>
      <c r="M9" s="21">
        <v>-17</v>
      </c>
      <c r="N9" s="21">
        <v>-443</v>
      </c>
      <c r="O9" s="21">
        <v>99</v>
      </c>
      <c r="P9" s="21">
        <v>-425</v>
      </c>
      <c r="Q9" s="21">
        <v>850</v>
      </c>
      <c r="R9" s="21">
        <v>-407</v>
      </c>
      <c r="S9" s="21">
        <v>938</v>
      </c>
      <c r="T9" s="21">
        <v>-393</v>
      </c>
      <c r="U9" s="21">
        <v>1010</v>
      </c>
      <c r="V9" s="21">
        <v>-395</v>
      </c>
      <c r="W9" s="21">
        <v>-440</v>
      </c>
      <c r="X9" s="21">
        <v>-197</v>
      </c>
      <c r="Y9" s="21">
        <v>1264</v>
      </c>
      <c r="Z9" s="21">
        <v>-547</v>
      </c>
      <c r="AA9" s="21">
        <v>-7</v>
      </c>
      <c r="AB9" s="21">
        <v>546</v>
      </c>
      <c r="AC9" s="21">
        <v>3026</v>
      </c>
      <c r="AD9" s="21">
        <v>315</v>
      </c>
      <c r="AE9" s="21">
        <v>33</v>
      </c>
      <c r="AF9" s="21">
        <v>833</v>
      </c>
      <c r="AG9" s="21">
        <v>1617</v>
      </c>
      <c r="AH9" s="21">
        <v>-471</v>
      </c>
      <c r="AI9" s="21">
        <v>235</v>
      </c>
      <c r="AJ9" s="21">
        <v>520</v>
      </c>
      <c r="AK9" s="21">
        <v>2659</v>
      </c>
      <c r="AL9" s="21">
        <v>-1567</v>
      </c>
      <c r="AM9" s="21">
        <v>-2058</v>
      </c>
      <c r="AN9" s="21">
        <v>-407</v>
      </c>
      <c r="AO9" s="21">
        <v>1311</v>
      </c>
      <c r="AP9" s="21">
        <v>1214</v>
      </c>
      <c r="AQ9" s="21">
        <v>-2521</v>
      </c>
      <c r="AR9" s="21">
        <v>648</v>
      </c>
      <c r="AS9" s="21">
        <v>4204</v>
      </c>
      <c r="AT9" s="21">
        <v>-916</v>
      </c>
      <c r="AU9" s="21">
        <v>958</v>
      </c>
      <c r="AV9" s="21">
        <v>1179</v>
      </c>
      <c r="AW9" s="21">
        <f>-('Balance Sheet'!AW15-'Balance Sheet'!AV15)</f>
        <v>1320.4407583716275</v>
      </c>
      <c r="AX9" s="21">
        <f>-('Balance Sheet'!AX15-'Balance Sheet'!AW15)</f>
        <v>-1093.1817213778777</v>
      </c>
      <c r="AY9" s="21">
        <f>-('Balance Sheet'!AY15-'Balance Sheet'!AX15)</f>
        <v>-2375.6409707496059</v>
      </c>
      <c r="AZ9" s="21">
        <f>-('Balance Sheet'!AZ15-'Balance Sheet'!AY15)</f>
        <v>-1223.8755013049886</v>
      </c>
      <c r="BA9" s="21">
        <f>-('Balance Sheet'!BA15-'Balance Sheet'!AZ15)</f>
        <v>-2809.6161430933607</v>
      </c>
      <c r="BB9" s="21">
        <f>-('Balance Sheet'!BB15-'Balance Sheet'!BA15)</f>
        <v>-2105.2629855156556</v>
      </c>
      <c r="BC9" s="21">
        <f>-('Balance Sheet'!BC15-'Balance Sheet'!BB15)</f>
        <v>-3525.2481721132426</v>
      </c>
      <c r="BD9" s="21">
        <f>-('Balance Sheet'!BD15-'Balance Sheet'!BC15)</f>
        <v>-2500.9056268408021</v>
      </c>
    </row>
    <row r="10" spans="1:702" x14ac:dyDescent="0.25">
      <c r="A10" s="4" t="s">
        <v>107</v>
      </c>
      <c r="B10" s="21" t="s">
        <v>18</v>
      </c>
      <c r="C10" s="21">
        <f>'Balance Sheet'!C16-'Balance Sheet'!B16</f>
        <v>313</v>
      </c>
      <c r="D10" s="21">
        <f>'Balance Sheet'!D16-'Balance Sheet'!C16</f>
        <v>718</v>
      </c>
      <c r="E10" s="21">
        <f>'Balance Sheet'!E16-'Balance Sheet'!D16</f>
        <v>910</v>
      </c>
      <c r="F10" s="21">
        <f>'Balance Sheet'!F16-'Balance Sheet'!E16</f>
        <v>-1057</v>
      </c>
      <c r="G10" s="21">
        <f>'Balance Sheet'!G16-'Balance Sheet'!F16</f>
        <v>-261</v>
      </c>
      <c r="H10" s="21">
        <f>'Balance Sheet'!H16-'Balance Sheet'!G16</f>
        <v>423</v>
      </c>
      <c r="I10" s="21">
        <f>'Balance Sheet'!I16-'Balance Sheet'!H16</f>
        <v>1194</v>
      </c>
      <c r="J10" s="21">
        <f>'Balance Sheet'!J16-'Balance Sheet'!I16</f>
        <v>-1646</v>
      </c>
      <c r="K10" s="21">
        <f>'Balance Sheet'!K16-'Balance Sheet'!J16</f>
        <v>199</v>
      </c>
      <c r="L10" s="21">
        <f>'Balance Sheet'!L16-'Balance Sheet'!K16</f>
        <v>627</v>
      </c>
      <c r="M10" s="21">
        <f>'Balance Sheet'!M16-'Balance Sheet'!L16</f>
        <v>988</v>
      </c>
      <c r="N10" s="21">
        <f>'Balance Sheet'!N16-'Balance Sheet'!M16</f>
        <v>-1643</v>
      </c>
      <c r="O10" s="21">
        <f>'Balance Sheet'!O16-'Balance Sheet'!N16</f>
        <v>361</v>
      </c>
      <c r="P10" s="21">
        <f>'Balance Sheet'!P16-'Balance Sheet'!O16</f>
        <v>622</v>
      </c>
      <c r="Q10" s="21">
        <f>'Balance Sheet'!Q16-'Balance Sheet'!P16</f>
        <v>1215</v>
      </c>
      <c r="R10" s="21">
        <f>'Balance Sheet'!R16-'Balance Sheet'!Q16</f>
        <v>-1711</v>
      </c>
      <c r="S10" s="21">
        <f>'Balance Sheet'!S16-'Balance Sheet'!R16</f>
        <v>319</v>
      </c>
      <c r="T10" s="21">
        <f>'Balance Sheet'!T16-'Balance Sheet'!S16</f>
        <v>722</v>
      </c>
      <c r="U10" s="21">
        <f>'Balance Sheet'!U16-'Balance Sheet'!T16</f>
        <v>954</v>
      </c>
      <c r="V10" s="21">
        <f>'Balance Sheet'!V16-'Balance Sheet'!U16</f>
        <v>-1832</v>
      </c>
      <c r="W10" s="21">
        <f>'Balance Sheet'!W16-'Balance Sheet'!V16</f>
        <v>353</v>
      </c>
      <c r="X10" s="21">
        <f>'Balance Sheet'!X16-'Balance Sheet'!W16</f>
        <v>1140</v>
      </c>
      <c r="Y10" s="21">
        <f>'Balance Sheet'!Y16-'Balance Sheet'!X16</f>
        <v>1066</v>
      </c>
      <c r="Z10" s="21">
        <f>'Balance Sheet'!Z16-'Balance Sheet'!Y16</f>
        <v>-2154</v>
      </c>
      <c r="AA10" s="21">
        <f>'Balance Sheet'!AA16-'Balance Sheet'!Z16</f>
        <v>745</v>
      </c>
      <c r="AB10" s="21">
        <f>'Balance Sheet'!AB16-'Balance Sheet'!AA16</f>
        <v>833</v>
      </c>
      <c r="AC10" s="21">
        <f>'Balance Sheet'!AC16-'Balance Sheet'!AB16</f>
        <v>1620</v>
      </c>
      <c r="AD10" s="21">
        <f>'Balance Sheet'!AD16-'Balance Sheet'!AC16</f>
        <v>-2160</v>
      </c>
      <c r="AE10" s="21">
        <f>'Balance Sheet'!AE16-'Balance Sheet'!AD16</f>
        <v>1124</v>
      </c>
      <c r="AF10" s="21">
        <f>'Balance Sheet'!AF16-'Balance Sheet'!AE16</f>
        <v>1194</v>
      </c>
      <c r="AG10" s="21">
        <f>'Balance Sheet'!AG16-'Balance Sheet'!AF16</f>
        <v>2025</v>
      </c>
      <c r="AH10" s="21">
        <f>'Balance Sheet'!AH16-'Balance Sheet'!AG16</f>
        <v>-3163</v>
      </c>
      <c r="AI10" s="21">
        <f>'Balance Sheet'!AI16-'Balance Sheet'!AH16</f>
        <v>888</v>
      </c>
      <c r="AJ10" s="21">
        <f>'Balance Sheet'!AJ16-'Balance Sheet'!AI16</f>
        <v>1285</v>
      </c>
      <c r="AK10" s="21">
        <f>'Balance Sheet'!AK16-'Balance Sheet'!AJ16</f>
        <v>1594</v>
      </c>
      <c r="AL10" s="21">
        <f>'Balance Sheet'!AL16-'Balance Sheet'!AK16</f>
        <v>-3256</v>
      </c>
      <c r="AM10" s="21">
        <f>'Balance Sheet'!AM16-'Balance Sheet'!AL16</f>
        <v>1625</v>
      </c>
      <c r="AN10" s="21">
        <f>'Balance Sheet'!AN16-'Balance Sheet'!AM16</f>
        <v>1381</v>
      </c>
      <c r="AO10" s="21">
        <f>'Balance Sheet'!AO16-'Balance Sheet'!AN16</f>
        <v>598</v>
      </c>
      <c r="AP10" s="21">
        <f>'Balance Sheet'!AP16-'Balance Sheet'!AO16</f>
        <v>-4019</v>
      </c>
      <c r="AQ10" s="21">
        <f>'Balance Sheet'!AQ16-'Balance Sheet'!AP16</f>
        <v>1823</v>
      </c>
      <c r="AR10" s="21">
        <f>'Balance Sheet'!AR16-'Balance Sheet'!AQ16</f>
        <v>1619</v>
      </c>
      <c r="AS10" s="21">
        <f>'Balance Sheet'!AS16-'Balance Sheet'!AR16</f>
        <v>2132</v>
      </c>
      <c r="AT10" s="21">
        <f>'Balance Sheet'!AT16-'Balance Sheet'!AS16</f>
        <v>-4238</v>
      </c>
      <c r="AU10" s="21">
        <f>'Balance Sheet'!AU16-'Balance Sheet'!AT16</f>
        <v>850</v>
      </c>
      <c r="AV10" s="21">
        <f>'Balance Sheet'!AV16-'Balance Sheet'!AU16</f>
        <v>1403</v>
      </c>
      <c r="AW10" s="21">
        <f>'Balance Sheet'!AW16-'Balance Sheet'!AV16</f>
        <v>1509.3009472660833</v>
      </c>
      <c r="AX10" s="21">
        <f>'Balance Sheet'!AX16-'Balance Sheet'!AW16</f>
        <v>189.00541956896632</v>
      </c>
      <c r="AY10" s="21">
        <f>'Balance Sheet'!AY16-'Balance Sheet'!AX16</f>
        <v>986.19266424903071</v>
      </c>
      <c r="AZ10" s="21">
        <f>'Balance Sheet'!AZ16-'Balance Sheet'!AY16</f>
        <v>653.91459967018636</v>
      </c>
      <c r="BA10" s="21">
        <f>'Balance Sheet'!BA16-'Balance Sheet'!AZ16</f>
        <v>1029.9857408743192</v>
      </c>
      <c r="BB10" s="21">
        <f>'Balance Sheet'!BB16-'Balance Sheet'!BA16</f>
        <v>371.82943938259996</v>
      </c>
      <c r="BC10" s="21">
        <f>'Balance Sheet'!BC16-'Balance Sheet'!BB16</f>
        <v>1346.6741957498252</v>
      </c>
      <c r="BD10" s="21">
        <f>'Balance Sheet'!BD16-'Balance Sheet'!BC16</f>
        <v>982.63971195562044</v>
      </c>
    </row>
    <row r="11" spans="1:702" x14ac:dyDescent="0.25">
      <c r="A11" s="4" t="s">
        <v>95</v>
      </c>
      <c r="B11" s="21" t="s">
        <v>18</v>
      </c>
      <c r="C11" s="21">
        <f>'Balance Sheet'!C17-'Balance Sheet'!B17</f>
        <v>-969</v>
      </c>
      <c r="D11" s="21">
        <f>'Balance Sheet'!D17-'Balance Sheet'!C17</f>
        <v>54</v>
      </c>
      <c r="E11" s="21">
        <f>'Balance Sheet'!E17-'Balance Sheet'!D17</f>
        <v>5480</v>
      </c>
      <c r="F11" s="21">
        <f>'Balance Sheet'!F17-'Balance Sheet'!E17</f>
        <v>-2437</v>
      </c>
      <c r="G11" s="21">
        <f>'Balance Sheet'!G17-'Balance Sheet'!F17</f>
        <v>-1521</v>
      </c>
      <c r="H11" s="21">
        <f>'Balance Sheet'!H17-'Balance Sheet'!G17</f>
        <v>-960</v>
      </c>
      <c r="I11" s="21">
        <f>'Balance Sheet'!I17-'Balance Sheet'!H17</f>
        <v>4991</v>
      </c>
      <c r="J11" s="21">
        <f>'Balance Sheet'!J17-'Balance Sheet'!I17</f>
        <v>-1620</v>
      </c>
      <c r="K11" s="21">
        <f>'Balance Sheet'!K17-'Balance Sheet'!J17</f>
        <v>-674</v>
      </c>
      <c r="L11" s="21">
        <f>'Balance Sheet'!L17-'Balance Sheet'!K17</f>
        <v>-53</v>
      </c>
      <c r="M11" s="21">
        <f>'Balance Sheet'!M17-'Balance Sheet'!L17</f>
        <v>6592</v>
      </c>
      <c r="N11" s="21">
        <f>'Balance Sheet'!N17-'Balance Sheet'!M17</f>
        <v>-1164</v>
      </c>
      <c r="O11" s="21">
        <f>'Balance Sheet'!O17-'Balance Sheet'!N17</f>
        <v>-219</v>
      </c>
      <c r="P11" s="21">
        <f>'Balance Sheet'!P17-'Balance Sheet'!O17</f>
        <v>433</v>
      </c>
      <c r="Q11" s="21">
        <f>'Balance Sheet'!Q17-'Balance Sheet'!P17</f>
        <v>7584</v>
      </c>
      <c r="R11" s="21">
        <f>'Balance Sheet'!R17-'Balance Sheet'!Q17</f>
        <v>-11324</v>
      </c>
      <c r="S11" s="21">
        <f>'Balance Sheet'!S17-'Balance Sheet'!R17</f>
        <v>-1469</v>
      </c>
      <c r="T11" s="21">
        <f>'Balance Sheet'!T17-'Balance Sheet'!S17</f>
        <v>61</v>
      </c>
      <c r="U11" s="21">
        <f>'Balance Sheet'!U17-'Balance Sheet'!T17</f>
        <v>7535</v>
      </c>
      <c r="V11" s="21">
        <f>'Balance Sheet'!V17-'Balance Sheet'!U17</f>
        <v>-2201</v>
      </c>
      <c r="W11" s="21">
        <f>'Balance Sheet'!W17-'Balance Sheet'!V17</f>
        <v>-2419</v>
      </c>
      <c r="X11" s="21">
        <f>'Balance Sheet'!X17-'Balance Sheet'!W17</f>
        <v>-34</v>
      </c>
      <c r="Y11" s="21">
        <f>'Balance Sheet'!Y17-'Balance Sheet'!X17</f>
        <v>8425</v>
      </c>
      <c r="Z11" s="21">
        <f>'Balance Sheet'!Z17-'Balance Sheet'!Y17</f>
        <v>-2772</v>
      </c>
      <c r="AA11" s="21">
        <f>'Balance Sheet'!AA17-'Balance Sheet'!Z17</f>
        <v>-2561</v>
      </c>
      <c r="AB11" s="21">
        <f>'Balance Sheet'!AB17-'Balance Sheet'!AA17</f>
        <v>-331</v>
      </c>
      <c r="AC11" s="21">
        <f>'Balance Sheet'!AC17-'Balance Sheet'!AB17</f>
        <v>8988</v>
      </c>
      <c r="AD11" s="21">
        <f>'Balance Sheet'!AD17-'Balance Sheet'!AC17</f>
        <v>-2524</v>
      </c>
      <c r="AE11" s="21">
        <f>'Balance Sheet'!AE17-'Balance Sheet'!AD17</f>
        <v>-3074</v>
      </c>
      <c r="AF11" s="21">
        <f>'Balance Sheet'!AF17-'Balance Sheet'!AE17</f>
        <v>-319</v>
      </c>
      <c r="AG11" s="21">
        <f>'Balance Sheet'!AG17-'Balance Sheet'!AF17</f>
        <v>11442</v>
      </c>
      <c r="AH11" s="21">
        <f>'Balance Sheet'!AH17-'Balance Sheet'!AG17</f>
        <v>-3060</v>
      </c>
      <c r="AI11" s="21">
        <f>'Balance Sheet'!AI17-'Balance Sheet'!AH17</f>
        <v>-4464</v>
      </c>
      <c r="AJ11" s="21">
        <f>'Balance Sheet'!AJ17-'Balance Sheet'!AI17</f>
        <v>26</v>
      </c>
      <c r="AK11" s="21">
        <f>'Balance Sheet'!AK17-'Balance Sheet'!AJ17</f>
        <v>11511</v>
      </c>
      <c r="AL11" s="21">
        <f>'Balance Sheet'!AL17-'Balance Sheet'!AK17</f>
        <v>-4198</v>
      </c>
      <c r="AM11" s="21">
        <f>'Balance Sheet'!AM17-'Balance Sheet'!AL17</f>
        <v>-4358</v>
      </c>
      <c r="AN11" s="21">
        <f>'Balance Sheet'!AN17-'Balance Sheet'!AM17</f>
        <v>-79</v>
      </c>
      <c r="AO11" s="21">
        <f>'Balance Sheet'!AO17-'Balance Sheet'!AN17</f>
        <v>13998</v>
      </c>
      <c r="AP11" s="21">
        <f>'Balance Sheet'!AP17-'Balance Sheet'!AO17</f>
        <v>-4472</v>
      </c>
      <c r="AQ11" s="21">
        <f>'Balance Sheet'!AQ17-'Balance Sheet'!AP17</f>
        <v>-3361</v>
      </c>
      <c r="AR11" s="21">
        <f>'Balance Sheet'!AR17-'Balance Sheet'!AQ17</f>
        <v>-1180</v>
      </c>
      <c r="AS11" s="21">
        <f>'Balance Sheet'!AS17-'Balance Sheet'!AR17</f>
        <v>15694</v>
      </c>
      <c r="AT11" s="21">
        <f>'Balance Sheet'!AT17-'Balance Sheet'!AS17</f>
        <v>-4556</v>
      </c>
      <c r="AU11" s="21">
        <f>'Balance Sheet'!AU17-'Balance Sheet'!AT17</f>
        <v>-7518</v>
      </c>
      <c r="AV11" s="21">
        <f>'Balance Sheet'!AV17-'Balance Sheet'!AU17</f>
        <v>-872</v>
      </c>
      <c r="AW11" s="21">
        <f>'Balance Sheet'!AW17-'Balance Sheet'!AV17</f>
        <v>14016.503856173753</v>
      </c>
      <c r="AX11" s="21">
        <f>'Balance Sheet'!AX17-'Balance Sheet'!AW17</f>
        <v>2571.9606394624207</v>
      </c>
      <c r="AY11" s="21">
        <f>'Balance Sheet'!AY17-'Balance Sheet'!AX17</f>
        <v>5589.2400602536363</v>
      </c>
      <c r="AZ11" s="21">
        <f>'Balance Sheet'!AZ17-'Balance Sheet'!AY17</f>
        <v>2879.4477216388477</v>
      </c>
      <c r="BA11" s="21">
        <f>'Balance Sheet'!BA17-'Balance Sheet'!AZ17</f>
        <v>6610.2661531206249</v>
      </c>
      <c r="BB11" s="21">
        <f>'Balance Sheet'!BB17-'Balance Sheet'!BA17</f>
        <v>4953.113858909579</v>
      </c>
      <c r="BC11" s="21">
        <f>'Balance Sheet'!BC17-'Balance Sheet'!BB17</f>
        <v>8293.9545783696667</v>
      </c>
      <c r="BD11" s="21">
        <f>'Balance Sheet'!BD17-'Balance Sheet'!BC17</f>
        <v>5883.9538838403096</v>
      </c>
    </row>
    <row r="12" spans="1:702" x14ac:dyDescent="0.25">
      <c r="A12" s="4" t="s">
        <v>98</v>
      </c>
      <c r="B12" s="21">
        <f>B13-SUM(B4:B9)</f>
        <v>-3667</v>
      </c>
      <c r="C12" s="21">
        <f t="shared" ref="C12:AV12" si="0">C13-SUM(C4:C9)</f>
        <v>-487.52614820011877</v>
      </c>
      <c r="D12" s="21">
        <f t="shared" si="0"/>
        <v>1450.8934295852196</v>
      </c>
      <c r="E12" s="21">
        <f t="shared" si="0"/>
        <v>7213.7975297750327</v>
      </c>
      <c r="F12" s="21">
        <f t="shared" si="0"/>
        <v>-3095.0309639893931</v>
      </c>
      <c r="G12" s="21">
        <f t="shared" si="0"/>
        <v>-1332.7823369682337</v>
      </c>
      <c r="H12" s="21">
        <f t="shared" si="0"/>
        <v>473.05855685682036</v>
      </c>
      <c r="I12" s="21">
        <f t="shared" si="0"/>
        <v>14547.207556721432</v>
      </c>
      <c r="J12" s="21">
        <f t="shared" si="0"/>
        <v>-2449.2061316501349</v>
      </c>
      <c r="K12" s="21">
        <f t="shared" si="0"/>
        <v>483.81289562785241</v>
      </c>
      <c r="L12" s="21">
        <f t="shared" si="0"/>
        <v>2734.3654815935452</v>
      </c>
      <c r="M12" s="21">
        <f t="shared" si="0"/>
        <v>9166.3289172470904</v>
      </c>
      <c r="N12" s="21">
        <f t="shared" si="0"/>
        <v>-393.36620743184176</v>
      </c>
      <c r="O12" s="21">
        <f t="shared" si="0"/>
        <v>-99.463599471960151</v>
      </c>
      <c r="P12" s="21">
        <f t="shared" si="0"/>
        <v>2014.2992943129939</v>
      </c>
      <c r="Q12" s="21">
        <f t="shared" si="0"/>
        <v>7569.7298777727483</v>
      </c>
      <c r="R12" s="21">
        <f t="shared" si="0"/>
        <v>-3263.4459836171009</v>
      </c>
      <c r="S12" s="21">
        <f t="shared" si="0"/>
        <v>12495.020539571276</v>
      </c>
      <c r="T12" s="21">
        <f t="shared" si="0"/>
        <v>990.40410816792246</v>
      </c>
      <c r="U12" s="21">
        <f t="shared" si="0"/>
        <v>7875.9676348857156</v>
      </c>
      <c r="V12" s="21">
        <f t="shared" si="0"/>
        <v>-5924.3382084095065</v>
      </c>
      <c r="W12" s="21">
        <f t="shared" si="0"/>
        <v>-8314.1980126530034</v>
      </c>
      <c r="X12" s="21">
        <f t="shared" si="0"/>
        <v>1288.7507314218838</v>
      </c>
      <c r="Y12" s="21">
        <f t="shared" si="0"/>
        <v>8111.9800791599882</v>
      </c>
      <c r="Z12" s="21">
        <f t="shared" si="0"/>
        <v>-9167.8924874692311</v>
      </c>
      <c r="AA12" s="21">
        <f t="shared" si="0"/>
        <v>-1590.5615791862056</v>
      </c>
      <c r="AB12" s="21">
        <f t="shared" si="0"/>
        <v>1837.6022326992897</v>
      </c>
      <c r="AC12" s="21">
        <f t="shared" si="0"/>
        <v>9744.441906284801</v>
      </c>
      <c r="AD12" s="21">
        <f t="shared" si="0"/>
        <v>-6077.5891199747603</v>
      </c>
      <c r="AE12" s="21">
        <f t="shared" si="0"/>
        <v>-3456.6282499865411</v>
      </c>
      <c r="AF12" s="21">
        <f t="shared" si="0"/>
        <v>2593.1033522146899</v>
      </c>
      <c r="AG12" s="21">
        <f t="shared" si="0"/>
        <v>12396.397496763057</v>
      </c>
      <c r="AH12" s="21">
        <f t="shared" si="0"/>
        <v>-9043.4208701681418</v>
      </c>
      <c r="AI12" s="21">
        <f t="shared" si="0"/>
        <v>-3753.9222587549921</v>
      </c>
      <c r="AJ12" s="21">
        <f t="shared" si="0"/>
        <v>2604.7188369935029</v>
      </c>
      <c r="AK12" s="21">
        <f t="shared" si="0"/>
        <v>13114.521474878446</v>
      </c>
      <c r="AL12" s="21">
        <f t="shared" si="0"/>
        <v>-8309.3640605417895</v>
      </c>
      <c r="AM12" s="21">
        <f t="shared" si="0"/>
        <v>-6761.5090379474095</v>
      </c>
      <c r="AN12" s="21">
        <f t="shared" si="0"/>
        <v>2430.1044230003608</v>
      </c>
      <c r="AO12" s="21">
        <f t="shared" si="0"/>
        <v>12646.563236657395</v>
      </c>
      <c r="AP12" s="21">
        <f t="shared" si="0"/>
        <v>-9172.4490202708694</v>
      </c>
      <c r="AQ12" s="21">
        <f t="shared" si="0"/>
        <v>-7142.0115363518926</v>
      </c>
      <c r="AR12" s="21">
        <f t="shared" si="0"/>
        <v>3362.474459851659</v>
      </c>
      <c r="AS12" s="21">
        <f t="shared" si="0"/>
        <v>15955.761873969415</v>
      </c>
      <c r="AT12" s="21">
        <f t="shared" si="0"/>
        <v>-12698.213898373171</v>
      </c>
      <c r="AU12" s="21">
        <f t="shared" si="0"/>
        <v>-6302.3415567584016</v>
      </c>
      <c r="AV12" s="21">
        <f t="shared" si="0"/>
        <v>1560.6868106617621</v>
      </c>
      <c r="AW12" s="21">
        <f>Assumptions!AY33</f>
        <v>0</v>
      </c>
      <c r="AX12" s="21">
        <f>Assumptions!AZ33</f>
        <v>0</v>
      </c>
      <c r="AY12" s="21">
        <f>Assumptions!BA33</f>
        <v>0</v>
      </c>
      <c r="AZ12" s="21">
        <f>Assumptions!BB33</f>
        <v>0</v>
      </c>
      <c r="BA12" s="21">
        <f>Assumptions!BC33</f>
        <v>0</v>
      </c>
      <c r="BB12" s="21">
        <f>Assumptions!BD33</f>
        <v>0</v>
      </c>
      <c r="BC12" s="21">
        <f>Assumptions!BE33</f>
        <v>0</v>
      </c>
      <c r="BD12" s="21">
        <f>Assumptions!BF33</f>
        <v>0</v>
      </c>
    </row>
    <row r="13" spans="1:702" x14ac:dyDescent="0.25">
      <c r="A13" s="4" t="s">
        <v>71</v>
      </c>
      <c r="B13" s="26">
        <v>8205</v>
      </c>
      <c r="C13" s="26">
        <v>4413</v>
      </c>
      <c r="D13" s="26">
        <v>10099</v>
      </c>
      <c r="E13" s="26">
        <v>9514</v>
      </c>
      <c r="F13" s="26">
        <v>8354</v>
      </c>
      <c r="G13" s="26">
        <v>4340</v>
      </c>
      <c r="H13" s="26">
        <v>9570</v>
      </c>
      <c r="I13" s="26">
        <v>6816</v>
      </c>
      <c r="J13" s="26">
        <v>8594</v>
      </c>
      <c r="K13" s="26">
        <v>5598</v>
      </c>
      <c r="L13" s="26">
        <v>10367</v>
      </c>
      <c r="M13" s="26">
        <v>8766</v>
      </c>
      <c r="N13" s="26">
        <v>11549</v>
      </c>
      <c r="O13" s="26">
        <v>6293</v>
      </c>
      <c r="P13" s="26">
        <v>10660</v>
      </c>
      <c r="Q13" s="26">
        <v>11005</v>
      </c>
      <c r="R13" s="26">
        <v>12440</v>
      </c>
      <c r="S13" s="26">
        <v>7875</v>
      </c>
      <c r="T13" s="26">
        <v>12151</v>
      </c>
      <c r="U13" s="26">
        <v>11418</v>
      </c>
      <c r="V13" s="26">
        <v>13657</v>
      </c>
      <c r="W13" s="26">
        <v>8900</v>
      </c>
      <c r="X13" s="26">
        <v>13520</v>
      </c>
      <c r="Y13" s="26">
        <v>16108</v>
      </c>
      <c r="Z13" s="26">
        <v>13818</v>
      </c>
      <c r="AA13" s="26">
        <v>10680</v>
      </c>
      <c r="AB13" s="26">
        <v>17504</v>
      </c>
      <c r="AC13" s="26">
        <v>18673</v>
      </c>
      <c r="AD13" s="26">
        <v>19335</v>
      </c>
      <c r="AE13" s="26">
        <v>12516</v>
      </c>
      <c r="AF13" s="26">
        <v>22179</v>
      </c>
      <c r="AG13" s="26">
        <v>22710</v>
      </c>
      <c r="AH13" s="26">
        <v>24540</v>
      </c>
      <c r="AI13" s="26">
        <v>14480</v>
      </c>
      <c r="AJ13" s="26">
        <v>25386</v>
      </c>
      <c r="AK13" s="26">
        <v>24629</v>
      </c>
      <c r="AL13" s="26">
        <v>23198</v>
      </c>
      <c r="AM13" s="26">
        <v>11173</v>
      </c>
      <c r="AN13" s="26">
        <v>24441</v>
      </c>
      <c r="AO13" s="26">
        <v>28770</v>
      </c>
      <c r="AP13" s="26">
        <v>30583</v>
      </c>
      <c r="AQ13" s="26">
        <v>18853</v>
      </c>
      <c r="AR13" s="26">
        <v>31917</v>
      </c>
      <c r="AS13" s="26">
        <v>37195</v>
      </c>
      <c r="AT13" s="26">
        <v>34180</v>
      </c>
      <c r="AU13" s="26">
        <v>22291</v>
      </c>
      <c r="AV13" s="26">
        <v>37044</v>
      </c>
      <c r="AW13" s="22">
        <f>SUM(AW4:AW12)</f>
        <v>49380.091684819228</v>
      </c>
      <c r="AX13" s="22">
        <f t="shared" ref="AX13:BD13" si="1">SUM(AX4:AX12)</f>
        <v>39011.168578083503</v>
      </c>
      <c r="AY13" s="22">
        <f t="shared" si="1"/>
        <v>40939.900196716691</v>
      </c>
      <c r="AZ13" s="22">
        <f t="shared" si="1"/>
        <v>43893.864944066605</v>
      </c>
      <c r="BA13" s="22">
        <f t="shared" si="1"/>
        <v>47063.188840372699</v>
      </c>
      <c r="BB13" s="22">
        <f t="shared" si="1"/>
        <v>51470.483387919841</v>
      </c>
      <c r="BC13" s="22">
        <f t="shared" si="1"/>
        <v>55929.252460235592</v>
      </c>
      <c r="BD13" s="22">
        <f t="shared" si="1"/>
        <v>61112.799983298464</v>
      </c>
      <c r="BE13" s="17"/>
      <c r="BF13" s="17"/>
      <c r="BG13" s="17"/>
      <c r="BH13" s="17"/>
      <c r="BI13" s="17"/>
      <c r="BJ13" s="17"/>
      <c r="BK13" s="17"/>
      <c r="BL13" s="17"/>
      <c r="BM13" s="17"/>
      <c r="BN13" s="17"/>
      <c r="BO13" s="17"/>
      <c r="BP13" s="17"/>
      <c r="BQ13" s="17"/>
      <c r="BR13" s="17"/>
      <c r="BS13" s="17"/>
      <c r="BT13" s="17"/>
      <c r="BU13" s="17"/>
      <c r="BV13" s="17"/>
      <c r="BW13" s="17"/>
      <c r="BX13" s="17"/>
      <c r="BY13" s="17"/>
      <c r="BZ13" s="17"/>
      <c r="CA13" s="17"/>
      <c r="CB13" s="17"/>
      <c r="CC13" s="17"/>
      <c r="CD13" s="17"/>
      <c r="CE13" s="17"/>
      <c r="CF13" s="17"/>
      <c r="CG13" s="17"/>
      <c r="CH13" s="17"/>
      <c r="CI13" s="17"/>
      <c r="CJ13" s="17"/>
      <c r="CK13" s="17"/>
      <c r="CL13" s="17"/>
      <c r="CM13" s="17"/>
      <c r="CN13" s="17"/>
      <c r="CO13" s="17"/>
      <c r="CP13" s="17"/>
      <c r="CQ13" s="17"/>
      <c r="CR13" s="17"/>
      <c r="CS13" s="17"/>
      <c r="CT13" s="17"/>
      <c r="CU13" s="17"/>
      <c r="CV13" s="17"/>
      <c r="CW13" s="17"/>
      <c r="CX13" s="17"/>
      <c r="CY13" s="17"/>
      <c r="CZ13" s="17"/>
      <c r="DA13" s="17"/>
      <c r="DB13" s="17"/>
      <c r="DC13" s="17"/>
      <c r="DD13" s="17"/>
      <c r="DE13" s="17"/>
      <c r="DF13" s="17"/>
      <c r="DG13" s="17"/>
      <c r="DH13" s="17"/>
      <c r="DI13" s="17"/>
      <c r="DJ13" s="17"/>
      <c r="DK13" s="17"/>
      <c r="DL13" s="17"/>
      <c r="DM13" s="17"/>
      <c r="DN13" s="17"/>
      <c r="DO13" s="17"/>
      <c r="DP13" s="17"/>
      <c r="DQ13" s="17"/>
      <c r="DR13" s="17"/>
      <c r="DS13" s="17"/>
      <c r="DT13" s="17"/>
      <c r="DU13" s="17"/>
      <c r="DV13" s="17"/>
      <c r="DW13" s="17"/>
      <c r="DX13" s="17"/>
      <c r="DY13" s="17"/>
      <c r="DZ13" s="17"/>
      <c r="EA13" s="17"/>
      <c r="EB13" s="17"/>
      <c r="EC13" s="17"/>
      <c r="ED13" s="17"/>
      <c r="EE13" s="17"/>
      <c r="EF13" s="17"/>
      <c r="EG13" s="17"/>
      <c r="EH13" s="17"/>
      <c r="EI13" s="17"/>
      <c r="EJ13" s="17"/>
      <c r="EK13" s="17"/>
      <c r="EL13" s="17"/>
      <c r="EM13" s="17"/>
      <c r="EN13" s="17"/>
      <c r="EO13" s="17"/>
      <c r="EP13" s="17"/>
      <c r="EQ13" s="17"/>
      <c r="ER13" s="17"/>
      <c r="ES13" s="17"/>
      <c r="ET13" s="17"/>
      <c r="EU13" s="17"/>
      <c r="EV13" s="17"/>
      <c r="EW13" s="17"/>
      <c r="EX13" s="17"/>
      <c r="EY13" s="17"/>
      <c r="EZ13" s="17"/>
      <c r="FA13" s="17"/>
      <c r="FB13" s="17"/>
      <c r="FC13" s="17"/>
      <c r="FD13" s="17"/>
      <c r="FE13" s="17"/>
      <c r="FF13" s="17"/>
      <c r="FG13" s="17"/>
      <c r="FH13" s="17"/>
      <c r="FI13" s="17"/>
      <c r="FJ13" s="17"/>
      <c r="FK13" s="17"/>
      <c r="FL13" s="17"/>
      <c r="FM13" s="17"/>
      <c r="FN13" s="17"/>
      <c r="FO13" s="17"/>
      <c r="FP13" s="17"/>
      <c r="FQ13" s="17"/>
      <c r="FR13" s="17"/>
      <c r="FS13" s="17"/>
      <c r="FT13" s="17"/>
      <c r="FU13" s="17"/>
      <c r="FV13" s="17"/>
      <c r="FW13" s="17"/>
      <c r="FX13" s="17"/>
      <c r="FY13" s="17"/>
      <c r="FZ13" s="17"/>
      <c r="GA13" s="17"/>
      <c r="GB13" s="17"/>
      <c r="GC13" s="17"/>
      <c r="GD13" s="17"/>
      <c r="GE13" s="17"/>
      <c r="GF13" s="17"/>
      <c r="GG13" s="17"/>
      <c r="GH13" s="17"/>
      <c r="GI13" s="17"/>
      <c r="GJ13" s="17"/>
      <c r="GK13" s="17"/>
      <c r="GL13" s="17"/>
      <c r="GM13" s="17"/>
      <c r="GN13" s="17"/>
      <c r="GO13" s="17"/>
      <c r="GP13" s="17"/>
      <c r="GQ13" s="17"/>
      <c r="GR13" s="17"/>
      <c r="GS13" s="17"/>
      <c r="GT13" s="17"/>
      <c r="GU13" s="17"/>
      <c r="GV13" s="17"/>
      <c r="GW13" s="17"/>
      <c r="GX13" s="17"/>
      <c r="GY13" s="17"/>
      <c r="GZ13" s="17"/>
      <c r="HA13" s="17"/>
      <c r="HB13" s="17"/>
      <c r="HC13" s="17"/>
      <c r="HD13" s="17"/>
      <c r="HE13" s="17"/>
      <c r="HF13" s="17"/>
      <c r="HG13" s="17"/>
      <c r="HH13" s="17"/>
      <c r="HI13" s="17"/>
      <c r="HJ13" s="17"/>
      <c r="HK13" s="17"/>
      <c r="HL13" s="17"/>
      <c r="HM13" s="17"/>
      <c r="HN13" s="17"/>
      <c r="HO13" s="17"/>
      <c r="HP13" s="17"/>
      <c r="HQ13" s="17"/>
      <c r="HR13" s="17"/>
      <c r="HS13" s="17"/>
      <c r="HT13" s="17"/>
      <c r="HU13" s="17"/>
      <c r="HV13" s="17"/>
      <c r="HW13" s="17"/>
      <c r="HX13" s="17"/>
      <c r="HY13" s="17"/>
      <c r="HZ13" s="17"/>
      <c r="IA13" s="17"/>
      <c r="IB13" s="17"/>
      <c r="IC13" s="17"/>
      <c r="ID13" s="17"/>
      <c r="IE13" s="17"/>
      <c r="IF13" s="17"/>
      <c r="IG13" s="17"/>
      <c r="IH13" s="17"/>
      <c r="II13" s="17"/>
      <c r="IJ13" s="17"/>
      <c r="IK13" s="17"/>
      <c r="IL13" s="17"/>
      <c r="IM13" s="17"/>
      <c r="IN13" s="17"/>
      <c r="IO13" s="17"/>
      <c r="IP13" s="17"/>
      <c r="IQ13" s="17"/>
      <c r="IR13" s="17"/>
      <c r="IS13" s="17"/>
      <c r="IT13" s="17"/>
      <c r="IU13" s="17"/>
      <c r="IV13" s="17"/>
      <c r="IW13" s="17"/>
      <c r="IX13" s="17"/>
      <c r="IY13" s="17"/>
      <c r="IZ13" s="17"/>
      <c r="JA13" s="17"/>
      <c r="JB13" s="17"/>
      <c r="JC13" s="17"/>
      <c r="JD13" s="17"/>
      <c r="JE13" s="17"/>
      <c r="JF13" s="17"/>
      <c r="JG13" s="17"/>
      <c r="JH13" s="17"/>
      <c r="JI13" s="17"/>
      <c r="JJ13" s="17"/>
      <c r="JK13" s="17"/>
      <c r="JL13" s="17"/>
      <c r="JM13" s="17"/>
      <c r="JN13" s="17"/>
      <c r="JO13" s="17"/>
      <c r="JP13" s="17"/>
      <c r="JQ13" s="17"/>
      <c r="JR13" s="17"/>
      <c r="JS13" s="17"/>
      <c r="JT13" s="17"/>
      <c r="JU13" s="17"/>
      <c r="JV13" s="17"/>
      <c r="JW13" s="17"/>
      <c r="JX13" s="17"/>
      <c r="JY13" s="17"/>
      <c r="JZ13" s="17"/>
      <c r="KA13" s="17"/>
      <c r="KB13" s="17"/>
      <c r="KC13" s="17"/>
      <c r="KD13" s="17"/>
      <c r="KE13" s="17"/>
      <c r="KF13" s="17"/>
      <c r="KG13" s="17"/>
      <c r="KH13" s="17"/>
      <c r="KI13" s="17"/>
      <c r="KJ13" s="17"/>
      <c r="KK13" s="17"/>
      <c r="KL13" s="17"/>
      <c r="KM13" s="17"/>
      <c r="KN13" s="17"/>
      <c r="KO13" s="17"/>
      <c r="KP13" s="17"/>
      <c r="KQ13" s="17"/>
      <c r="KR13" s="17"/>
      <c r="KS13" s="17"/>
      <c r="KT13" s="17"/>
      <c r="KU13" s="17"/>
      <c r="KV13" s="17"/>
      <c r="KW13" s="17"/>
      <c r="KX13" s="17"/>
      <c r="KY13" s="17"/>
      <c r="KZ13" s="17"/>
      <c r="LA13" s="17"/>
      <c r="LB13" s="17"/>
      <c r="LC13" s="17"/>
      <c r="LD13" s="17"/>
      <c r="LE13" s="17"/>
      <c r="LF13" s="17"/>
      <c r="LG13" s="17"/>
      <c r="LH13" s="17"/>
      <c r="LI13" s="17"/>
      <c r="LJ13" s="17"/>
      <c r="LK13" s="17"/>
      <c r="LL13" s="17"/>
      <c r="LM13" s="17"/>
      <c r="LN13" s="17"/>
      <c r="LO13" s="17"/>
      <c r="LP13" s="17"/>
      <c r="LQ13" s="17"/>
      <c r="LR13" s="17"/>
      <c r="LS13" s="17"/>
      <c r="LT13" s="17"/>
      <c r="LU13" s="17"/>
      <c r="LV13" s="17"/>
      <c r="LW13" s="17"/>
      <c r="LX13" s="17"/>
      <c r="LY13" s="17"/>
      <c r="LZ13" s="17"/>
      <c r="MA13" s="17"/>
      <c r="MB13" s="17"/>
      <c r="MC13" s="17"/>
      <c r="MD13" s="17"/>
      <c r="ME13" s="17"/>
      <c r="MF13" s="17"/>
      <c r="MG13" s="17"/>
      <c r="MH13" s="17"/>
      <c r="MI13" s="17"/>
      <c r="MJ13" s="17"/>
      <c r="MK13" s="17"/>
      <c r="ML13" s="17"/>
      <c r="MM13" s="17"/>
      <c r="MN13" s="17"/>
      <c r="MO13" s="17"/>
      <c r="MP13" s="17"/>
      <c r="MQ13" s="17"/>
      <c r="MR13" s="17"/>
      <c r="MS13" s="17"/>
      <c r="MT13" s="17"/>
      <c r="MU13" s="17"/>
      <c r="MV13" s="17"/>
      <c r="MW13" s="17"/>
      <c r="MX13" s="17"/>
      <c r="MY13" s="17"/>
      <c r="MZ13" s="17"/>
      <c r="NA13" s="17"/>
      <c r="NB13" s="17"/>
      <c r="NC13" s="17"/>
      <c r="ND13" s="17"/>
      <c r="NE13" s="17"/>
      <c r="NF13" s="17"/>
      <c r="NG13" s="17"/>
      <c r="NH13" s="17"/>
      <c r="NI13" s="17"/>
      <c r="NJ13" s="17"/>
      <c r="NK13" s="17"/>
      <c r="NL13" s="17"/>
      <c r="NM13" s="17"/>
      <c r="NN13" s="17"/>
      <c r="NO13" s="17"/>
      <c r="NP13" s="17"/>
      <c r="NQ13" s="17"/>
      <c r="NR13" s="17"/>
      <c r="NS13" s="17"/>
      <c r="NT13" s="17"/>
      <c r="NU13" s="17"/>
      <c r="NV13" s="17"/>
      <c r="NW13" s="17"/>
      <c r="NX13" s="17"/>
      <c r="NY13" s="17"/>
      <c r="NZ13" s="17"/>
      <c r="OA13" s="17"/>
      <c r="OB13" s="17"/>
      <c r="OC13" s="17"/>
      <c r="OD13" s="17"/>
      <c r="OE13" s="17"/>
      <c r="OF13" s="17"/>
      <c r="OG13" s="17"/>
      <c r="OH13" s="17"/>
      <c r="OI13" s="17"/>
      <c r="OJ13" s="17"/>
      <c r="OK13" s="17"/>
      <c r="OL13" s="17"/>
      <c r="OM13" s="17"/>
      <c r="ON13" s="17"/>
      <c r="OO13" s="17"/>
      <c r="OP13" s="17"/>
      <c r="OQ13" s="17"/>
      <c r="OR13" s="17"/>
      <c r="OS13" s="17"/>
      <c r="OT13" s="17"/>
      <c r="OU13" s="17"/>
      <c r="OV13" s="17"/>
      <c r="OW13" s="17"/>
      <c r="OX13" s="17"/>
      <c r="OY13" s="17"/>
      <c r="OZ13" s="17"/>
      <c r="PA13" s="17"/>
      <c r="PB13" s="17"/>
      <c r="PC13" s="17"/>
      <c r="PD13" s="17"/>
      <c r="PE13" s="17"/>
      <c r="PF13" s="17"/>
      <c r="PG13" s="17"/>
      <c r="PH13" s="17"/>
      <c r="PI13" s="17"/>
      <c r="PJ13" s="17"/>
      <c r="PK13" s="17"/>
      <c r="PL13" s="17"/>
      <c r="PM13" s="17"/>
      <c r="PN13" s="17"/>
      <c r="PO13" s="17"/>
      <c r="PP13" s="17"/>
      <c r="PQ13" s="17"/>
      <c r="PR13" s="17"/>
      <c r="PS13" s="17"/>
      <c r="PT13" s="17"/>
      <c r="PU13" s="17"/>
      <c r="PV13" s="17"/>
      <c r="PW13" s="17"/>
      <c r="PX13" s="17"/>
      <c r="PY13" s="17"/>
      <c r="PZ13" s="17"/>
      <c r="QA13" s="17"/>
      <c r="QB13" s="17"/>
      <c r="QC13" s="17"/>
      <c r="QD13" s="17"/>
      <c r="QE13" s="17"/>
      <c r="QF13" s="17"/>
      <c r="QG13" s="17"/>
      <c r="QH13" s="17"/>
      <c r="QI13" s="17"/>
      <c r="QJ13" s="17"/>
      <c r="QK13" s="17"/>
      <c r="QL13" s="17"/>
      <c r="QM13" s="17"/>
      <c r="QN13" s="17"/>
      <c r="QO13" s="17"/>
      <c r="QP13" s="17"/>
      <c r="QQ13" s="17"/>
      <c r="QR13" s="17"/>
      <c r="QS13" s="17"/>
      <c r="QT13" s="17"/>
      <c r="QU13" s="17"/>
      <c r="QV13" s="17"/>
      <c r="QW13" s="17"/>
      <c r="QX13" s="17"/>
      <c r="QY13" s="17"/>
      <c r="QZ13" s="17"/>
      <c r="RA13" s="17"/>
      <c r="RB13" s="17"/>
      <c r="RC13" s="17"/>
      <c r="RD13" s="17"/>
      <c r="RE13" s="17"/>
      <c r="RF13" s="17"/>
      <c r="RG13" s="17"/>
      <c r="RH13" s="17"/>
      <c r="RI13" s="17"/>
      <c r="RJ13" s="17"/>
      <c r="RK13" s="17"/>
      <c r="RL13" s="17"/>
      <c r="RM13" s="17"/>
      <c r="RN13" s="17"/>
      <c r="RO13" s="17"/>
      <c r="RP13" s="17"/>
      <c r="RQ13" s="17"/>
      <c r="RR13" s="17"/>
      <c r="RS13" s="17"/>
      <c r="RT13" s="17"/>
      <c r="RU13" s="17"/>
      <c r="RV13" s="17"/>
      <c r="RW13" s="17"/>
      <c r="RX13" s="17"/>
      <c r="RY13" s="17"/>
      <c r="RZ13" s="17"/>
      <c r="SA13" s="17"/>
      <c r="SB13" s="17"/>
      <c r="SC13" s="17"/>
      <c r="SD13" s="17"/>
      <c r="SE13" s="17"/>
      <c r="SF13" s="17"/>
      <c r="SG13" s="17"/>
      <c r="SH13" s="17"/>
      <c r="SI13" s="17"/>
      <c r="SJ13" s="17"/>
      <c r="SK13" s="17"/>
      <c r="SL13" s="17"/>
      <c r="SM13" s="17"/>
      <c r="SN13" s="17"/>
      <c r="SO13" s="17"/>
      <c r="SP13" s="17"/>
      <c r="SQ13" s="17"/>
      <c r="SR13" s="17"/>
      <c r="SS13" s="17"/>
      <c r="ST13" s="17"/>
      <c r="SU13" s="17"/>
      <c r="SV13" s="17"/>
      <c r="SW13" s="17"/>
      <c r="SX13" s="17"/>
      <c r="SY13" s="17"/>
      <c r="SZ13" s="17"/>
      <c r="TA13" s="17"/>
      <c r="TB13" s="17"/>
      <c r="TC13" s="17"/>
      <c r="TD13" s="17"/>
      <c r="TE13" s="17"/>
      <c r="TF13" s="17"/>
      <c r="TG13" s="17"/>
      <c r="TH13" s="17"/>
      <c r="TI13" s="17"/>
      <c r="TJ13" s="17"/>
      <c r="TK13" s="17"/>
      <c r="TL13" s="17"/>
      <c r="TM13" s="17"/>
      <c r="TN13" s="17"/>
      <c r="TO13" s="17"/>
      <c r="TP13" s="17"/>
      <c r="TQ13" s="17"/>
      <c r="TR13" s="17"/>
      <c r="TS13" s="17"/>
      <c r="TT13" s="17"/>
      <c r="TU13" s="17"/>
      <c r="TV13" s="17"/>
      <c r="TW13" s="17"/>
      <c r="TX13" s="17"/>
      <c r="TY13" s="17"/>
      <c r="TZ13" s="17"/>
      <c r="UA13" s="17"/>
      <c r="UB13" s="17"/>
      <c r="UC13" s="17"/>
      <c r="UD13" s="17"/>
      <c r="UE13" s="17"/>
      <c r="UF13" s="17"/>
      <c r="UG13" s="17"/>
      <c r="UH13" s="17"/>
      <c r="UI13" s="17"/>
      <c r="UJ13" s="17"/>
      <c r="UK13" s="17"/>
      <c r="UL13" s="17"/>
      <c r="UM13" s="17"/>
      <c r="UN13" s="17"/>
      <c r="UO13" s="17"/>
      <c r="UP13" s="17"/>
      <c r="UQ13" s="17"/>
      <c r="UR13" s="17"/>
      <c r="US13" s="17"/>
      <c r="UT13" s="17"/>
      <c r="UU13" s="17"/>
      <c r="UV13" s="17"/>
      <c r="UW13" s="17"/>
      <c r="UX13" s="17"/>
      <c r="UY13" s="17"/>
      <c r="UZ13" s="17"/>
      <c r="VA13" s="17"/>
      <c r="VB13" s="17"/>
      <c r="VC13" s="17"/>
      <c r="VD13" s="17"/>
      <c r="VE13" s="17"/>
      <c r="VF13" s="17"/>
      <c r="VG13" s="17"/>
      <c r="VH13" s="17"/>
      <c r="VI13" s="17"/>
      <c r="VJ13" s="17"/>
      <c r="VK13" s="17"/>
      <c r="VL13" s="17"/>
      <c r="VM13" s="17"/>
      <c r="VN13" s="17"/>
      <c r="VO13" s="17"/>
      <c r="VP13" s="17"/>
      <c r="VQ13" s="17"/>
      <c r="VR13" s="17"/>
      <c r="VS13" s="17"/>
      <c r="VT13" s="17"/>
      <c r="VU13" s="17"/>
      <c r="VV13" s="17"/>
      <c r="VW13" s="17"/>
      <c r="VX13" s="17"/>
      <c r="VY13" s="17"/>
      <c r="VZ13" s="17"/>
      <c r="WA13" s="17"/>
      <c r="WB13" s="17"/>
      <c r="WC13" s="17"/>
      <c r="WD13" s="17"/>
      <c r="WE13" s="17"/>
      <c r="WF13" s="17"/>
      <c r="WG13" s="17"/>
      <c r="WH13" s="17"/>
      <c r="WI13" s="17"/>
      <c r="WJ13" s="17"/>
      <c r="WK13" s="17"/>
      <c r="WL13" s="17"/>
      <c r="WM13" s="17"/>
      <c r="WN13" s="17"/>
      <c r="WO13" s="17"/>
      <c r="WP13" s="17"/>
      <c r="WQ13" s="17"/>
      <c r="WR13" s="17"/>
      <c r="WS13" s="17"/>
      <c r="WT13" s="17"/>
      <c r="WU13" s="17"/>
      <c r="WV13" s="17"/>
      <c r="WW13" s="17"/>
      <c r="WX13" s="17"/>
      <c r="WY13" s="17"/>
      <c r="WZ13" s="17"/>
      <c r="XA13" s="17"/>
      <c r="XB13" s="17"/>
      <c r="XC13" s="17"/>
      <c r="XD13" s="17"/>
      <c r="XE13" s="17"/>
      <c r="XF13" s="17"/>
      <c r="XG13" s="17"/>
      <c r="XH13" s="17"/>
      <c r="XI13" s="17"/>
      <c r="XJ13" s="17"/>
      <c r="XK13" s="17"/>
      <c r="XL13" s="17"/>
      <c r="XM13" s="17"/>
      <c r="XN13" s="17"/>
      <c r="XO13" s="17"/>
      <c r="XP13" s="17"/>
      <c r="XQ13" s="17"/>
      <c r="XR13" s="17"/>
      <c r="XS13" s="17"/>
      <c r="XT13" s="17"/>
      <c r="XU13" s="17"/>
      <c r="XV13" s="17"/>
      <c r="XW13" s="17"/>
      <c r="XX13" s="17"/>
      <c r="XY13" s="17"/>
      <c r="XZ13" s="17"/>
      <c r="YA13" s="17"/>
      <c r="YB13" s="17"/>
      <c r="YC13" s="17"/>
      <c r="YD13" s="17"/>
      <c r="YE13" s="17"/>
      <c r="YF13" s="17"/>
      <c r="YG13" s="17"/>
      <c r="YH13" s="17"/>
      <c r="YI13" s="17"/>
      <c r="YJ13" s="17"/>
      <c r="YK13" s="17"/>
      <c r="YL13" s="17"/>
      <c r="YM13" s="17"/>
      <c r="YN13" s="17"/>
      <c r="YO13" s="17"/>
      <c r="YP13" s="17"/>
      <c r="YQ13" s="17"/>
      <c r="YR13" s="17"/>
      <c r="YS13" s="17"/>
      <c r="YT13" s="17"/>
      <c r="YU13" s="17"/>
      <c r="YV13" s="17"/>
      <c r="YW13" s="17"/>
      <c r="YX13" s="17"/>
      <c r="YY13" s="17"/>
      <c r="YZ13" s="17"/>
      <c r="ZA13" s="17"/>
      <c r="ZB13" s="17"/>
      <c r="ZC13" s="17"/>
      <c r="ZD13" s="17"/>
      <c r="ZE13" s="17"/>
      <c r="ZF13" s="17"/>
      <c r="ZG13" s="17"/>
      <c r="ZH13" s="17"/>
      <c r="ZI13" s="17"/>
      <c r="ZJ13" s="17"/>
      <c r="ZK13" s="17"/>
      <c r="ZL13" s="17"/>
      <c r="ZM13" s="17"/>
      <c r="ZN13" s="17"/>
      <c r="ZO13" s="17"/>
      <c r="ZP13" s="17"/>
      <c r="ZQ13" s="17"/>
      <c r="ZR13" s="17"/>
      <c r="ZS13" s="17"/>
      <c r="ZT13" s="17"/>
      <c r="ZU13" s="17"/>
      <c r="ZV13" s="17"/>
      <c r="ZW13" s="17"/>
      <c r="ZX13" s="17"/>
      <c r="ZY13" s="17"/>
      <c r="ZZ13" s="17"/>
    </row>
    <row r="14" spans="1:702" x14ac:dyDescent="0.25">
      <c r="A14" s="19" t="s">
        <v>73</v>
      </c>
      <c r="C14" s="22"/>
      <c r="D14" s="22"/>
      <c r="E14" s="22"/>
      <c r="F14" s="22"/>
      <c r="G14" s="22"/>
      <c r="H14" s="22"/>
      <c r="I14" s="22"/>
      <c r="J14" s="22"/>
      <c r="K14" s="22"/>
      <c r="L14" s="22"/>
      <c r="M14" s="22"/>
      <c r="N14" s="22"/>
      <c r="O14" s="22"/>
      <c r="P14" s="22"/>
      <c r="Q14" s="22"/>
      <c r="R14" s="22"/>
      <c r="S14" s="22"/>
      <c r="T14" s="22"/>
      <c r="U14" s="22"/>
      <c r="V14" s="22"/>
      <c r="W14" s="22"/>
      <c r="X14" s="22"/>
      <c r="Y14" s="22"/>
      <c r="Z14" s="22"/>
      <c r="AA14" s="22"/>
      <c r="AB14" s="22"/>
      <c r="AC14" s="22"/>
      <c r="AD14" s="22"/>
      <c r="AE14" s="22"/>
      <c r="AF14" s="22"/>
      <c r="AG14" s="22"/>
      <c r="AH14" s="22"/>
      <c r="AI14" s="22"/>
      <c r="AJ14" s="22"/>
      <c r="AK14" s="22"/>
      <c r="AL14" s="22"/>
      <c r="AM14" s="22"/>
      <c r="AN14" s="22"/>
      <c r="AO14" s="22"/>
      <c r="AP14" s="22"/>
      <c r="AQ14" s="22"/>
      <c r="AR14" s="22"/>
      <c r="AS14" s="22"/>
      <c r="AT14" s="22"/>
      <c r="AU14" s="22"/>
      <c r="AV14" s="22"/>
      <c r="AW14" s="22"/>
      <c r="AX14" s="22"/>
      <c r="AY14" s="22"/>
      <c r="AZ14" s="22"/>
      <c r="BA14" s="22"/>
      <c r="BB14" s="22"/>
      <c r="BC14" s="22"/>
      <c r="BD14" s="22"/>
      <c r="BE14" s="17"/>
      <c r="BF14" s="17"/>
      <c r="BG14" s="17"/>
      <c r="BH14" s="17"/>
      <c r="BI14" s="17"/>
      <c r="BJ14" s="17"/>
      <c r="BK14" s="17"/>
      <c r="BL14" s="17"/>
      <c r="BM14" s="17"/>
      <c r="BN14" s="17"/>
      <c r="BO14" s="17"/>
      <c r="BP14" s="17"/>
      <c r="BQ14" s="17"/>
      <c r="BR14" s="17"/>
      <c r="BS14" s="17"/>
      <c r="BT14" s="17"/>
      <c r="BU14" s="17"/>
      <c r="BV14" s="17"/>
      <c r="BW14" s="17"/>
      <c r="BX14" s="17"/>
      <c r="BY14" s="17"/>
      <c r="BZ14" s="17"/>
      <c r="CA14" s="17"/>
      <c r="CB14" s="17"/>
      <c r="CC14" s="17"/>
      <c r="CD14" s="17"/>
      <c r="CE14" s="17"/>
      <c r="CF14" s="17"/>
      <c r="CG14" s="17"/>
      <c r="CH14" s="17"/>
      <c r="CI14" s="17"/>
      <c r="CJ14" s="17"/>
      <c r="CK14" s="17"/>
      <c r="CL14" s="17"/>
      <c r="CM14" s="17"/>
      <c r="CN14" s="17"/>
      <c r="CO14" s="17"/>
      <c r="CP14" s="17"/>
      <c r="CQ14" s="17"/>
      <c r="CR14" s="17"/>
      <c r="CS14" s="17"/>
      <c r="CT14" s="17"/>
      <c r="CU14" s="17"/>
      <c r="CV14" s="17"/>
      <c r="CW14" s="17"/>
      <c r="CX14" s="17"/>
      <c r="CY14" s="17"/>
      <c r="CZ14" s="17"/>
      <c r="DA14" s="17"/>
      <c r="DB14" s="17"/>
      <c r="DC14" s="17"/>
      <c r="DD14" s="17"/>
      <c r="DE14" s="17"/>
      <c r="DF14" s="17"/>
      <c r="DG14" s="17"/>
      <c r="DH14" s="17"/>
      <c r="DI14" s="17"/>
      <c r="DJ14" s="17"/>
      <c r="DK14" s="17"/>
      <c r="DL14" s="17"/>
      <c r="DM14" s="17"/>
      <c r="DN14" s="17"/>
      <c r="DO14" s="17"/>
      <c r="DP14" s="17"/>
      <c r="DQ14" s="17"/>
      <c r="DR14" s="17"/>
      <c r="DS14" s="17"/>
      <c r="DT14" s="17"/>
      <c r="DU14" s="17"/>
      <c r="DV14" s="17"/>
      <c r="DW14" s="17"/>
      <c r="DX14" s="17"/>
      <c r="DY14" s="17"/>
      <c r="DZ14" s="17"/>
      <c r="EA14" s="17"/>
      <c r="EB14" s="17"/>
      <c r="EC14" s="17"/>
      <c r="ED14" s="17"/>
      <c r="EE14" s="17"/>
      <c r="EF14" s="17"/>
      <c r="EG14" s="17"/>
      <c r="EH14" s="17"/>
      <c r="EI14" s="17"/>
      <c r="EJ14" s="17"/>
      <c r="EK14" s="17"/>
      <c r="EL14" s="17"/>
      <c r="EM14" s="17"/>
      <c r="EN14" s="17"/>
      <c r="EO14" s="17"/>
      <c r="EP14" s="17"/>
      <c r="EQ14" s="17"/>
      <c r="ER14" s="17"/>
      <c r="ES14" s="17"/>
      <c r="ET14" s="17"/>
      <c r="EU14" s="17"/>
      <c r="EV14" s="17"/>
      <c r="EW14" s="17"/>
      <c r="EX14" s="17"/>
      <c r="EY14" s="17"/>
      <c r="EZ14" s="17"/>
      <c r="FA14" s="17"/>
      <c r="FB14" s="17"/>
      <c r="FC14" s="17"/>
      <c r="FD14" s="17"/>
      <c r="FE14" s="17"/>
      <c r="FF14" s="17"/>
      <c r="FG14" s="17"/>
      <c r="FH14" s="17"/>
      <c r="FI14" s="17"/>
      <c r="FJ14" s="17"/>
      <c r="FK14" s="17"/>
      <c r="FL14" s="17"/>
      <c r="FM14" s="17"/>
      <c r="FN14" s="17"/>
      <c r="FO14" s="17"/>
      <c r="FP14" s="17"/>
      <c r="FQ14" s="17"/>
      <c r="FR14" s="17"/>
      <c r="FS14" s="17"/>
      <c r="FT14" s="17"/>
      <c r="FU14" s="17"/>
      <c r="FV14" s="17"/>
      <c r="FW14" s="17"/>
      <c r="FX14" s="17"/>
      <c r="FY14" s="17"/>
      <c r="FZ14" s="17"/>
      <c r="GA14" s="17"/>
      <c r="GB14" s="17"/>
      <c r="GC14" s="17"/>
      <c r="GD14" s="17"/>
      <c r="GE14" s="17"/>
      <c r="GF14" s="17"/>
      <c r="GG14" s="17"/>
      <c r="GH14" s="17"/>
      <c r="GI14" s="17"/>
      <c r="GJ14" s="17"/>
      <c r="GK14" s="17"/>
      <c r="GL14" s="17"/>
      <c r="GM14" s="17"/>
      <c r="GN14" s="17"/>
      <c r="GO14" s="17"/>
      <c r="GP14" s="17"/>
      <c r="GQ14" s="17"/>
      <c r="GR14" s="17"/>
      <c r="GS14" s="17"/>
      <c r="GT14" s="17"/>
      <c r="GU14" s="17"/>
      <c r="GV14" s="17"/>
      <c r="GW14" s="17"/>
      <c r="GX14" s="17"/>
      <c r="GY14" s="17"/>
      <c r="GZ14" s="17"/>
      <c r="HA14" s="17"/>
      <c r="HB14" s="17"/>
      <c r="HC14" s="17"/>
      <c r="HD14" s="17"/>
      <c r="HE14" s="17"/>
      <c r="HF14" s="17"/>
      <c r="HG14" s="17"/>
      <c r="HH14" s="17"/>
      <c r="HI14" s="17"/>
      <c r="HJ14" s="17"/>
      <c r="HK14" s="17"/>
      <c r="HL14" s="17"/>
      <c r="HM14" s="17"/>
      <c r="HN14" s="17"/>
      <c r="HO14" s="17"/>
      <c r="HP14" s="17"/>
      <c r="HQ14" s="17"/>
      <c r="HR14" s="17"/>
      <c r="HS14" s="17"/>
      <c r="HT14" s="17"/>
      <c r="HU14" s="17"/>
      <c r="HV14" s="17"/>
      <c r="HW14" s="17"/>
      <c r="HX14" s="17"/>
      <c r="HY14" s="17"/>
      <c r="HZ14" s="17"/>
      <c r="IA14" s="17"/>
      <c r="IB14" s="17"/>
      <c r="IC14" s="17"/>
      <c r="ID14" s="17"/>
      <c r="IE14" s="17"/>
      <c r="IF14" s="17"/>
      <c r="IG14" s="17"/>
      <c r="IH14" s="17"/>
      <c r="II14" s="17"/>
      <c r="IJ14" s="17"/>
      <c r="IK14" s="17"/>
      <c r="IL14" s="17"/>
      <c r="IM14" s="17"/>
      <c r="IN14" s="17"/>
      <c r="IO14" s="17"/>
      <c r="IP14" s="17"/>
      <c r="IQ14" s="17"/>
      <c r="IR14" s="17"/>
      <c r="IS14" s="17"/>
      <c r="IT14" s="17"/>
      <c r="IU14" s="17"/>
      <c r="IV14" s="17"/>
      <c r="IW14" s="17"/>
      <c r="IX14" s="17"/>
      <c r="IY14" s="17"/>
      <c r="IZ14" s="17"/>
      <c r="JA14" s="17"/>
      <c r="JB14" s="17"/>
      <c r="JC14" s="17"/>
      <c r="JD14" s="17"/>
      <c r="JE14" s="17"/>
      <c r="JF14" s="17"/>
      <c r="JG14" s="17"/>
      <c r="JH14" s="17"/>
      <c r="JI14" s="17"/>
      <c r="JJ14" s="17"/>
      <c r="JK14" s="17"/>
      <c r="JL14" s="17"/>
      <c r="JM14" s="17"/>
      <c r="JN14" s="17"/>
      <c r="JO14" s="17"/>
      <c r="JP14" s="17"/>
      <c r="JQ14" s="17"/>
      <c r="JR14" s="17"/>
      <c r="JS14" s="17"/>
      <c r="JT14" s="17"/>
      <c r="JU14" s="17"/>
      <c r="JV14" s="17"/>
      <c r="JW14" s="17"/>
      <c r="JX14" s="17"/>
      <c r="JY14" s="17"/>
      <c r="JZ14" s="17"/>
      <c r="KA14" s="17"/>
      <c r="KB14" s="17"/>
      <c r="KC14" s="17"/>
      <c r="KD14" s="17"/>
      <c r="KE14" s="17"/>
      <c r="KF14" s="17"/>
      <c r="KG14" s="17"/>
      <c r="KH14" s="17"/>
      <c r="KI14" s="17"/>
      <c r="KJ14" s="17"/>
      <c r="KK14" s="17"/>
      <c r="KL14" s="17"/>
      <c r="KM14" s="17"/>
      <c r="KN14" s="17"/>
      <c r="KO14" s="17"/>
      <c r="KP14" s="17"/>
      <c r="KQ14" s="17"/>
      <c r="KR14" s="17"/>
      <c r="KS14" s="17"/>
      <c r="KT14" s="17"/>
      <c r="KU14" s="17"/>
      <c r="KV14" s="17"/>
      <c r="KW14" s="17"/>
      <c r="KX14" s="17"/>
      <c r="KY14" s="17"/>
      <c r="KZ14" s="17"/>
      <c r="LA14" s="17"/>
      <c r="LB14" s="17"/>
      <c r="LC14" s="17"/>
      <c r="LD14" s="17"/>
      <c r="LE14" s="17"/>
      <c r="LF14" s="17"/>
      <c r="LG14" s="17"/>
      <c r="LH14" s="17"/>
      <c r="LI14" s="17"/>
      <c r="LJ14" s="17"/>
      <c r="LK14" s="17"/>
      <c r="LL14" s="17"/>
      <c r="LM14" s="17"/>
      <c r="LN14" s="17"/>
      <c r="LO14" s="17"/>
      <c r="LP14" s="17"/>
      <c r="LQ14" s="17"/>
      <c r="LR14" s="17"/>
      <c r="LS14" s="17"/>
      <c r="LT14" s="17"/>
      <c r="LU14" s="17"/>
      <c r="LV14" s="17"/>
      <c r="LW14" s="17"/>
      <c r="LX14" s="17"/>
      <c r="LY14" s="17"/>
      <c r="LZ14" s="17"/>
      <c r="MA14" s="17"/>
      <c r="MB14" s="17"/>
      <c r="MC14" s="17"/>
      <c r="MD14" s="17"/>
      <c r="ME14" s="17"/>
      <c r="MF14" s="17"/>
      <c r="MG14" s="17"/>
      <c r="MH14" s="17"/>
      <c r="MI14" s="17"/>
      <c r="MJ14" s="17"/>
      <c r="MK14" s="17"/>
      <c r="ML14" s="17"/>
      <c r="MM14" s="17"/>
      <c r="MN14" s="17"/>
      <c r="MO14" s="17"/>
      <c r="MP14" s="17"/>
      <c r="MQ14" s="17"/>
      <c r="MR14" s="17"/>
      <c r="MS14" s="17"/>
      <c r="MT14" s="17"/>
      <c r="MU14" s="17"/>
      <c r="MV14" s="17"/>
      <c r="MW14" s="17"/>
      <c r="MX14" s="17"/>
      <c r="MY14" s="17"/>
      <c r="MZ14" s="17"/>
      <c r="NA14" s="17"/>
      <c r="NB14" s="17"/>
      <c r="NC14" s="17"/>
      <c r="ND14" s="17"/>
      <c r="NE14" s="17"/>
      <c r="NF14" s="17"/>
      <c r="NG14" s="17"/>
      <c r="NH14" s="17"/>
      <c r="NI14" s="17"/>
      <c r="NJ14" s="17"/>
      <c r="NK14" s="17"/>
      <c r="NL14" s="17"/>
      <c r="NM14" s="17"/>
      <c r="NN14" s="17"/>
      <c r="NO14" s="17"/>
      <c r="NP14" s="17"/>
      <c r="NQ14" s="17"/>
      <c r="NR14" s="17"/>
      <c r="NS14" s="17"/>
      <c r="NT14" s="17"/>
      <c r="NU14" s="17"/>
      <c r="NV14" s="17"/>
      <c r="NW14" s="17"/>
      <c r="NX14" s="17"/>
      <c r="NY14" s="17"/>
      <c r="NZ14" s="17"/>
      <c r="OA14" s="17"/>
      <c r="OB14" s="17"/>
      <c r="OC14" s="17"/>
      <c r="OD14" s="17"/>
      <c r="OE14" s="17"/>
      <c r="OF14" s="17"/>
      <c r="OG14" s="17"/>
      <c r="OH14" s="17"/>
      <c r="OI14" s="17"/>
      <c r="OJ14" s="17"/>
      <c r="OK14" s="17"/>
      <c r="OL14" s="17"/>
      <c r="OM14" s="17"/>
      <c r="ON14" s="17"/>
      <c r="OO14" s="17"/>
      <c r="OP14" s="17"/>
      <c r="OQ14" s="17"/>
      <c r="OR14" s="17"/>
      <c r="OS14" s="17"/>
      <c r="OT14" s="17"/>
      <c r="OU14" s="17"/>
      <c r="OV14" s="17"/>
      <c r="OW14" s="17"/>
      <c r="OX14" s="17"/>
      <c r="OY14" s="17"/>
      <c r="OZ14" s="17"/>
      <c r="PA14" s="17"/>
      <c r="PB14" s="17"/>
      <c r="PC14" s="17"/>
      <c r="PD14" s="17"/>
      <c r="PE14" s="17"/>
      <c r="PF14" s="17"/>
      <c r="PG14" s="17"/>
      <c r="PH14" s="17"/>
      <c r="PI14" s="17"/>
      <c r="PJ14" s="17"/>
      <c r="PK14" s="17"/>
      <c r="PL14" s="17"/>
      <c r="PM14" s="17"/>
      <c r="PN14" s="17"/>
      <c r="PO14" s="17"/>
      <c r="PP14" s="17"/>
      <c r="PQ14" s="17"/>
      <c r="PR14" s="17"/>
      <c r="PS14" s="17"/>
      <c r="PT14" s="17"/>
      <c r="PU14" s="17"/>
      <c r="PV14" s="17"/>
      <c r="PW14" s="17"/>
      <c r="PX14" s="17"/>
      <c r="PY14" s="17"/>
      <c r="PZ14" s="17"/>
      <c r="QA14" s="17"/>
      <c r="QB14" s="17"/>
      <c r="QC14" s="17"/>
      <c r="QD14" s="17"/>
      <c r="QE14" s="17"/>
      <c r="QF14" s="17"/>
      <c r="QG14" s="17"/>
      <c r="QH14" s="17"/>
      <c r="QI14" s="17"/>
      <c r="QJ14" s="17"/>
      <c r="QK14" s="17"/>
      <c r="QL14" s="17"/>
      <c r="QM14" s="17"/>
      <c r="QN14" s="17"/>
      <c r="QO14" s="17"/>
      <c r="QP14" s="17"/>
      <c r="QQ14" s="17"/>
      <c r="QR14" s="17"/>
      <c r="QS14" s="17"/>
      <c r="QT14" s="17"/>
      <c r="QU14" s="17"/>
      <c r="QV14" s="17"/>
      <c r="QW14" s="17"/>
      <c r="QX14" s="17"/>
      <c r="QY14" s="17"/>
      <c r="QZ14" s="17"/>
      <c r="RA14" s="17"/>
      <c r="RB14" s="17"/>
      <c r="RC14" s="17"/>
      <c r="RD14" s="17"/>
      <c r="RE14" s="17"/>
      <c r="RF14" s="17"/>
      <c r="RG14" s="17"/>
      <c r="RH14" s="17"/>
      <c r="RI14" s="17"/>
      <c r="RJ14" s="17"/>
      <c r="RK14" s="17"/>
      <c r="RL14" s="17"/>
      <c r="RM14" s="17"/>
      <c r="RN14" s="17"/>
      <c r="RO14" s="17"/>
      <c r="RP14" s="17"/>
      <c r="RQ14" s="17"/>
      <c r="RR14" s="17"/>
      <c r="RS14" s="17"/>
      <c r="RT14" s="17"/>
      <c r="RU14" s="17"/>
      <c r="RV14" s="17"/>
      <c r="RW14" s="17"/>
      <c r="RX14" s="17"/>
      <c r="RY14" s="17"/>
      <c r="RZ14" s="17"/>
      <c r="SA14" s="17"/>
      <c r="SB14" s="17"/>
      <c r="SC14" s="17"/>
      <c r="SD14" s="17"/>
      <c r="SE14" s="17"/>
      <c r="SF14" s="17"/>
      <c r="SG14" s="17"/>
      <c r="SH14" s="17"/>
      <c r="SI14" s="17"/>
      <c r="SJ14" s="17"/>
      <c r="SK14" s="17"/>
      <c r="SL14" s="17"/>
      <c r="SM14" s="17"/>
      <c r="SN14" s="17"/>
      <c r="SO14" s="17"/>
      <c r="SP14" s="17"/>
      <c r="SQ14" s="17"/>
      <c r="SR14" s="17"/>
      <c r="SS14" s="17"/>
      <c r="ST14" s="17"/>
      <c r="SU14" s="17"/>
      <c r="SV14" s="17"/>
      <c r="SW14" s="17"/>
      <c r="SX14" s="17"/>
      <c r="SY14" s="17"/>
      <c r="SZ14" s="17"/>
      <c r="TA14" s="17"/>
      <c r="TB14" s="17"/>
      <c r="TC14" s="17"/>
      <c r="TD14" s="17"/>
      <c r="TE14" s="17"/>
      <c r="TF14" s="17"/>
      <c r="TG14" s="17"/>
      <c r="TH14" s="17"/>
      <c r="TI14" s="17"/>
      <c r="TJ14" s="17"/>
      <c r="TK14" s="17"/>
      <c r="TL14" s="17"/>
      <c r="TM14" s="17"/>
      <c r="TN14" s="17"/>
      <c r="TO14" s="17"/>
      <c r="TP14" s="17"/>
      <c r="TQ14" s="17"/>
      <c r="TR14" s="17"/>
      <c r="TS14" s="17"/>
      <c r="TT14" s="17"/>
      <c r="TU14" s="17"/>
      <c r="TV14" s="17"/>
      <c r="TW14" s="17"/>
      <c r="TX14" s="17"/>
      <c r="TY14" s="17"/>
      <c r="TZ14" s="17"/>
      <c r="UA14" s="17"/>
      <c r="UB14" s="17"/>
      <c r="UC14" s="17"/>
      <c r="UD14" s="17"/>
      <c r="UE14" s="17"/>
      <c r="UF14" s="17"/>
      <c r="UG14" s="17"/>
      <c r="UH14" s="17"/>
      <c r="UI14" s="17"/>
      <c r="UJ14" s="17"/>
      <c r="UK14" s="17"/>
      <c r="UL14" s="17"/>
      <c r="UM14" s="17"/>
      <c r="UN14" s="17"/>
      <c r="UO14" s="17"/>
      <c r="UP14" s="17"/>
      <c r="UQ14" s="17"/>
      <c r="UR14" s="17"/>
      <c r="US14" s="17"/>
      <c r="UT14" s="17"/>
      <c r="UU14" s="17"/>
      <c r="UV14" s="17"/>
      <c r="UW14" s="17"/>
      <c r="UX14" s="17"/>
      <c r="UY14" s="17"/>
      <c r="UZ14" s="17"/>
      <c r="VA14" s="17"/>
      <c r="VB14" s="17"/>
      <c r="VC14" s="17"/>
      <c r="VD14" s="17"/>
      <c r="VE14" s="17"/>
      <c r="VF14" s="17"/>
      <c r="VG14" s="17"/>
      <c r="VH14" s="17"/>
      <c r="VI14" s="17"/>
      <c r="VJ14" s="17"/>
      <c r="VK14" s="17"/>
      <c r="VL14" s="17"/>
      <c r="VM14" s="17"/>
      <c r="VN14" s="17"/>
      <c r="VO14" s="17"/>
      <c r="VP14" s="17"/>
      <c r="VQ14" s="17"/>
      <c r="VR14" s="17"/>
      <c r="VS14" s="17"/>
      <c r="VT14" s="17"/>
      <c r="VU14" s="17"/>
      <c r="VV14" s="17"/>
      <c r="VW14" s="17"/>
      <c r="VX14" s="17"/>
      <c r="VY14" s="17"/>
      <c r="VZ14" s="17"/>
      <c r="WA14" s="17"/>
      <c r="WB14" s="17"/>
      <c r="WC14" s="17"/>
      <c r="WD14" s="17"/>
      <c r="WE14" s="17"/>
      <c r="WF14" s="17"/>
      <c r="WG14" s="17"/>
      <c r="WH14" s="17"/>
      <c r="WI14" s="17"/>
      <c r="WJ14" s="17"/>
      <c r="WK14" s="17"/>
      <c r="WL14" s="17"/>
      <c r="WM14" s="17"/>
      <c r="WN14" s="17"/>
      <c r="WO14" s="17"/>
      <c r="WP14" s="17"/>
      <c r="WQ14" s="17"/>
      <c r="WR14" s="17"/>
      <c r="WS14" s="17"/>
      <c r="WT14" s="17"/>
      <c r="WU14" s="17"/>
      <c r="WV14" s="17"/>
      <c r="WW14" s="17"/>
      <c r="WX14" s="17"/>
      <c r="WY14" s="17"/>
      <c r="WZ14" s="17"/>
      <c r="XA14" s="17"/>
      <c r="XB14" s="17"/>
      <c r="XC14" s="17"/>
      <c r="XD14" s="17"/>
      <c r="XE14" s="17"/>
      <c r="XF14" s="17"/>
      <c r="XG14" s="17"/>
      <c r="XH14" s="17"/>
      <c r="XI14" s="17"/>
      <c r="XJ14" s="17"/>
      <c r="XK14" s="17"/>
      <c r="XL14" s="17"/>
      <c r="XM14" s="17"/>
      <c r="XN14" s="17"/>
      <c r="XO14" s="17"/>
      <c r="XP14" s="17"/>
      <c r="XQ14" s="17"/>
      <c r="XR14" s="17"/>
      <c r="XS14" s="17"/>
      <c r="XT14" s="17"/>
      <c r="XU14" s="17"/>
      <c r="XV14" s="17"/>
      <c r="XW14" s="17"/>
      <c r="XX14" s="17"/>
      <c r="XY14" s="17"/>
      <c r="XZ14" s="17"/>
      <c r="YA14" s="17"/>
      <c r="YB14" s="17"/>
      <c r="YC14" s="17"/>
      <c r="YD14" s="17"/>
      <c r="YE14" s="17"/>
      <c r="YF14" s="17"/>
      <c r="YG14" s="17"/>
      <c r="YH14" s="17"/>
      <c r="YI14" s="17"/>
      <c r="YJ14" s="17"/>
      <c r="YK14" s="17"/>
      <c r="YL14" s="17"/>
      <c r="YM14" s="17"/>
      <c r="YN14" s="17"/>
      <c r="YO14" s="17"/>
      <c r="YP14" s="17"/>
      <c r="YQ14" s="17"/>
      <c r="YR14" s="17"/>
      <c r="YS14" s="17"/>
      <c r="YT14" s="17"/>
      <c r="YU14" s="17"/>
      <c r="YV14" s="17"/>
      <c r="YW14" s="17"/>
      <c r="YX14" s="17"/>
      <c r="YY14" s="17"/>
      <c r="YZ14" s="17"/>
      <c r="ZA14" s="17"/>
      <c r="ZB14" s="17"/>
      <c r="ZC14" s="17"/>
      <c r="ZD14" s="17"/>
      <c r="ZE14" s="17"/>
      <c r="ZF14" s="17"/>
      <c r="ZG14" s="17"/>
      <c r="ZH14" s="17"/>
      <c r="ZI14" s="17"/>
      <c r="ZJ14" s="17"/>
      <c r="ZK14" s="17"/>
      <c r="ZL14" s="17"/>
      <c r="ZM14" s="17"/>
      <c r="ZN14" s="17"/>
      <c r="ZO14" s="17"/>
      <c r="ZP14" s="17"/>
      <c r="ZQ14" s="17"/>
      <c r="ZR14" s="17"/>
      <c r="ZS14" s="17"/>
      <c r="ZT14" s="17"/>
      <c r="ZU14" s="17"/>
      <c r="ZV14" s="17"/>
      <c r="ZW14" s="17"/>
      <c r="ZX14" s="17"/>
      <c r="ZY14" s="17"/>
      <c r="ZZ14" s="17"/>
    </row>
    <row r="15" spans="1:702" x14ac:dyDescent="0.25">
      <c r="A15" s="4" t="s">
        <v>53</v>
      </c>
      <c r="B15" s="21">
        <v>-1231</v>
      </c>
      <c r="C15" s="21">
        <v>-1732</v>
      </c>
      <c r="D15" s="21">
        <v>-1192</v>
      </c>
      <c r="E15" s="21">
        <v>-1330</v>
      </c>
      <c r="F15" s="21">
        <v>-1282</v>
      </c>
      <c r="G15" s="21">
        <v>-1490</v>
      </c>
      <c r="H15" s="21">
        <v>-1391</v>
      </c>
      <c r="I15" s="21">
        <v>-1781</v>
      </c>
      <c r="J15" s="21">
        <v>-1356</v>
      </c>
      <c r="K15" s="21">
        <v>-2024</v>
      </c>
      <c r="L15" s="21">
        <v>-2308</v>
      </c>
      <c r="M15" s="21">
        <v>-2655</v>
      </c>
      <c r="N15" s="21">
        <v>-2163</v>
      </c>
      <c r="O15" s="21">
        <v>-1988</v>
      </c>
      <c r="P15" s="21">
        <v>-1695</v>
      </c>
      <c r="Q15" s="21">
        <v>-2283</v>
      </c>
      <c r="R15" s="21">
        <v>-2132</v>
      </c>
      <c r="S15" s="21">
        <v>-2586</v>
      </c>
      <c r="T15" s="21">
        <v>-2934</v>
      </c>
      <c r="U15" s="21">
        <v>-3980</v>
      </c>
      <c r="V15" s="21">
        <v>-3602</v>
      </c>
      <c r="W15" s="21">
        <v>-3707</v>
      </c>
      <c r="X15" s="21">
        <v>-2565</v>
      </c>
      <c r="Y15" s="21">
        <v>-4051</v>
      </c>
      <c r="Z15" s="21">
        <v>-3385</v>
      </c>
      <c r="AA15" s="21">
        <v>-3545</v>
      </c>
      <c r="AB15" s="21">
        <v>-3767</v>
      </c>
      <c r="AC15" s="21">
        <v>-4744</v>
      </c>
      <c r="AD15" s="21">
        <v>-4907</v>
      </c>
      <c r="AE15" s="21">
        <v>-4174</v>
      </c>
      <c r="AF15" s="21">
        <v>-5089</v>
      </c>
      <c r="AG15" s="21">
        <v>-6452</v>
      </c>
      <c r="AH15" s="21">
        <v>-5810</v>
      </c>
      <c r="AI15" s="21">
        <v>-5865</v>
      </c>
      <c r="AJ15" s="21">
        <v>-5340</v>
      </c>
      <c r="AK15" s="21">
        <v>-6871</v>
      </c>
      <c r="AL15" s="21">
        <v>-6283</v>
      </c>
      <c r="AM15" s="21">
        <v>-6274</v>
      </c>
      <c r="AN15" s="21">
        <v>-6607</v>
      </c>
      <c r="AO15" s="21">
        <v>-8943</v>
      </c>
      <c r="AP15" s="21">
        <v>-9917</v>
      </c>
      <c r="AQ15" s="21">
        <v>-9735</v>
      </c>
      <c r="AR15" s="21">
        <v>-10952</v>
      </c>
      <c r="AS15" s="21">
        <v>-13873</v>
      </c>
      <c r="AT15" s="21">
        <v>-14923</v>
      </c>
      <c r="AU15" s="21">
        <v>-15804</v>
      </c>
      <c r="AV15" s="21">
        <v>-16745</v>
      </c>
      <c r="AW15" s="21">
        <f>-Assumptions!AY32*'Income Statement'!AW3</f>
        <v>-13264.072882736993</v>
      </c>
      <c r="AX15" s="21">
        <f>-Assumptions!AZ32*'Income Statement'!AX3</f>
        <v>-13845.713411792931</v>
      </c>
      <c r="AY15" s="21">
        <f>-Assumptions!BA32*'Income Statement'!AY3</f>
        <v>-15109.701863165992</v>
      </c>
      <c r="AZ15" s="21">
        <f>-Assumptions!BB32*'Income Statement'!AZ3</f>
        <v>-15760.879595245513</v>
      </c>
      <c r="BA15" s="21">
        <f>-Assumptions!BC32*'Income Statement'!BA3</f>
        <v>-17255.769774943314</v>
      </c>
      <c r="BB15" s="21">
        <f>-Assumptions!BD32*'Income Statement'!BB3</f>
        <v>-18375.900355935653</v>
      </c>
      <c r="BC15" s="21">
        <f>-Assumptions!BE32*'Income Statement'!BC3</f>
        <v>-20251.551194020474</v>
      </c>
      <c r="BD15" s="21">
        <f>-Assumptions!BF32*'Income Statement'!BD3</f>
        <v>-21582.188217553208</v>
      </c>
      <c r="BE15" s="17"/>
      <c r="BF15" s="17"/>
      <c r="BG15" s="17"/>
      <c r="BH15" s="17"/>
      <c r="BI15" s="17"/>
      <c r="BJ15" s="17"/>
      <c r="BK15" s="17"/>
      <c r="BL15" s="17"/>
      <c r="BM15" s="17"/>
      <c r="BN15" s="17"/>
      <c r="BO15" s="17"/>
      <c r="BP15" s="17"/>
      <c r="BQ15" s="17"/>
      <c r="BR15" s="17"/>
      <c r="BS15" s="17"/>
      <c r="BT15" s="17"/>
      <c r="BU15" s="17"/>
      <c r="BV15" s="17"/>
      <c r="BW15" s="17"/>
      <c r="BX15" s="17"/>
      <c r="BY15" s="17"/>
      <c r="BZ15" s="17"/>
      <c r="CA15" s="17"/>
      <c r="CB15" s="17"/>
      <c r="CC15" s="17"/>
      <c r="CD15" s="17"/>
      <c r="CE15" s="17"/>
      <c r="CF15" s="17"/>
      <c r="CG15" s="17"/>
      <c r="CH15" s="17"/>
      <c r="CI15" s="17"/>
      <c r="CJ15" s="17"/>
      <c r="CK15" s="17"/>
      <c r="CL15" s="17"/>
      <c r="CM15" s="17"/>
      <c r="CN15" s="17"/>
      <c r="CO15" s="17"/>
      <c r="CP15" s="17"/>
      <c r="CQ15" s="17"/>
      <c r="CR15" s="17"/>
      <c r="CS15" s="17"/>
      <c r="CT15" s="17"/>
      <c r="CU15" s="17"/>
      <c r="CV15" s="17"/>
      <c r="CW15" s="17"/>
      <c r="CX15" s="17"/>
      <c r="CY15" s="17"/>
      <c r="CZ15" s="17"/>
      <c r="DA15" s="17"/>
      <c r="DB15" s="17"/>
      <c r="DC15" s="17"/>
      <c r="DD15" s="17"/>
      <c r="DE15" s="17"/>
      <c r="DF15" s="17"/>
      <c r="DG15" s="17"/>
      <c r="DH15" s="17"/>
      <c r="DI15" s="17"/>
      <c r="DJ15" s="17"/>
      <c r="DK15" s="17"/>
      <c r="DL15" s="17"/>
      <c r="DM15" s="17"/>
      <c r="DN15" s="17"/>
      <c r="DO15" s="17"/>
      <c r="DP15" s="17"/>
      <c r="DQ15" s="17"/>
      <c r="DR15" s="17"/>
      <c r="DS15" s="17"/>
      <c r="DT15" s="17"/>
      <c r="DU15" s="17"/>
      <c r="DV15" s="17"/>
      <c r="DW15" s="17"/>
      <c r="DX15" s="17"/>
      <c r="DY15" s="17"/>
      <c r="DZ15" s="17"/>
      <c r="EA15" s="17"/>
      <c r="EB15" s="17"/>
      <c r="EC15" s="17"/>
      <c r="ED15" s="17"/>
      <c r="EE15" s="17"/>
      <c r="EF15" s="17"/>
      <c r="EG15" s="17"/>
      <c r="EH15" s="17"/>
      <c r="EI15" s="17"/>
      <c r="EJ15" s="17"/>
      <c r="EK15" s="17"/>
      <c r="EL15" s="17"/>
      <c r="EM15" s="17"/>
      <c r="EN15" s="17"/>
      <c r="EO15" s="17"/>
      <c r="EP15" s="17"/>
      <c r="EQ15" s="17"/>
      <c r="ER15" s="17"/>
      <c r="ES15" s="17"/>
      <c r="ET15" s="17"/>
      <c r="EU15" s="17"/>
      <c r="EV15" s="17"/>
      <c r="EW15" s="17"/>
      <c r="EX15" s="17"/>
      <c r="EY15" s="17"/>
      <c r="EZ15" s="17"/>
      <c r="FA15" s="17"/>
      <c r="FB15" s="17"/>
      <c r="FC15" s="17"/>
      <c r="FD15" s="17"/>
      <c r="FE15" s="17"/>
      <c r="FF15" s="17"/>
      <c r="FG15" s="17"/>
      <c r="FH15" s="17"/>
      <c r="FI15" s="17"/>
      <c r="FJ15" s="17"/>
      <c r="FK15" s="17"/>
      <c r="FL15" s="17"/>
      <c r="FM15" s="17"/>
      <c r="FN15" s="17"/>
      <c r="FO15" s="17"/>
      <c r="FP15" s="17"/>
      <c r="FQ15" s="17"/>
      <c r="FR15" s="17"/>
      <c r="FS15" s="17"/>
      <c r="FT15" s="17"/>
      <c r="FU15" s="17"/>
      <c r="FV15" s="17"/>
      <c r="FW15" s="17"/>
      <c r="FX15" s="17"/>
      <c r="FY15" s="17"/>
      <c r="FZ15" s="17"/>
      <c r="GA15" s="17"/>
      <c r="GB15" s="17"/>
      <c r="GC15" s="17"/>
      <c r="GD15" s="17"/>
      <c r="GE15" s="17"/>
      <c r="GF15" s="17"/>
      <c r="GG15" s="17"/>
      <c r="GH15" s="17"/>
      <c r="GI15" s="17"/>
      <c r="GJ15" s="17"/>
      <c r="GK15" s="17"/>
      <c r="GL15" s="17"/>
      <c r="GM15" s="17"/>
      <c r="GN15" s="17"/>
      <c r="GO15" s="17"/>
      <c r="GP15" s="17"/>
      <c r="GQ15" s="17"/>
      <c r="GR15" s="17"/>
      <c r="GS15" s="17"/>
      <c r="GT15" s="17"/>
      <c r="GU15" s="17"/>
      <c r="GV15" s="17"/>
      <c r="GW15" s="17"/>
      <c r="GX15" s="17"/>
      <c r="GY15" s="17"/>
      <c r="GZ15" s="17"/>
      <c r="HA15" s="17"/>
      <c r="HB15" s="17"/>
      <c r="HC15" s="17"/>
      <c r="HD15" s="17"/>
      <c r="HE15" s="17"/>
      <c r="HF15" s="17"/>
      <c r="HG15" s="17"/>
      <c r="HH15" s="17"/>
      <c r="HI15" s="17"/>
      <c r="HJ15" s="17"/>
      <c r="HK15" s="17"/>
      <c r="HL15" s="17"/>
      <c r="HM15" s="17"/>
      <c r="HN15" s="17"/>
      <c r="HO15" s="17"/>
      <c r="HP15" s="17"/>
      <c r="HQ15" s="17"/>
      <c r="HR15" s="17"/>
      <c r="HS15" s="17"/>
      <c r="HT15" s="17"/>
      <c r="HU15" s="17"/>
      <c r="HV15" s="17"/>
      <c r="HW15" s="17"/>
      <c r="HX15" s="17"/>
      <c r="HY15" s="17"/>
      <c r="HZ15" s="17"/>
      <c r="IA15" s="17"/>
      <c r="IB15" s="17"/>
      <c r="IC15" s="17"/>
      <c r="ID15" s="17"/>
      <c r="IE15" s="17"/>
      <c r="IF15" s="17"/>
      <c r="IG15" s="17"/>
      <c r="IH15" s="17"/>
      <c r="II15" s="17"/>
      <c r="IJ15" s="17"/>
      <c r="IK15" s="17"/>
      <c r="IL15" s="17"/>
      <c r="IM15" s="17"/>
      <c r="IN15" s="17"/>
      <c r="IO15" s="17"/>
      <c r="IP15" s="17"/>
      <c r="IQ15" s="17"/>
      <c r="IR15" s="17"/>
      <c r="IS15" s="17"/>
      <c r="IT15" s="17"/>
      <c r="IU15" s="17"/>
      <c r="IV15" s="17"/>
      <c r="IW15" s="17"/>
      <c r="IX15" s="17"/>
      <c r="IY15" s="17"/>
      <c r="IZ15" s="17"/>
      <c r="JA15" s="17"/>
      <c r="JB15" s="17"/>
      <c r="JC15" s="17"/>
      <c r="JD15" s="17"/>
      <c r="JE15" s="17"/>
      <c r="JF15" s="17"/>
      <c r="JG15" s="17"/>
      <c r="JH15" s="17"/>
      <c r="JI15" s="17"/>
      <c r="JJ15" s="17"/>
      <c r="JK15" s="17"/>
      <c r="JL15" s="17"/>
      <c r="JM15" s="17"/>
      <c r="JN15" s="17"/>
      <c r="JO15" s="17"/>
      <c r="JP15" s="17"/>
      <c r="JQ15" s="17"/>
      <c r="JR15" s="17"/>
      <c r="JS15" s="17"/>
      <c r="JT15" s="17"/>
      <c r="JU15" s="17"/>
      <c r="JV15" s="17"/>
      <c r="JW15" s="17"/>
      <c r="JX15" s="17"/>
      <c r="JY15" s="17"/>
      <c r="JZ15" s="17"/>
      <c r="KA15" s="17"/>
      <c r="KB15" s="17"/>
      <c r="KC15" s="17"/>
      <c r="KD15" s="17"/>
      <c r="KE15" s="17"/>
      <c r="KF15" s="17"/>
      <c r="KG15" s="17"/>
      <c r="KH15" s="17"/>
      <c r="KI15" s="17"/>
      <c r="KJ15" s="17"/>
      <c r="KK15" s="17"/>
      <c r="KL15" s="17"/>
      <c r="KM15" s="17"/>
      <c r="KN15" s="17"/>
      <c r="KO15" s="17"/>
      <c r="KP15" s="17"/>
      <c r="KQ15" s="17"/>
      <c r="KR15" s="17"/>
      <c r="KS15" s="17"/>
      <c r="KT15" s="17"/>
      <c r="KU15" s="17"/>
      <c r="KV15" s="17"/>
      <c r="KW15" s="17"/>
      <c r="KX15" s="17"/>
      <c r="KY15" s="17"/>
      <c r="KZ15" s="17"/>
      <c r="LA15" s="17"/>
      <c r="LB15" s="17"/>
      <c r="LC15" s="17"/>
      <c r="LD15" s="17"/>
      <c r="LE15" s="17"/>
      <c r="LF15" s="17"/>
      <c r="LG15" s="17"/>
      <c r="LH15" s="17"/>
      <c r="LI15" s="17"/>
      <c r="LJ15" s="17"/>
      <c r="LK15" s="17"/>
      <c r="LL15" s="17"/>
      <c r="LM15" s="17"/>
      <c r="LN15" s="17"/>
      <c r="LO15" s="17"/>
      <c r="LP15" s="17"/>
      <c r="LQ15" s="17"/>
      <c r="LR15" s="17"/>
      <c r="LS15" s="17"/>
      <c r="LT15" s="17"/>
      <c r="LU15" s="17"/>
      <c r="LV15" s="17"/>
      <c r="LW15" s="17"/>
      <c r="LX15" s="17"/>
      <c r="LY15" s="17"/>
      <c r="LZ15" s="17"/>
      <c r="MA15" s="17"/>
      <c r="MB15" s="17"/>
      <c r="MC15" s="17"/>
      <c r="MD15" s="17"/>
      <c r="ME15" s="17"/>
      <c r="MF15" s="17"/>
      <c r="MG15" s="17"/>
      <c r="MH15" s="17"/>
      <c r="MI15" s="17"/>
      <c r="MJ15" s="17"/>
      <c r="MK15" s="17"/>
      <c r="ML15" s="17"/>
      <c r="MM15" s="17"/>
      <c r="MN15" s="17"/>
      <c r="MO15" s="17"/>
      <c r="MP15" s="17"/>
      <c r="MQ15" s="17"/>
      <c r="MR15" s="17"/>
      <c r="MS15" s="17"/>
      <c r="MT15" s="17"/>
      <c r="MU15" s="17"/>
      <c r="MV15" s="17"/>
      <c r="MW15" s="17"/>
      <c r="MX15" s="17"/>
      <c r="MY15" s="17"/>
      <c r="MZ15" s="17"/>
      <c r="NA15" s="17"/>
      <c r="NB15" s="17"/>
      <c r="NC15" s="17"/>
      <c r="ND15" s="17"/>
      <c r="NE15" s="17"/>
      <c r="NF15" s="17"/>
      <c r="NG15" s="17"/>
      <c r="NH15" s="17"/>
      <c r="NI15" s="17"/>
      <c r="NJ15" s="17"/>
      <c r="NK15" s="17"/>
      <c r="NL15" s="17"/>
      <c r="NM15" s="17"/>
      <c r="NN15" s="17"/>
      <c r="NO15" s="17"/>
      <c r="NP15" s="17"/>
      <c r="NQ15" s="17"/>
      <c r="NR15" s="17"/>
      <c r="NS15" s="17"/>
      <c r="NT15" s="17"/>
      <c r="NU15" s="17"/>
      <c r="NV15" s="17"/>
      <c r="NW15" s="17"/>
      <c r="NX15" s="17"/>
      <c r="NY15" s="17"/>
      <c r="NZ15" s="17"/>
      <c r="OA15" s="17"/>
      <c r="OB15" s="17"/>
      <c r="OC15" s="17"/>
      <c r="OD15" s="17"/>
      <c r="OE15" s="17"/>
      <c r="OF15" s="17"/>
      <c r="OG15" s="17"/>
      <c r="OH15" s="17"/>
      <c r="OI15" s="17"/>
      <c r="OJ15" s="17"/>
      <c r="OK15" s="17"/>
      <c r="OL15" s="17"/>
      <c r="OM15" s="17"/>
      <c r="ON15" s="17"/>
      <c r="OO15" s="17"/>
      <c r="OP15" s="17"/>
      <c r="OQ15" s="17"/>
      <c r="OR15" s="17"/>
      <c r="OS15" s="17"/>
      <c r="OT15" s="17"/>
      <c r="OU15" s="17"/>
      <c r="OV15" s="17"/>
      <c r="OW15" s="17"/>
      <c r="OX15" s="17"/>
      <c r="OY15" s="17"/>
      <c r="OZ15" s="17"/>
      <c r="PA15" s="17"/>
      <c r="PB15" s="17"/>
      <c r="PC15" s="17"/>
      <c r="PD15" s="17"/>
      <c r="PE15" s="17"/>
      <c r="PF15" s="17"/>
      <c r="PG15" s="17"/>
      <c r="PH15" s="17"/>
      <c r="PI15" s="17"/>
      <c r="PJ15" s="17"/>
      <c r="PK15" s="17"/>
      <c r="PL15" s="17"/>
      <c r="PM15" s="17"/>
      <c r="PN15" s="17"/>
      <c r="PO15" s="17"/>
      <c r="PP15" s="17"/>
      <c r="PQ15" s="17"/>
      <c r="PR15" s="17"/>
      <c r="PS15" s="17"/>
      <c r="PT15" s="17"/>
      <c r="PU15" s="17"/>
      <c r="PV15" s="17"/>
      <c r="PW15" s="17"/>
      <c r="PX15" s="17"/>
      <c r="PY15" s="17"/>
      <c r="PZ15" s="17"/>
      <c r="QA15" s="17"/>
      <c r="QB15" s="17"/>
      <c r="QC15" s="17"/>
      <c r="QD15" s="17"/>
      <c r="QE15" s="17"/>
      <c r="QF15" s="17"/>
      <c r="QG15" s="17"/>
      <c r="QH15" s="17"/>
      <c r="QI15" s="17"/>
      <c r="QJ15" s="17"/>
      <c r="QK15" s="17"/>
      <c r="QL15" s="17"/>
      <c r="QM15" s="17"/>
      <c r="QN15" s="17"/>
      <c r="QO15" s="17"/>
      <c r="QP15" s="17"/>
      <c r="QQ15" s="17"/>
      <c r="QR15" s="17"/>
      <c r="QS15" s="17"/>
      <c r="QT15" s="17"/>
      <c r="QU15" s="17"/>
      <c r="QV15" s="17"/>
      <c r="QW15" s="17"/>
      <c r="QX15" s="17"/>
      <c r="QY15" s="17"/>
      <c r="QZ15" s="17"/>
      <c r="RA15" s="17"/>
      <c r="RB15" s="17"/>
      <c r="RC15" s="17"/>
      <c r="RD15" s="17"/>
      <c r="RE15" s="17"/>
      <c r="RF15" s="17"/>
      <c r="RG15" s="17"/>
      <c r="RH15" s="17"/>
      <c r="RI15" s="17"/>
      <c r="RJ15" s="17"/>
      <c r="RK15" s="17"/>
      <c r="RL15" s="17"/>
      <c r="RM15" s="17"/>
      <c r="RN15" s="17"/>
      <c r="RO15" s="17"/>
      <c r="RP15" s="17"/>
      <c r="RQ15" s="17"/>
      <c r="RR15" s="17"/>
      <c r="RS15" s="17"/>
      <c r="RT15" s="17"/>
      <c r="RU15" s="17"/>
      <c r="RV15" s="17"/>
      <c r="RW15" s="17"/>
      <c r="RX15" s="17"/>
      <c r="RY15" s="17"/>
      <c r="RZ15" s="17"/>
      <c r="SA15" s="17"/>
      <c r="SB15" s="17"/>
      <c r="SC15" s="17"/>
      <c r="SD15" s="17"/>
      <c r="SE15" s="17"/>
      <c r="SF15" s="17"/>
      <c r="SG15" s="17"/>
      <c r="SH15" s="17"/>
      <c r="SI15" s="17"/>
      <c r="SJ15" s="17"/>
      <c r="SK15" s="17"/>
      <c r="SL15" s="17"/>
      <c r="SM15" s="17"/>
      <c r="SN15" s="17"/>
      <c r="SO15" s="17"/>
      <c r="SP15" s="17"/>
      <c r="SQ15" s="17"/>
      <c r="SR15" s="17"/>
      <c r="SS15" s="17"/>
      <c r="ST15" s="17"/>
      <c r="SU15" s="17"/>
      <c r="SV15" s="17"/>
      <c r="SW15" s="17"/>
      <c r="SX15" s="17"/>
      <c r="SY15" s="17"/>
      <c r="SZ15" s="17"/>
      <c r="TA15" s="17"/>
      <c r="TB15" s="17"/>
      <c r="TC15" s="17"/>
      <c r="TD15" s="17"/>
      <c r="TE15" s="17"/>
      <c r="TF15" s="17"/>
      <c r="TG15" s="17"/>
      <c r="TH15" s="17"/>
      <c r="TI15" s="17"/>
      <c r="TJ15" s="17"/>
      <c r="TK15" s="17"/>
      <c r="TL15" s="17"/>
      <c r="TM15" s="17"/>
      <c r="TN15" s="17"/>
      <c r="TO15" s="17"/>
      <c r="TP15" s="17"/>
      <c r="TQ15" s="17"/>
      <c r="TR15" s="17"/>
      <c r="TS15" s="17"/>
      <c r="TT15" s="17"/>
      <c r="TU15" s="17"/>
      <c r="TV15" s="17"/>
      <c r="TW15" s="17"/>
      <c r="TX15" s="17"/>
      <c r="TY15" s="17"/>
      <c r="TZ15" s="17"/>
      <c r="UA15" s="17"/>
      <c r="UB15" s="17"/>
      <c r="UC15" s="17"/>
      <c r="UD15" s="17"/>
      <c r="UE15" s="17"/>
      <c r="UF15" s="17"/>
      <c r="UG15" s="17"/>
      <c r="UH15" s="17"/>
      <c r="UI15" s="17"/>
      <c r="UJ15" s="17"/>
      <c r="UK15" s="17"/>
      <c r="UL15" s="17"/>
      <c r="UM15" s="17"/>
      <c r="UN15" s="17"/>
      <c r="UO15" s="17"/>
      <c r="UP15" s="17"/>
      <c r="UQ15" s="17"/>
      <c r="UR15" s="17"/>
      <c r="US15" s="17"/>
      <c r="UT15" s="17"/>
      <c r="UU15" s="17"/>
      <c r="UV15" s="17"/>
      <c r="UW15" s="17"/>
      <c r="UX15" s="17"/>
      <c r="UY15" s="17"/>
      <c r="UZ15" s="17"/>
      <c r="VA15" s="17"/>
      <c r="VB15" s="17"/>
      <c r="VC15" s="17"/>
      <c r="VD15" s="17"/>
      <c r="VE15" s="17"/>
      <c r="VF15" s="17"/>
      <c r="VG15" s="17"/>
      <c r="VH15" s="17"/>
      <c r="VI15" s="17"/>
      <c r="VJ15" s="17"/>
      <c r="VK15" s="17"/>
      <c r="VL15" s="17"/>
      <c r="VM15" s="17"/>
      <c r="VN15" s="17"/>
      <c r="VO15" s="17"/>
      <c r="VP15" s="17"/>
      <c r="VQ15" s="17"/>
      <c r="VR15" s="17"/>
      <c r="VS15" s="17"/>
      <c r="VT15" s="17"/>
      <c r="VU15" s="17"/>
      <c r="VV15" s="17"/>
      <c r="VW15" s="17"/>
      <c r="VX15" s="17"/>
      <c r="VY15" s="17"/>
      <c r="VZ15" s="17"/>
      <c r="WA15" s="17"/>
      <c r="WB15" s="17"/>
      <c r="WC15" s="17"/>
      <c r="WD15" s="17"/>
      <c r="WE15" s="17"/>
      <c r="WF15" s="17"/>
      <c r="WG15" s="17"/>
      <c r="WH15" s="17"/>
      <c r="WI15" s="17"/>
      <c r="WJ15" s="17"/>
      <c r="WK15" s="17"/>
      <c r="WL15" s="17"/>
      <c r="WM15" s="17"/>
      <c r="WN15" s="17"/>
      <c r="WO15" s="17"/>
      <c r="WP15" s="17"/>
      <c r="WQ15" s="17"/>
      <c r="WR15" s="17"/>
      <c r="WS15" s="17"/>
      <c r="WT15" s="17"/>
      <c r="WU15" s="17"/>
      <c r="WV15" s="17"/>
      <c r="WW15" s="17"/>
      <c r="WX15" s="17"/>
      <c r="WY15" s="17"/>
      <c r="WZ15" s="17"/>
      <c r="XA15" s="17"/>
      <c r="XB15" s="17"/>
      <c r="XC15" s="17"/>
      <c r="XD15" s="17"/>
      <c r="XE15" s="17"/>
      <c r="XF15" s="17"/>
      <c r="XG15" s="17"/>
      <c r="XH15" s="17"/>
      <c r="XI15" s="17"/>
      <c r="XJ15" s="17"/>
      <c r="XK15" s="17"/>
      <c r="XL15" s="17"/>
      <c r="XM15" s="17"/>
      <c r="XN15" s="17"/>
      <c r="XO15" s="17"/>
      <c r="XP15" s="17"/>
      <c r="XQ15" s="17"/>
      <c r="XR15" s="17"/>
      <c r="XS15" s="17"/>
      <c r="XT15" s="17"/>
      <c r="XU15" s="17"/>
      <c r="XV15" s="17"/>
      <c r="XW15" s="17"/>
      <c r="XX15" s="17"/>
      <c r="XY15" s="17"/>
      <c r="XZ15" s="17"/>
      <c r="YA15" s="17"/>
      <c r="YB15" s="17"/>
      <c r="YC15" s="17"/>
      <c r="YD15" s="17"/>
      <c r="YE15" s="17"/>
      <c r="YF15" s="17"/>
      <c r="YG15" s="17"/>
      <c r="YH15" s="17"/>
      <c r="YI15" s="17"/>
      <c r="YJ15" s="17"/>
      <c r="YK15" s="17"/>
      <c r="YL15" s="17"/>
      <c r="YM15" s="17"/>
      <c r="YN15" s="17"/>
      <c r="YO15" s="17"/>
      <c r="YP15" s="17"/>
      <c r="YQ15" s="17"/>
      <c r="YR15" s="17"/>
      <c r="YS15" s="17"/>
      <c r="YT15" s="17"/>
      <c r="YU15" s="17"/>
      <c r="YV15" s="17"/>
      <c r="YW15" s="17"/>
      <c r="YX15" s="17"/>
      <c r="YY15" s="17"/>
      <c r="YZ15" s="17"/>
      <c r="ZA15" s="17"/>
      <c r="ZB15" s="17"/>
      <c r="ZC15" s="17"/>
      <c r="ZD15" s="17"/>
      <c r="ZE15" s="17"/>
      <c r="ZF15" s="17"/>
      <c r="ZG15" s="17"/>
      <c r="ZH15" s="17"/>
      <c r="ZI15" s="17"/>
      <c r="ZJ15" s="17"/>
      <c r="ZK15" s="17"/>
      <c r="ZL15" s="17"/>
      <c r="ZM15" s="17"/>
      <c r="ZN15" s="17"/>
      <c r="ZO15" s="17"/>
      <c r="ZP15" s="17"/>
      <c r="ZQ15" s="17"/>
      <c r="ZR15" s="17"/>
      <c r="ZS15" s="17"/>
      <c r="ZT15" s="17"/>
      <c r="ZU15" s="17"/>
      <c r="ZV15" s="17"/>
      <c r="ZW15" s="17"/>
      <c r="ZX15" s="17"/>
      <c r="ZY15" s="17"/>
      <c r="ZZ15" s="17"/>
    </row>
    <row r="16" spans="1:702" x14ac:dyDescent="0.25">
      <c r="A16" s="4" t="s">
        <v>100</v>
      </c>
      <c r="B16" s="21">
        <f>B17-B15</f>
        <v>-3383</v>
      </c>
      <c r="C16" s="21">
        <f t="shared" ref="C16:AV16" si="2">C17-C15</f>
        <v>707</v>
      </c>
      <c r="D16" s="21">
        <f t="shared" si="2"/>
        <v>-3092</v>
      </c>
      <c r="E16" s="21">
        <f t="shared" si="2"/>
        <v>-7580</v>
      </c>
      <c r="F16" s="21">
        <f t="shared" si="2"/>
        <v>-6455</v>
      </c>
      <c r="G16" s="21">
        <f t="shared" si="2"/>
        <v>-3226</v>
      </c>
      <c r="H16" s="21">
        <f t="shared" si="2"/>
        <v>-4090</v>
      </c>
      <c r="I16" s="21">
        <f t="shared" si="2"/>
        <v>-3286</v>
      </c>
      <c r="J16" s="21">
        <f t="shared" si="2"/>
        <v>-3710</v>
      </c>
      <c r="K16" s="21">
        <f t="shared" si="2"/>
        <v>-1304</v>
      </c>
      <c r="L16" s="21">
        <f t="shared" si="2"/>
        <v>-3175</v>
      </c>
      <c r="M16" s="21">
        <f t="shared" si="2"/>
        <v>-7418</v>
      </c>
      <c r="N16" s="21">
        <f t="shared" si="2"/>
        <v>-16307</v>
      </c>
      <c r="O16" s="21">
        <f t="shared" si="2"/>
        <v>-12763</v>
      </c>
      <c r="P16" s="21">
        <f t="shared" si="2"/>
        <v>-4496</v>
      </c>
      <c r="Q16" s="21">
        <f t="shared" si="2"/>
        <v>-5086</v>
      </c>
      <c r="R16" s="21">
        <f t="shared" si="2"/>
        <v>-4772</v>
      </c>
      <c r="S16" s="21">
        <f t="shared" si="2"/>
        <v>2255</v>
      </c>
      <c r="T16" s="21">
        <f t="shared" si="2"/>
        <v>6778</v>
      </c>
      <c r="U16" s="21">
        <f t="shared" si="2"/>
        <v>1310</v>
      </c>
      <c r="V16" s="21">
        <f t="shared" si="2"/>
        <v>649</v>
      </c>
      <c r="W16" s="21">
        <f t="shared" si="2"/>
        <v>-493</v>
      </c>
      <c r="X16" s="21">
        <f t="shared" si="2"/>
        <v>1202</v>
      </c>
      <c r="Y16" s="21">
        <f t="shared" si="2"/>
        <v>-3206</v>
      </c>
      <c r="Z16" s="21">
        <f t="shared" si="2"/>
        <v>1609</v>
      </c>
      <c r="AA16" s="21">
        <f t="shared" si="2"/>
        <v>-2491</v>
      </c>
      <c r="AB16" s="21">
        <f t="shared" si="2"/>
        <v>3818</v>
      </c>
      <c r="AC16" s="21">
        <f t="shared" si="2"/>
        <v>282</v>
      </c>
      <c r="AD16" s="21">
        <f t="shared" si="2"/>
        <v>-464</v>
      </c>
      <c r="AE16" s="21">
        <f t="shared" si="2"/>
        <v>2505</v>
      </c>
      <c r="AF16" s="21">
        <f t="shared" si="2"/>
        <v>-4595</v>
      </c>
      <c r="AG16" s="21">
        <f t="shared" si="2"/>
        <v>-4401</v>
      </c>
      <c r="AH16" s="21">
        <f t="shared" si="2"/>
        <v>2560</v>
      </c>
      <c r="AI16" s="21">
        <f t="shared" si="2"/>
        <v>4704</v>
      </c>
      <c r="AJ16" s="21">
        <f t="shared" si="2"/>
        <v>-10831</v>
      </c>
      <c r="AK16" s="21">
        <f t="shared" si="2"/>
        <v>-2858</v>
      </c>
      <c r="AL16" s="21">
        <f t="shared" si="2"/>
        <v>3151</v>
      </c>
      <c r="AM16" s="21">
        <f t="shared" si="2"/>
        <v>-876</v>
      </c>
      <c r="AN16" s="21">
        <f t="shared" si="2"/>
        <v>3343</v>
      </c>
      <c r="AO16" s="21">
        <f t="shared" si="2"/>
        <v>-191</v>
      </c>
      <c r="AP16" s="21">
        <f t="shared" si="2"/>
        <v>10420</v>
      </c>
      <c r="AQ16" s="21">
        <f t="shared" si="2"/>
        <v>-62190</v>
      </c>
      <c r="AR16" s="21">
        <f t="shared" si="2"/>
        <v>252</v>
      </c>
      <c r="AS16" s="21">
        <f t="shared" si="2"/>
        <v>-975</v>
      </c>
      <c r="AT16" s="21">
        <f t="shared" si="2"/>
        <v>-278</v>
      </c>
      <c r="AU16" s="21">
        <f t="shared" si="2"/>
        <v>1692</v>
      </c>
      <c r="AV16" s="21">
        <f t="shared" si="2"/>
        <v>4031</v>
      </c>
      <c r="AW16" s="21">
        <f>Assumptions!AY34</f>
        <v>0</v>
      </c>
      <c r="AX16" s="21">
        <f>Assumptions!AZ34</f>
        <v>0</v>
      </c>
      <c r="AY16" s="21">
        <f>Assumptions!BA34</f>
        <v>0</v>
      </c>
      <c r="AZ16" s="21">
        <f>Assumptions!BB34</f>
        <v>0</v>
      </c>
      <c r="BA16" s="21">
        <f>Assumptions!BC34</f>
        <v>0</v>
      </c>
      <c r="BB16" s="21">
        <f>Assumptions!BD34</f>
        <v>0</v>
      </c>
      <c r="BC16" s="21">
        <f>Assumptions!BE34</f>
        <v>0</v>
      </c>
      <c r="BD16" s="21">
        <f>Assumptions!BF34</f>
        <v>0</v>
      </c>
      <c r="BE16" s="17"/>
      <c r="BF16" s="17"/>
      <c r="BG16" s="17"/>
      <c r="BH16" s="17"/>
      <c r="BI16" s="17"/>
      <c r="BJ16" s="17"/>
      <c r="BK16" s="17"/>
      <c r="BL16" s="17"/>
      <c r="BM16" s="17"/>
      <c r="BN16" s="17"/>
      <c r="BO16" s="17"/>
      <c r="BP16" s="17"/>
      <c r="BQ16" s="17"/>
      <c r="BR16" s="17"/>
      <c r="BS16" s="17"/>
      <c r="BT16" s="17"/>
      <c r="BU16" s="17"/>
      <c r="BV16" s="17"/>
      <c r="BW16" s="17"/>
      <c r="BX16" s="17"/>
      <c r="BY16" s="17"/>
      <c r="BZ16" s="17"/>
      <c r="CA16" s="17"/>
      <c r="CB16" s="17"/>
      <c r="CC16" s="17"/>
      <c r="CD16" s="17"/>
      <c r="CE16" s="17"/>
      <c r="CF16" s="17"/>
      <c r="CG16" s="17"/>
      <c r="CH16" s="17"/>
      <c r="CI16" s="17"/>
      <c r="CJ16" s="17"/>
      <c r="CK16" s="17"/>
      <c r="CL16" s="17"/>
      <c r="CM16" s="17"/>
      <c r="CN16" s="17"/>
      <c r="CO16" s="17"/>
      <c r="CP16" s="17"/>
      <c r="CQ16" s="17"/>
      <c r="CR16" s="17"/>
      <c r="CS16" s="17"/>
      <c r="CT16" s="17"/>
      <c r="CU16" s="17"/>
      <c r="CV16" s="17"/>
      <c r="CW16" s="17"/>
      <c r="CX16" s="17"/>
      <c r="CY16" s="17"/>
      <c r="CZ16" s="17"/>
      <c r="DA16" s="17"/>
      <c r="DB16" s="17"/>
      <c r="DC16" s="17"/>
      <c r="DD16" s="17"/>
      <c r="DE16" s="17"/>
      <c r="DF16" s="17"/>
      <c r="DG16" s="17"/>
      <c r="DH16" s="17"/>
      <c r="DI16" s="17"/>
      <c r="DJ16" s="17"/>
      <c r="DK16" s="17"/>
      <c r="DL16" s="17"/>
      <c r="DM16" s="17"/>
      <c r="DN16" s="17"/>
      <c r="DO16" s="17"/>
      <c r="DP16" s="17"/>
      <c r="DQ16" s="17"/>
      <c r="DR16" s="17"/>
      <c r="DS16" s="17"/>
      <c r="DT16" s="17"/>
      <c r="DU16" s="17"/>
      <c r="DV16" s="17"/>
      <c r="DW16" s="17"/>
      <c r="DX16" s="17"/>
      <c r="DY16" s="17"/>
      <c r="DZ16" s="17"/>
      <c r="EA16" s="17"/>
      <c r="EB16" s="17"/>
      <c r="EC16" s="17"/>
      <c r="ED16" s="17"/>
      <c r="EE16" s="17"/>
      <c r="EF16" s="17"/>
      <c r="EG16" s="17"/>
      <c r="EH16" s="17"/>
      <c r="EI16" s="17"/>
      <c r="EJ16" s="17"/>
      <c r="EK16" s="17"/>
      <c r="EL16" s="17"/>
      <c r="EM16" s="17"/>
      <c r="EN16" s="17"/>
      <c r="EO16" s="17"/>
      <c r="EP16" s="17"/>
      <c r="EQ16" s="17"/>
      <c r="ER16" s="17"/>
      <c r="ES16" s="17"/>
      <c r="ET16" s="17"/>
      <c r="EU16" s="17"/>
      <c r="EV16" s="17"/>
      <c r="EW16" s="17"/>
      <c r="EX16" s="17"/>
      <c r="EY16" s="17"/>
      <c r="EZ16" s="17"/>
      <c r="FA16" s="17"/>
      <c r="FB16" s="17"/>
      <c r="FC16" s="17"/>
      <c r="FD16" s="17"/>
      <c r="FE16" s="17"/>
      <c r="FF16" s="17"/>
      <c r="FG16" s="17"/>
      <c r="FH16" s="17"/>
      <c r="FI16" s="17"/>
      <c r="FJ16" s="17"/>
      <c r="FK16" s="17"/>
      <c r="FL16" s="17"/>
      <c r="FM16" s="17"/>
      <c r="FN16" s="17"/>
      <c r="FO16" s="17"/>
      <c r="FP16" s="17"/>
      <c r="FQ16" s="17"/>
      <c r="FR16" s="17"/>
      <c r="FS16" s="17"/>
      <c r="FT16" s="17"/>
      <c r="FU16" s="17"/>
      <c r="FV16" s="17"/>
      <c r="FW16" s="17"/>
      <c r="FX16" s="17"/>
      <c r="FY16" s="17"/>
      <c r="FZ16" s="17"/>
      <c r="GA16" s="17"/>
      <c r="GB16" s="17"/>
      <c r="GC16" s="17"/>
      <c r="GD16" s="17"/>
      <c r="GE16" s="17"/>
      <c r="GF16" s="17"/>
      <c r="GG16" s="17"/>
      <c r="GH16" s="17"/>
      <c r="GI16" s="17"/>
      <c r="GJ16" s="17"/>
      <c r="GK16" s="17"/>
      <c r="GL16" s="17"/>
      <c r="GM16" s="17"/>
      <c r="GN16" s="17"/>
      <c r="GO16" s="17"/>
      <c r="GP16" s="17"/>
      <c r="GQ16" s="17"/>
      <c r="GR16" s="17"/>
      <c r="GS16" s="17"/>
      <c r="GT16" s="17"/>
      <c r="GU16" s="17"/>
      <c r="GV16" s="17"/>
      <c r="GW16" s="17"/>
      <c r="GX16" s="17"/>
      <c r="GY16" s="17"/>
      <c r="GZ16" s="17"/>
      <c r="HA16" s="17"/>
      <c r="HB16" s="17"/>
      <c r="HC16" s="17"/>
      <c r="HD16" s="17"/>
      <c r="HE16" s="17"/>
      <c r="HF16" s="17"/>
      <c r="HG16" s="17"/>
      <c r="HH16" s="17"/>
      <c r="HI16" s="17"/>
      <c r="HJ16" s="17"/>
      <c r="HK16" s="17"/>
      <c r="HL16" s="17"/>
      <c r="HM16" s="17"/>
      <c r="HN16" s="17"/>
      <c r="HO16" s="17"/>
      <c r="HP16" s="17"/>
      <c r="HQ16" s="17"/>
      <c r="HR16" s="17"/>
      <c r="HS16" s="17"/>
      <c r="HT16" s="17"/>
      <c r="HU16" s="17"/>
      <c r="HV16" s="17"/>
      <c r="HW16" s="17"/>
      <c r="HX16" s="17"/>
      <c r="HY16" s="17"/>
      <c r="HZ16" s="17"/>
      <c r="IA16" s="17"/>
      <c r="IB16" s="17"/>
      <c r="IC16" s="17"/>
      <c r="ID16" s="17"/>
      <c r="IE16" s="17"/>
      <c r="IF16" s="17"/>
      <c r="IG16" s="17"/>
      <c r="IH16" s="17"/>
      <c r="II16" s="17"/>
      <c r="IJ16" s="17"/>
      <c r="IK16" s="17"/>
      <c r="IL16" s="17"/>
      <c r="IM16" s="17"/>
      <c r="IN16" s="17"/>
      <c r="IO16" s="17"/>
      <c r="IP16" s="17"/>
      <c r="IQ16" s="17"/>
      <c r="IR16" s="17"/>
      <c r="IS16" s="17"/>
      <c r="IT16" s="17"/>
      <c r="IU16" s="17"/>
      <c r="IV16" s="17"/>
      <c r="IW16" s="17"/>
      <c r="IX16" s="17"/>
      <c r="IY16" s="17"/>
      <c r="IZ16" s="17"/>
      <c r="JA16" s="17"/>
      <c r="JB16" s="17"/>
      <c r="JC16" s="17"/>
      <c r="JD16" s="17"/>
      <c r="JE16" s="17"/>
      <c r="JF16" s="17"/>
      <c r="JG16" s="17"/>
      <c r="JH16" s="17"/>
      <c r="JI16" s="17"/>
      <c r="JJ16" s="17"/>
      <c r="JK16" s="17"/>
      <c r="JL16" s="17"/>
      <c r="JM16" s="17"/>
      <c r="JN16" s="17"/>
      <c r="JO16" s="17"/>
      <c r="JP16" s="17"/>
      <c r="JQ16" s="17"/>
      <c r="JR16" s="17"/>
      <c r="JS16" s="17"/>
      <c r="JT16" s="17"/>
      <c r="JU16" s="17"/>
      <c r="JV16" s="17"/>
      <c r="JW16" s="17"/>
      <c r="JX16" s="17"/>
      <c r="JY16" s="17"/>
      <c r="JZ16" s="17"/>
      <c r="KA16" s="17"/>
      <c r="KB16" s="17"/>
      <c r="KC16" s="17"/>
      <c r="KD16" s="17"/>
      <c r="KE16" s="17"/>
      <c r="KF16" s="17"/>
      <c r="KG16" s="17"/>
      <c r="KH16" s="17"/>
      <c r="KI16" s="17"/>
      <c r="KJ16" s="17"/>
      <c r="KK16" s="17"/>
      <c r="KL16" s="17"/>
      <c r="KM16" s="17"/>
      <c r="KN16" s="17"/>
      <c r="KO16" s="17"/>
      <c r="KP16" s="17"/>
      <c r="KQ16" s="17"/>
      <c r="KR16" s="17"/>
      <c r="KS16" s="17"/>
      <c r="KT16" s="17"/>
      <c r="KU16" s="17"/>
      <c r="KV16" s="17"/>
      <c r="KW16" s="17"/>
      <c r="KX16" s="17"/>
      <c r="KY16" s="17"/>
      <c r="KZ16" s="17"/>
      <c r="LA16" s="17"/>
      <c r="LB16" s="17"/>
      <c r="LC16" s="17"/>
      <c r="LD16" s="17"/>
      <c r="LE16" s="17"/>
      <c r="LF16" s="17"/>
      <c r="LG16" s="17"/>
      <c r="LH16" s="17"/>
      <c r="LI16" s="17"/>
      <c r="LJ16" s="17"/>
      <c r="LK16" s="17"/>
      <c r="LL16" s="17"/>
      <c r="LM16" s="17"/>
      <c r="LN16" s="17"/>
      <c r="LO16" s="17"/>
      <c r="LP16" s="17"/>
      <c r="LQ16" s="17"/>
      <c r="LR16" s="17"/>
      <c r="LS16" s="17"/>
      <c r="LT16" s="17"/>
      <c r="LU16" s="17"/>
      <c r="LV16" s="17"/>
      <c r="LW16" s="17"/>
      <c r="LX16" s="17"/>
      <c r="LY16" s="17"/>
      <c r="LZ16" s="17"/>
      <c r="MA16" s="17"/>
      <c r="MB16" s="17"/>
      <c r="MC16" s="17"/>
      <c r="MD16" s="17"/>
      <c r="ME16" s="17"/>
      <c r="MF16" s="17"/>
      <c r="MG16" s="17"/>
      <c r="MH16" s="17"/>
      <c r="MI16" s="17"/>
      <c r="MJ16" s="17"/>
      <c r="MK16" s="17"/>
      <c r="ML16" s="17"/>
      <c r="MM16" s="17"/>
      <c r="MN16" s="17"/>
      <c r="MO16" s="17"/>
      <c r="MP16" s="17"/>
      <c r="MQ16" s="17"/>
      <c r="MR16" s="17"/>
      <c r="MS16" s="17"/>
      <c r="MT16" s="17"/>
      <c r="MU16" s="17"/>
      <c r="MV16" s="17"/>
      <c r="MW16" s="17"/>
      <c r="MX16" s="17"/>
      <c r="MY16" s="17"/>
      <c r="MZ16" s="17"/>
      <c r="NA16" s="17"/>
      <c r="NB16" s="17"/>
      <c r="NC16" s="17"/>
      <c r="ND16" s="17"/>
      <c r="NE16" s="17"/>
      <c r="NF16" s="17"/>
      <c r="NG16" s="17"/>
      <c r="NH16" s="17"/>
      <c r="NI16" s="17"/>
      <c r="NJ16" s="17"/>
      <c r="NK16" s="17"/>
      <c r="NL16" s="17"/>
      <c r="NM16" s="17"/>
      <c r="NN16" s="17"/>
      <c r="NO16" s="17"/>
      <c r="NP16" s="17"/>
      <c r="NQ16" s="17"/>
      <c r="NR16" s="17"/>
      <c r="NS16" s="17"/>
      <c r="NT16" s="17"/>
      <c r="NU16" s="17"/>
      <c r="NV16" s="17"/>
      <c r="NW16" s="17"/>
      <c r="NX16" s="17"/>
      <c r="NY16" s="17"/>
      <c r="NZ16" s="17"/>
      <c r="OA16" s="17"/>
      <c r="OB16" s="17"/>
      <c r="OC16" s="17"/>
      <c r="OD16" s="17"/>
      <c r="OE16" s="17"/>
      <c r="OF16" s="17"/>
      <c r="OG16" s="17"/>
      <c r="OH16" s="17"/>
      <c r="OI16" s="17"/>
      <c r="OJ16" s="17"/>
      <c r="OK16" s="17"/>
      <c r="OL16" s="17"/>
      <c r="OM16" s="17"/>
      <c r="ON16" s="17"/>
      <c r="OO16" s="17"/>
      <c r="OP16" s="17"/>
      <c r="OQ16" s="17"/>
      <c r="OR16" s="17"/>
      <c r="OS16" s="17"/>
      <c r="OT16" s="17"/>
      <c r="OU16" s="17"/>
      <c r="OV16" s="17"/>
      <c r="OW16" s="17"/>
      <c r="OX16" s="17"/>
      <c r="OY16" s="17"/>
      <c r="OZ16" s="17"/>
      <c r="PA16" s="17"/>
      <c r="PB16" s="17"/>
      <c r="PC16" s="17"/>
      <c r="PD16" s="17"/>
      <c r="PE16" s="17"/>
      <c r="PF16" s="17"/>
      <c r="PG16" s="17"/>
      <c r="PH16" s="17"/>
      <c r="PI16" s="17"/>
      <c r="PJ16" s="17"/>
      <c r="PK16" s="17"/>
      <c r="PL16" s="17"/>
      <c r="PM16" s="17"/>
      <c r="PN16" s="17"/>
      <c r="PO16" s="17"/>
      <c r="PP16" s="17"/>
      <c r="PQ16" s="17"/>
      <c r="PR16" s="17"/>
      <c r="PS16" s="17"/>
      <c r="PT16" s="17"/>
      <c r="PU16" s="17"/>
      <c r="PV16" s="17"/>
      <c r="PW16" s="17"/>
      <c r="PX16" s="17"/>
      <c r="PY16" s="17"/>
      <c r="PZ16" s="17"/>
      <c r="QA16" s="17"/>
      <c r="QB16" s="17"/>
      <c r="QC16" s="17"/>
      <c r="QD16" s="17"/>
      <c r="QE16" s="17"/>
      <c r="QF16" s="17"/>
      <c r="QG16" s="17"/>
      <c r="QH16" s="17"/>
      <c r="QI16" s="17"/>
      <c r="QJ16" s="17"/>
      <c r="QK16" s="17"/>
      <c r="QL16" s="17"/>
      <c r="QM16" s="17"/>
      <c r="QN16" s="17"/>
      <c r="QO16" s="17"/>
      <c r="QP16" s="17"/>
      <c r="QQ16" s="17"/>
      <c r="QR16" s="17"/>
      <c r="QS16" s="17"/>
      <c r="QT16" s="17"/>
      <c r="QU16" s="17"/>
      <c r="QV16" s="17"/>
      <c r="QW16" s="17"/>
      <c r="QX16" s="17"/>
      <c r="QY16" s="17"/>
      <c r="QZ16" s="17"/>
      <c r="RA16" s="17"/>
      <c r="RB16" s="17"/>
      <c r="RC16" s="17"/>
      <c r="RD16" s="17"/>
      <c r="RE16" s="17"/>
      <c r="RF16" s="17"/>
      <c r="RG16" s="17"/>
      <c r="RH16" s="17"/>
      <c r="RI16" s="17"/>
      <c r="RJ16" s="17"/>
      <c r="RK16" s="17"/>
      <c r="RL16" s="17"/>
      <c r="RM16" s="17"/>
      <c r="RN16" s="17"/>
      <c r="RO16" s="17"/>
      <c r="RP16" s="17"/>
      <c r="RQ16" s="17"/>
      <c r="RR16" s="17"/>
      <c r="RS16" s="17"/>
      <c r="RT16" s="17"/>
      <c r="RU16" s="17"/>
      <c r="RV16" s="17"/>
      <c r="RW16" s="17"/>
      <c r="RX16" s="17"/>
      <c r="RY16" s="17"/>
      <c r="RZ16" s="17"/>
      <c r="SA16" s="17"/>
      <c r="SB16" s="17"/>
      <c r="SC16" s="17"/>
      <c r="SD16" s="17"/>
      <c r="SE16" s="17"/>
      <c r="SF16" s="17"/>
      <c r="SG16" s="17"/>
      <c r="SH16" s="17"/>
      <c r="SI16" s="17"/>
      <c r="SJ16" s="17"/>
      <c r="SK16" s="17"/>
      <c r="SL16" s="17"/>
      <c r="SM16" s="17"/>
      <c r="SN16" s="17"/>
      <c r="SO16" s="17"/>
      <c r="SP16" s="17"/>
      <c r="SQ16" s="17"/>
      <c r="SR16" s="17"/>
      <c r="SS16" s="17"/>
      <c r="ST16" s="17"/>
      <c r="SU16" s="17"/>
      <c r="SV16" s="17"/>
      <c r="SW16" s="17"/>
      <c r="SX16" s="17"/>
      <c r="SY16" s="17"/>
      <c r="SZ16" s="17"/>
      <c r="TA16" s="17"/>
      <c r="TB16" s="17"/>
      <c r="TC16" s="17"/>
      <c r="TD16" s="17"/>
      <c r="TE16" s="17"/>
      <c r="TF16" s="17"/>
      <c r="TG16" s="17"/>
      <c r="TH16" s="17"/>
      <c r="TI16" s="17"/>
      <c r="TJ16" s="17"/>
      <c r="TK16" s="17"/>
      <c r="TL16" s="17"/>
      <c r="TM16" s="17"/>
      <c r="TN16" s="17"/>
      <c r="TO16" s="17"/>
      <c r="TP16" s="17"/>
      <c r="TQ16" s="17"/>
      <c r="TR16" s="17"/>
      <c r="TS16" s="17"/>
      <c r="TT16" s="17"/>
      <c r="TU16" s="17"/>
      <c r="TV16" s="17"/>
      <c r="TW16" s="17"/>
      <c r="TX16" s="17"/>
      <c r="TY16" s="17"/>
      <c r="TZ16" s="17"/>
      <c r="UA16" s="17"/>
      <c r="UB16" s="17"/>
      <c r="UC16" s="17"/>
      <c r="UD16" s="17"/>
      <c r="UE16" s="17"/>
      <c r="UF16" s="17"/>
      <c r="UG16" s="17"/>
      <c r="UH16" s="17"/>
      <c r="UI16" s="17"/>
      <c r="UJ16" s="17"/>
      <c r="UK16" s="17"/>
      <c r="UL16" s="17"/>
      <c r="UM16" s="17"/>
      <c r="UN16" s="17"/>
      <c r="UO16" s="17"/>
      <c r="UP16" s="17"/>
      <c r="UQ16" s="17"/>
      <c r="UR16" s="17"/>
      <c r="US16" s="17"/>
      <c r="UT16" s="17"/>
      <c r="UU16" s="17"/>
      <c r="UV16" s="17"/>
      <c r="UW16" s="17"/>
      <c r="UX16" s="17"/>
      <c r="UY16" s="17"/>
      <c r="UZ16" s="17"/>
      <c r="VA16" s="17"/>
      <c r="VB16" s="17"/>
      <c r="VC16" s="17"/>
      <c r="VD16" s="17"/>
      <c r="VE16" s="17"/>
      <c r="VF16" s="17"/>
      <c r="VG16" s="17"/>
      <c r="VH16" s="17"/>
      <c r="VI16" s="17"/>
      <c r="VJ16" s="17"/>
      <c r="VK16" s="17"/>
      <c r="VL16" s="17"/>
      <c r="VM16" s="17"/>
      <c r="VN16" s="17"/>
      <c r="VO16" s="17"/>
      <c r="VP16" s="17"/>
      <c r="VQ16" s="17"/>
      <c r="VR16" s="17"/>
      <c r="VS16" s="17"/>
      <c r="VT16" s="17"/>
      <c r="VU16" s="17"/>
      <c r="VV16" s="17"/>
      <c r="VW16" s="17"/>
      <c r="VX16" s="17"/>
      <c r="VY16" s="17"/>
      <c r="VZ16" s="17"/>
      <c r="WA16" s="17"/>
      <c r="WB16" s="17"/>
      <c r="WC16" s="17"/>
      <c r="WD16" s="17"/>
      <c r="WE16" s="17"/>
      <c r="WF16" s="17"/>
      <c r="WG16" s="17"/>
      <c r="WH16" s="17"/>
      <c r="WI16" s="17"/>
      <c r="WJ16" s="17"/>
      <c r="WK16" s="17"/>
      <c r="WL16" s="17"/>
      <c r="WM16" s="17"/>
      <c r="WN16" s="17"/>
      <c r="WO16" s="17"/>
      <c r="WP16" s="17"/>
      <c r="WQ16" s="17"/>
      <c r="WR16" s="17"/>
      <c r="WS16" s="17"/>
      <c r="WT16" s="17"/>
      <c r="WU16" s="17"/>
      <c r="WV16" s="17"/>
      <c r="WW16" s="17"/>
      <c r="WX16" s="17"/>
      <c r="WY16" s="17"/>
      <c r="WZ16" s="17"/>
      <c r="XA16" s="17"/>
      <c r="XB16" s="17"/>
      <c r="XC16" s="17"/>
      <c r="XD16" s="17"/>
      <c r="XE16" s="17"/>
      <c r="XF16" s="17"/>
      <c r="XG16" s="17"/>
      <c r="XH16" s="17"/>
      <c r="XI16" s="17"/>
      <c r="XJ16" s="17"/>
      <c r="XK16" s="17"/>
      <c r="XL16" s="17"/>
      <c r="XM16" s="17"/>
      <c r="XN16" s="17"/>
      <c r="XO16" s="17"/>
      <c r="XP16" s="17"/>
      <c r="XQ16" s="17"/>
      <c r="XR16" s="17"/>
      <c r="XS16" s="17"/>
      <c r="XT16" s="17"/>
      <c r="XU16" s="17"/>
      <c r="XV16" s="17"/>
      <c r="XW16" s="17"/>
      <c r="XX16" s="17"/>
      <c r="XY16" s="17"/>
      <c r="XZ16" s="17"/>
      <c r="YA16" s="17"/>
      <c r="YB16" s="17"/>
      <c r="YC16" s="17"/>
      <c r="YD16" s="17"/>
      <c r="YE16" s="17"/>
      <c r="YF16" s="17"/>
      <c r="YG16" s="17"/>
      <c r="YH16" s="17"/>
      <c r="YI16" s="17"/>
      <c r="YJ16" s="17"/>
      <c r="YK16" s="17"/>
      <c r="YL16" s="17"/>
      <c r="YM16" s="17"/>
      <c r="YN16" s="17"/>
      <c r="YO16" s="17"/>
      <c r="YP16" s="17"/>
      <c r="YQ16" s="17"/>
      <c r="YR16" s="17"/>
      <c r="YS16" s="17"/>
      <c r="YT16" s="17"/>
      <c r="YU16" s="17"/>
      <c r="YV16" s="17"/>
      <c r="YW16" s="17"/>
      <c r="YX16" s="17"/>
      <c r="YY16" s="17"/>
      <c r="YZ16" s="17"/>
      <c r="ZA16" s="17"/>
      <c r="ZB16" s="17"/>
      <c r="ZC16" s="17"/>
      <c r="ZD16" s="17"/>
      <c r="ZE16" s="17"/>
      <c r="ZF16" s="17"/>
      <c r="ZG16" s="17"/>
      <c r="ZH16" s="17"/>
      <c r="ZI16" s="17"/>
      <c r="ZJ16" s="17"/>
      <c r="ZK16" s="17"/>
      <c r="ZL16" s="17"/>
      <c r="ZM16" s="17"/>
      <c r="ZN16" s="17"/>
      <c r="ZO16" s="17"/>
      <c r="ZP16" s="17"/>
      <c r="ZQ16" s="17"/>
      <c r="ZR16" s="17"/>
      <c r="ZS16" s="17"/>
      <c r="ZT16" s="17"/>
      <c r="ZU16" s="17"/>
      <c r="ZV16" s="17"/>
      <c r="ZW16" s="17"/>
      <c r="ZX16" s="17"/>
      <c r="ZY16" s="17"/>
      <c r="ZZ16" s="17"/>
    </row>
    <row r="17" spans="1:702" x14ac:dyDescent="0.25">
      <c r="A17" s="4" t="s">
        <v>54</v>
      </c>
      <c r="B17" s="21">
        <v>-4614</v>
      </c>
      <c r="C17" s="21">
        <v>-1025</v>
      </c>
      <c r="D17" s="21">
        <v>-4284</v>
      </c>
      <c r="E17" s="21">
        <v>-8910</v>
      </c>
      <c r="F17" s="21">
        <v>-7737</v>
      </c>
      <c r="G17" s="21">
        <v>-4716</v>
      </c>
      <c r="H17" s="21">
        <v>-5481</v>
      </c>
      <c r="I17" s="21">
        <v>-5067</v>
      </c>
      <c r="J17" s="21">
        <v>-5066</v>
      </c>
      <c r="K17" s="21">
        <v>-3328</v>
      </c>
      <c r="L17" s="21">
        <v>-5483</v>
      </c>
      <c r="M17" s="21">
        <v>-10073</v>
      </c>
      <c r="N17" s="21">
        <v>-18470</v>
      </c>
      <c r="O17" s="21">
        <v>-14751</v>
      </c>
      <c r="P17" s="21">
        <v>-6191</v>
      </c>
      <c r="Q17" s="21">
        <v>-7369</v>
      </c>
      <c r="R17" s="21">
        <v>-6904</v>
      </c>
      <c r="S17" s="21">
        <v>-331</v>
      </c>
      <c r="T17" s="21">
        <v>3844</v>
      </c>
      <c r="U17" s="21">
        <v>-2670</v>
      </c>
      <c r="V17" s="21">
        <v>-2953</v>
      </c>
      <c r="W17" s="21">
        <v>-4200</v>
      </c>
      <c r="X17" s="21">
        <v>-1363</v>
      </c>
      <c r="Y17" s="21">
        <v>-7257</v>
      </c>
      <c r="Z17" s="21">
        <v>-1776</v>
      </c>
      <c r="AA17" s="21">
        <v>-6036</v>
      </c>
      <c r="AB17" s="21">
        <v>51</v>
      </c>
      <c r="AC17" s="21">
        <v>-4462</v>
      </c>
      <c r="AD17" s="21">
        <v>-5371</v>
      </c>
      <c r="AE17" s="21">
        <v>-1669</v>
      </c>
      <c r="AF17" s="21">
        <v>-9684</v>
      </c>
      <c r="AG17" s="21">
        <v>-10853</v>
      </c>
      <c r="AH17" s="21">
        <v>-3250</v>
      </c>
      <c r="AI17" s="21">
        <v>-1161</v>
      </c>
      <c r="AJ17" s="21">
        <v>-16171</v>
      </c>
      <c r="AK17" s="21">
        <v>-9729</v>
      </c>
      <c r="AL17" s="21">
        <v>-3132</v>
      </c>
      <c r="AM17" s="21">
        <v>-7150</v>
      </c>
      <c r="AN17" s="21">
        <v>-3264</v>
      </c>
      <c r="AO17" s="21">
        <v>-9134</v>
      </c>
      <c r="AP17" s="21">
        <v>503</v>
      </c>
      <c r="AQ17" s="21">
        <v>-71925</v>
      </c>
      <c r="AR17" s="21">
        <v>-10700</v>
      </c>
      <c r="AS17" s="21">
        <v>-14848</v>
      </c>
      <c r="AT17" s="21">
        <v>-15201</v>
      </c>
      <c r="AU17" s="21">
        <v>-14112</v>
      </c>
      <c r="AV17" s="21">
        <v>-12714</v>
      </c>
      <c r="AW17" s="22">
        <f>SUM(AW15)</f>
        <v>-13264.072882736993</v>
      </c>
      <c r="AX17" s="22">
        <f t="shared" ref="AX17:BD17" si="3">SUM(AX15)</f>
        <v>-13845.713411792931</v>
      </c>
      <c r="AY17" s="22">
        <f t="shared" si="3"/>
        <v>-15109.701863165992</v>
      </c>
      <c r="AZ17" s="22">
        <f t="shared" si="3"/>
        <v>-15760.879595245513</v>
      </c>
      <c r="BA17" s="22">
        <f t="shared" si="3"/>
        <v>-17255.769774943314</v>
      </c>
      <c r="BB17" s="22">
        <f t="shared" si="3"/>
        <v>-18375.900355935653</v>
      </c>
      <c r="BC17" s="22">
        <f t="shared" si="3"/>
        <v>-20251.551194020474</v>
      </c>
      <c r="BD17" s="22">
        <f t="shared" si="3"/>
        <v>-21582.188217553208</v>
      </c>
      <c r="BE17" s="17"/>
      <c r="BF17" s="17"/>
      <c r="BG17" s="17"/>
      <c r="BH17" s="17"/>
      <c r="BI17" s="17"/>
      <c r="BJ17" s="17"/>
      <c r="BK17" s="17"/>
      <c r="BL17" s="17"/>
      <c r="BM17" s="17"/>
      <c r="BN17" s="17"/>
      <c r="BO17" s="17"/>
      <c r="BP17" s="17"/>
      <c r="BQ17" s="17"/>
      <c r="BR17" s="17"/>
      <c r="BS17" s="17"/>
      <c r="BT17" s="17"/>
      <c r="BU17" s="17"/>
      <c r="BV17" s="17"/>
      <c r="BW17" s="17"/>
      <c r="BX17" s="17"/>
      <c r="BY17" s="17"/>
      <c r="BZ17" s="17"/>
      <c r="CA17" s="17"/>
      <c r="CB17" s="17"/>
      <c r="CC17" s="17"/>
      <c r="CD17" s="17"/>
      <c r="CE17" s="17"/>
      <c r="CF17" s="17"/>
      <c r="CG17" s="17"/>
      <c r="CH17" s="17"/>
      <c r="CI17" s="17"/>
      <c r="CJ17" s="17"/>
      <c r="CK17" s="17"/>
      <c r="CL17" s="17"/>
      <c r="CM17" s="17"/>
      <c r="CN17" s="17"/>
      <c r="CO17" s="17"/>
      <c r="CP17" s="17"/>
      <c r="CQ17" s="17"/>
      <c r="CR17" s="17"/>
      <c r="CS17" s="17"/>
      <c r="CT17" s="17"/>
      <c r="CU17" s="17"/>
      <c r="CV17" s="17"/>
      <c r="CW17" s="17"/>
      <c r="CX17" s="17"/>
      <c r="CY17" s="17"/>
      <c r="CZ17" s="17"/>
      <c r="DA17" s="17"/>
      <c r="DB17" s="17"/>
      <c r="DC17" s="17"/>
      <c r="DD17" s="17"/>
      <c r="DE17" s="17"/>
      <c r="DF17" s="17"/>
      <c r="DG17" s="17"/>
      <c r="DH17" s="17"/>
      <c r="DI17" s="17"/>
      <c r="DJ17" s="17"/>
      <c r="DK17" s="17"/>
      <c r="DL17" s="17"/>
      <c r="DM17" s="17"/>
      <c r="DN17" s="17"/>
      <c r="DO17" s="17"/>
      <c r="DP17" s="17"/>
      <c r="DQ17" s="17"/>
      <c r="DR17" s="17"/>
      <c r="DS17" s="17"/>
      <c r="DT17" s="17"/>
      <c r="DU17" s="17"/>
      <c r="DV17" s="17"/>
      <c r="DW17" s="17"/>
      <c r="DX17" s="17"/>
      <c r="DY17" s="17"/>
      <c r="DZ17" s="17"/>
      <c r="EA17" s="17"/>
      <c r="EB17" s="17"/>
      <c r="EC17" s="17"/>
      <c r="ED17" s="17"/>
      <c r="EE17" s="17"/>
      <c r="EF17" s="17"/>
      <c r="EG17" s="17"/>
      <c r="EH17" s="17"/>
      <c r="EI17" s="17"/>
      <c r="EJ17" s="17"/>
      <c r="EK17" s="17"/>
      <c r="EL17" s="17"/>
      <c r="EM17" s="17"/>
      <c r="EN17" s="17"/>
      <c r="EO17" s="17"/>
      <c r="EP17" s="17"/>
      <c r="EQ17" s="17"/>
      <c r="ER17" s="17"/>
      <c r="ES17" s="17"/>
      <c r="ET17" s="17"/>
      <c r="EU17" s="17"/>
      <c r="EV17" s="17"/>
      <c r="EW17" s="17"/>
      <c r="EX17" s="17"/>
      <c r="EY17" s="17"/>
      <c r="EZ17" s="17"/>
      <c r="FA17" s="17"/>
      <c r="FB17" s="17"/>
      <c r="FC17" s="17"/>
      <c r="FD17" s="17"/>
      <c r="FE17" s="17"/>
      <c r="FF17" s="17"/>
      <c r="FG17" s="17"/>
      <c r="FH17" s="17"/>
      <c r="FI17" s="17"/>
      <c r="FJ17" s="17"/>
      <c r="FK17" s="17"/>
      <c r="FL17" s="17"/>
      <c r="FM17" s="17"/>
      <c r="FN17" s="17"/>
      <c r="FO17" s="17"/>
      <c r="FP17" s="17"/>
      <c r="FQ17" s="17"/>
      <c r="FR17" s="17"/>
      <c r="FS17" s="17"/>
      <c r="FT17" s="17"/>
      <c r="FU17" s="17"/>
      <c r="FV17" s="17"/>
      <c r="FW17" s="17"/>
      <c r="FX17" s="17"/>
      <c r="FY17" s="17"/>
      <c r="FZ17" s="17"/>
      <c r="GA17" s="17"/>
      <c r="GB17" s="17"/>
      <c r="GC17" s="17"/>
      <c r="GD17" s="17"/>
      <c r="GE17" s="17"/>
      <c r="GF17" s="17"/>
      <c r="GG17" s="17"/>
      <c r="GH17" s="17"/>
      <c r="GI17" s="17"/>
      <c r="GJ17" s="17"/>
      <c r="GK17" s="17"/>
      <c r="GL17" s="17"/>
      <c r="GM17" s="17"/>
      <c r="GN17" s="17"/>
      <c r="GO17" s="17"/>
      <c r="GP17" s="17"/>
      <c r="GQ17" s="17"/>
      <c r="GR17" s="17"/>
      <c r="GS17" s="17"/>
      <c r="GT17" s="17"/>
      <c r="GU17" s="17"/>
      <c r="GV17" s="17"/>
      <c r="GW17" s="17"/>
      <c r="GX17" s="17"/>
      <c r="GY17" s="17"/>
      <c r="GZ17" s="17"/>
      <c r="HA17" s="17"/>
      <c r="HB17" s="17"/>
      <c r="HC17" s="17"/>
      <c r="HD17" s="17"/>
      <c r="HE17" s="17"/>
      <c r="HF17" s="17"/>
      <c r="HG17" s="17"/>
      <c r="HH17" s="17"/>
      <c r="HI17" s="17"/>
      <c r="HJ17" s="17"/>
      <c r="HK17" s="17"/>
      <c r="HL17" s="17"/>
      <c r="HM17" s="17"/>
      <c r="HN17" s="17"/>
      <c r="HO17" s="17"/>
      <c r="HP17" s="17"/>
      <c r="HQ17" s="17"/>
      <c r="HR17" s="17"/>
      <c r="HS17" s="17"/>
      <c r="HT17" s="17"/>
      <c r="HU17" s="17"/>
      <c r="HV17" s="17"/>
      <c r="HW17" s="17"/>
      <c r="HX17" s="17"/>
      <c r="HY17" s="17"/>
      <c r="HZ17" s="17"/>
      <c r="IA17" s="17"/>
      <c r="IB17" s="17"/>
      <c r="IC17" s="17"/>
      <c r="ID17" s="17"/>
      <c r="IE17" s="17"/>
      <c r="IF17" s="17"/>
      <c r="IG17" s="17"/>
      <c r="IH17" s="17"/>
      <c r="II17" s="17"/>
      <c r="IJ17" s="17"/>
      <c r="IK17" s="17"/>
      <c r="IL17" s="17"/>
      <c r="IM17" s="17"/>
      <c r="IN17" s="17"/>
      <c r="IO17" s="17"/>
      <c r="IP17" s="17"/>
      <c r="IQ17" s="17"/>
      <c r="IR17" s="17"/>
      <c r="IS17" s="17"/>
      <c r="IT17" s="17"/>
      <c r="IU17" s="17"/>
      <c r="IV17" s="17"/>
      <c r="IW17" s="17"/>
      <c r="IX17" s="17"/>
      <c r="IY17" s="17"/>
      <c r="IZ17" s="17"/>
      <c r="JA17" s="17"/>
      <c r="JB17" s="17"/>
      <c r="JC17" s="17"/>
      <c r="JD17" s="17"/>
      <c r="JE17" s="17"/>
      <c r="JF17" s="17"/>
      <c r="JG17" s="17"/>
      <c r="JH17" s="17"/>
      <c r="JI17" s="17"/>
      <c r="JJ17" s="17"/>
      <c r="JK17" s="17"/>
      <c r="JL17" s="17"/>
      <c r="JM17" s="17"/>
      <c r="JN17" s="17"/>
      <c r="JO17" s="17"/>
      <c r="JP17" s="17"/>
      <c r="JQ17" s="17"/>
      <c r="JR17" s="17"/>
      <c r="JS17" s="17"/>
      <c r="JT17" s="17"/>
      <c r="JU17" s="17"/>
      <c r="JV17" s="17"/>
      <c r="JW17" s="17"/>
      <c r="JX17" s="17"/>
      <c r="JY17" s="17"/>
      <c r="JZ17" s="17"/>
      <c r="KA17" s="17"/>
      <c r="KB17" s="17"/>
      <c r="KC17" s="17"/>
      <c r="KD17" s="17"/>
      <c r="KE17" s="17"/>
      <c r="KF17" s="17"/>
      <c r="KG17" s="17"/>
      <c r="KH17" s="17"/>
      <c r="KI17" s="17"/>
      <c r="KJ17" s="17"/>
      <c r="KK17" s="17"/>
      <c r="KL17" s="17"/>
      <c r="KM17" s="17"/>
      <c r="KN17" s="17"/>
      <c r="KO17" s="17"/>
      <c r="KP17" s="17"/>
      <c r="KQ17" s="17"/>
      <c r="KR17" s="17"/>
      <c r="KS17" s="17"/>
      <c r="KT17" s="17"/>
      <c r="KU17" s="17"/>
      <c r="KV17" s="17"/>
      <c r="KW17" s="17"/>
      <c r="KX17" s="17"/>
      <c r="KY17" s="17"/>
      <c r="KZ17" s="17"/>
      <c r="LA17" s="17"/>
      <c r="LB17" s="17"/>
      <c r="LC17" s="17"/>
      <c r="LD17" s="17"/>
      <c r="LE17" s="17"/>
      <c r="LF17" s="17"/>
      <c r="LG17" s="17"/>
      <c r="LH17" s="17"/>
      <c r="LI17" s="17"/>
      <c r="LJ17" s="17"/>
      <c r="LK17" s="17"/>
      <c r="LL17" s="17"/>
      <c r="LM17" s="17"/>
      <c r="LN17" s="17"/>
      <c r="LO17" s="17"/>
      <c r="LP17" s="17"/>
      <c r="LQ17" s="17"/>
      <c r="LR17" s="17"/>
      <c r="LS17" s="17"/>
      <c r="LT17" s="17"/>
      <c r="LU17" s="17"/>
      <c r="LV17" s="17"/>
      <c r="LW17" s="17"/>
      <c r="LX17" s="17"/>
      <c r="LY17" s="17"/>
      <c r="LZ17" s="17"/>
      <c r="MA17" s="17"/>
      <c r="MB17" s="17"/>
      <c r="MC17" s="17"/>
      <c r="MD17" s="17"/>
      <c r="ME17" s="17"/>
      <c r="MF17" s="17"/>
      <c r="MG17" s="17"/>
      <c r="MH17" s="17"/>
      <c r="MI17" s="17"/>
      <c r="MJ17" s="17"/>
      <c r="MK17" s="17"/>
      <c r="ML17" s="17"/>
      <c r="MM17" s="17"/>
      <c r="MN17" s="17"/>
      <c r="MO17" s="17"/>
      <c r="MP17" s="17"/>
      <c r="MQ17" s="17"/>
      <c r="MR17" s="17"/>
      <c r="MS17" s="17"/>
      <c r="MT17" s="17"/>
      <c r="MU17" s="17"/>
      <c r="MV17" s="17"/>
      <c r="MW17" s="17"/>
      <c r="MX17" s="17"/>
      <c r="MY17" s="17"/>
      <c r="MZ17" s="17"/>
      <c r="NA17" s="17"/>
      <c r="NB17" s="17"/>
      <c r="NC17" s="17"/>
      <c r="ND17" s="17"/>
      <c r="NE17" s="17"/>
      <c r="NF17" s="17"/>
      <c r="NG17" s="17"/>
      <c r="NH17" s="17"/>
      <c r="NI17" s="17"/>
      <c r="NJ17" s="17"/>
      <c r="NK17" s="17"/>
      <c r="NL17" s="17"/>
      <c r="NM17" s="17"/>
      <c r="NN17" s="17"/>
      <c r="NO17" s="17"/>
      <c r="NP17" s="17"/>
      <c r="NQ17" s="17"/>
      <c r="NR17" s="17"/>
      <c r="NS17" s="17"/>
      <c r="NT17" s="17"/>
      <c r="NU17" s="17"/>
      <c r="NV17" s="17"/>
      <c r="NW17" s="17"/>
      <c r="NX17" s="17"/>
      <c r="NY17" s="17"/>
      <c r="NZ17" s="17"/>
      <c r="OA17" s="17"/>
      <c r="OB17" s="17"/>
      <c r="OC17" s="17"/>
      <c r="OD17" s="17"/>
      <c r="OE17" s="17"/>
      <c r="OF17" s="17"/>
      <c r="OG17" s="17"/>
      <c r="OH17" s="17"/>
      <c r="OI17" s="17"/>
      <c r="OJ17" s="17"/>
      <c r="OK17" s="17"/>
      <c r="OL17" s="17"/>
      <c r="OM17" s="17"/>
      <c r="ON17" s="17"/>
      <c r="OO17" s="17"/>
      <c r="OP17" s="17"/>
      <c r="OQ17" s="17"/>
      <c r="OR17" s="17"/>
      <c r="OS17" s="17"/>
      <c r="OT17" s="17"/>
      <c r="OU17" s="17"/>
      <c r="OV17" s="17"/>
      <c r="OW17" s="17"/>
      <c r="OX17" s="17"/>
      <c r="OY17" s="17"/>
      <c r="OZ17" s="17"/>
      <c r="PA17" s="17"/>
      <c r="PB17" s="17"/>
      <c r="PC17" s="17"/>
      <c r="PD17" s="17"/>
      <c r="PE17" s="17"/>
      <c r="PF17" s="17"/>
      <c r="PG17" s="17"/>
      <c r="PH17" s="17"/>
      <c r="PI17" s="17"/>
      <c r="PJ17" s="17"/>
      <c r="PK17" s="17"/>
      <c r="PL17" s="17"/>
      <c r="PM17" s="17"/>
      <c r="PN17" s="17"/>
      <c r="PO17" s="17"/>
      <c r="PP17" s="17"/>
      <c r="PQ17" s="17"/>
      <c r="PR17" s="17"/>
      <c r="PS17" s="17"/>
      <c r="PT17" s="17"/>
      <c r="PU17" s="17"/>
      <c r="PV17" s="17"/>
      <c r="PW17" s="17"/>
      <c r="PX17" s="17"/>
      <c r="PY17" s="17"/>
      <c r="PZ17" s="17"/>
      <c r="QA17" s="17"/>
      <c r="QB17" s="17"/>
      <c r="QC17" s="17"/>
      <c r="QD17" s="17"/>
      <c r="QE17" s="17"/>
      <c r="QF17" s="17"/>
      <c r="QG17" s="17"/>
      <c r="QH17" s="17"/>
      <c r="QI17" s="17"/>
      <c r="QJ17" s="17"/>
      <c r="QK17" s="17"/>
      <c r="QL17" s="17"/>
      <c r="QM17" s="17"/>
      <c r="QN17" s="17"/>
      <c r="QO17" s="17"/>
      <c r="QP17" s="17"/>
      <c r="QQ17" s="17"/>
      <c r="QR17" s="17"/>
      <c r="QS17" s="17"/>
      <c r="QT17" s="17"/>
      <c r="QU17" s="17"/>
      <c r="QV17" s="17"/>
      <c r="QW17" s="17"/>
      <c r="QX17" s="17"/>
      <c r="QY17" s="17"/>
      <c r="QZ17" s="17"/>
      <c r="RA17" s="17"/>
      <c r="RB17" s="17"/>
      <c r="RC17" s="17"/>
      <c r="RD17" s="17"/>
      <c r="RE17" s="17"/>
      <c r="RF17" s="17"/>
      <c r="RG17" s="17"/>
      <c r="RH17" s="17"/>
      <c r="RI17" s="17"/>
      <c r="RJ17" s="17"/>
      <c r="RK17" s="17"/>
      <c r="RL17" s="17"/>
      <c r="RM17" s="17"/>
      <c r="RN17" s="17"/>
      <c r="RO17" s="17"/>
      <c r="RP17" s="17"/>
      <c r="RQ17" s="17"/>
      <c r="RR17" s="17"/>
      <c r="RS17" s="17"/>
      <c r="RT17" s="17"/>
      <c r="RU17" s="17"/>
      <c r="RV17" s="17"/>
      <c r="RW17" s="17"/>
      <c r="RX17" s="17"/>
      <c r="RY17" s="17"/>
      <c r="RZ17" s="17"/>
      <c r="SA17" s="17"/>
      <c r="SB17" s="17"/>
      <c r="SC17" s="17"/>
      <c r="SD17" s="17"/>
      <c r="SE17" s="17"/>
      <c r="SF17" s="17"/>
      <c r="SG17" s="17"/>
      <c r="SH17" s="17"/>
      <c r="SI17" s="17"/>
      <c r="SJ17" s="17"/>
      <c r="SK17" s="17"/>
      <c r="SL17" s="17"/>
      <c r="SM17" s="17"/>
      <c r="SN17" s="17"/>
      <c r="SO17" s="17"/>
      <c r="SP17" s="17"/>
      <c r="SQ17" s="17"/>
      <c r="SR17" s="17"/>
      <c r="SS17" s="17"/>
      <c r="ST17" s="17"/>
      <c r="SU17" s="17"/>
      <c r="SV17" s="17"/>
      <c r="SW17" s="17"/>
      <c r="SX17" s="17"/>
      <c r="SY17" s="17"/>
      <c r="SZ17" s="17"/>
      <c r="TA17" s="17"/>
      <c r="TB17" s="17"/>
      <c r="TC17" s="17"/>
      <c r="TD17" s="17"/>
      <c r="TE17" s="17"/>
      <c r="TF17" s="17"/>
      <c r="TG17" s="17"/>
      <c r="TH17" s="17"/>
      <c r="TI17" s="17"/>
      <c r="TJ17" s="17"/>
      <c r="TK17" s="17"/>
      <c r="TL17" s="17"/>
      <c r="TM17" s="17"/>
      <c r="TN17" s="17"/>
      <c r="TO17" s="17"/>
      <c r="TP17" s="17"/>
      <c r="TQ17" s="17"/>
      <c r="TR17" s="17"/>
      <c r="TS17" s="17"/>
      <c r="TT17" s="17"/>
      <c r="TU17" s="17"/>
      <c r="TV17" s="17"/>
      <c r="TW17" s="17"/>
      <c r="TX17" s="17"/>
      <c r="TY17" s="17"/>
      <c r="TZ17" s="17"/>
      <c r="UA17" s="17"/>
      <c r="UB17" s="17"/>
      <c r="UC17" s="17"/>
      <c r="UD17" s="17"/>
      <c r="UE17" s="17"/>
      <c r="UF17" s="17"/>
      <c r="UG17" s="17"/>
      <c r="UH17" s="17"/>
      <c r="UI17" s="17"/>
      <c r="UJ17" s="17"/>
      <c r="UK17" s="17"/>
      <c r="UL17" s="17"/>
      <c r="UM17" s="17"/>
      <c r="UN17" s="17"/>
      <c r="UO17" s="17"/>
      <c r="UP17" s="17"/>
      <c r="UQ17" s="17"/>
      <c r="UR17" s="17"/>
      <c r="US17" s="17"/>
      <c r="UT17" s="17"/>
      <c r="UU17" s="17"/>
      <c r="UV17" s="17"/>
      <c r="UW17" s="17"/>
      <c r="UX17" s="17"/>
      <c r="UY17" s="17"/>
      <c r="UZ17" s="17"/>
      <c r="VA17" s="17"/>
      <c r="VB17" s="17"/>
      <c r="VC17" s="17"/>
      <c r="VD17" s="17"/>
      <c r="VE17" s="17"/>
      <c r="VF17" s="17"/>
      <c r="VG17" s="17"/>
      <c r="VH17" s="17"/>
      <c r="VI17" s="17"/>
      <c r="VJ17" s="17"/>
      <c r="VK17" s="17"/>
      <c r="VL17" s="17"/>
      <c r="VM17" s="17"/>
      <c r="VN17" s="17"/>
      <c r="VO17" s="17"/>
      <c r="VP17" s="17"/>
      <c r="VQ17" s="17"/>
      <c r="VR17" s="17"/>
      <c r="VS17" s="17"/>
      <c r="VT17" s="17"/>
      <c r="VU17" s="17"/>
      <c r="VV17" s="17"/>
      <c r="VW17" s="17"/>
      <c r="VX17" s="17"/>
      <c r="VY17" s="17"/>
      <c r="VZ17" s="17"/>
      <c r="WA17" s="17"/>
      <c r="WB17" s="17"/>
      <c r="WC17" s="17"/>
      <c r="WD17" s="17"/>
      <c r="WE17" s="17"/>
      <c r="WF17" s="17"/>
      <c r="WG17" s="17"/>
      <c r="WH17" s="17"/>
      <c r="WI17" s="17"/>
      <c r="WJ17" s="17"/>
      <c r="WK17" s="17"/>
      <c r="WL17" s="17"/>
      <c r="WM17" s="17"/>
      <c r="WN17" s="17"/>
      <c r="WO17" s="17"/>
      <c r="WP17" s="17"/>
      <c r="WQ17" s="17"/>
      <c r="WR17" s="17"/>
      <c r="WS17" s="17"/>
      <c r="WT17" s="17"/>
      <c r="WU17" s="17"/>
      <c r="WV17" s="17"/>
      <c r="WW17" s="17"/>
      <c r="WX17" s="17"/>
      <c r="WY17" s="17"/>
      <c r="WZ17" s="17"/>
      <c r="XA17" s="17"/>
      <c r="XB17" s="17"/>
      <c r="XC17" s="17"/>
      <c r="XD17" s="17"/>
      <c r="XE17" s="17"/>
      <c r="XF17" s="17"/>
      <c r="XG17" s="17"/>
      <c r="XH17" s="17"/>
      <c r="XI17" s="17"/>
      <c r="XJ17" s="17"/>
      <c r="XK17" s="17"/>
      <c r="XL17" s="17"/>
      <c r="XM17" s="17"/>
      <c r="XN17" s="17"/>
      <c r="XO17" s="17"/>
      <c r="XP17" s="17"/>
      <c r="XQ17" s="17"/>
      <c r="XR17" s="17"/>
      <c r="XS17" s="17"/>
      <c r="XT17" s="17"/>
      <c r="XU17" s="17"/>
      <c r="XV17" s="17"/>
      <c r="XW17" s="17"/>
      <c r="XX17" s="17"/>
      <c r="XY17" s="17"/>
      <c r="XZ17" s="17"/>
      <c r="YA17" s="17"/>
      <c r="YB17" s="17"/>
      <c r="YC17" s="17"/>
      <c r="YD17" s="17"/>
      <c r="YE17" s="17"/>
      <c r="YF17" s="17"/>
      <c r="YG17" s="17"/>
      <c r="YH17" s="17"/>
      <c r="YI17" s="17"/>
      <c r="YJ17" s="17"/>
      <c r="YK17" s="17"/>
      <c r="YL17" s="17"/>
      <c r="YM17" s="17"/>
      <c r="YN17" s="17"/>
      <c r="YO17" s="17"/>
      <c r="YP17" s="17"/>
      <c r="YQ17" s="17"/>
      <c r="YR17" s="17"/>
      <c r="YS17" s="17"/>
      <c r="YT17" s="17"/>
      <c r="YU17" s="17"/>
      <c r="YV17" s="17"/>
      <c r="YW17" s="17"/>
      <c r="YX17" s="17"/>
      <c r="YY17" s="17"/>
      <c r="YZ17" s="17"/>
      <c r="ZA17" s="17"/>
      <c r="ZB17" s="17"/>
      <c r="ZC17" s="17"/>
      <c r="ZD17" s="17"/>
      <c r="ZE17" s="17"/>
      <c r="ZF17" s="17"/>
      <c r="ZG17" s="17"/>
      <c r="ZH17" s="17"/>
      <c r="ZI17" s="17"/>
      <c r="ZJ17" s="17"/>
      <c r="ZK17" s="17"/>
      <c r="ZL17" s="17"/>
      <c r="ZM17" s="17"/>
      <c r="ZN17" s="17"/>
      <c r="ZO17" s="17"/>
      <c r="ZP17" s="17"/>
      <c r="ZQ17" s="17"/>
      <c r="ZR17" s="17"/>
      <c r="ZS17" s="17"/>
      <c r="ZT17" s="17"/>
      <c r="ZU17" s="17"/>
      <c r="ZV17" s="17"/>
      <c r="ZW17" s="17"/>
      <c r="ZX17" s="17"/>
      <c r="ZY17" s="17"/>
      <c r="ZZ17" s="17"/>
    </row>
    <row r="18" spans="1:702" x14ac:dyDescent="0.25">
      <c r="A18" s="19" t="s">
        <v>74</v>
      </c>
      <c r="B18" s="21"/>
      <c r="C18" s="21"/>
      <c r="D18" s="21"/>
      <c r="E18" s="21"/>
      <c r="F18" s="21"/>
      <c r="G18" s="21"/>
      <c r="H18" s="21"/>
      <c r="I18" s="21"/>
      <c r="J18" s="21"/>
      <c r="K18" s="21"/>
      <c r="L18" s="21"/>
      <c r="M18" s="21"/>
      <c r="N18" s="21"/>
      <c r="O18" s="21"/>
      <c r="P18" s="21"/>
      <c r="Q18" s="21"/>
      <c r="R18" s="21"/>
      <c r="S18" s="21"/>
      <c r="T18" s="21"/>
      <c r="U18" s="21"/>
      <c r="V18" s="21"/>
      <c r="W18" s="21"/>
      <c r="X18" s="21"/>
      <c r="Y18" s="21"/>
      <c r="Z18" s="21"/>
      <c r="AA18" s="21"/>
      <c r="AB18" s="21"/>
      <c r="AC18" s="21"/>
      <c r="AD18" s="21"/>
      <c r="AE18" s="21"/>
      <c r="AF18" s="21"/>
      <c r="AG18" s="21"/>
      <c r="AH18" s="21"/>
      <c r="AI18" s="21"/>
      <c r="AJ18" s="21"/>
      <c r="AK18" s="21"/>
      <c r="AL18" s="21"/>
      <c r="AM18" s="21"/>
      <c r="AN18" s="21"/>
      <c r="AO18" s="21"/>
      <c r="AP18" s="21"/>
      <c r="AQ18" s="21"/>
      <c r="AR18" s="21"/>
      <c r="AS18" s="21"/>
      <c r="AT18" s="21"/>
      <c r="AU18" s="21"/>
      <c r="AV18" s="21"/>
      <c r="AW18" s="21"/>
      <c r="AX18" s="21"/>
      <c r="AY18" s="21"/>
      <c r="AZ18" s="21"/>
      <c r="BA18" s="21"/>
      <c r="BB18" s="21"/>
      <c r="BC18" s="21"/>
      <c r="BD18" s="21"/>
      <c r="BE18" s="17"/>
      <c r="BF18" s="17"/>
      <c r="BG18" s="17"/>
      <c r="BH18" s="17"/>
      <c r="BI18" s="17"/>
      <c r="BJ18" s="17"/>
      <c r="BK18" s="17"/>
      <c r="BL18" s="17"/>
      <c r="BM18" s="17"/>
      <c r="BN18" s="17"/>
      <c r="BO18" s="17"/>
      <c r="BP18" s="17"/>
      <c r="BQ18" s="17"/>
      <c r="BR18" s="17"/>
      <c r="BS18" s="17"/>
      <c r="BT18" s="17"/>
      <c r="BU18" s="17"/>
      <c r="BV18" s="17"/>
      <c r="BW18" s="17"/>
      <c r="BX18" s="17"/>
      <c r="BY18" s="17"/>
      <c r="BZ18" s="17"/>
      <c r="CA18" s="17"/>
      <c r="CB18" s="17"/>
      <c r="CC18" s="17"/>
      <c r="CD18" s="17"/>
      <c r="CE18" s="17"/>
      <c r="CF18" s="17"/>
      <c r="CG18" s="17"/>
      <c r="CH18" s="17"/>
      <c r="CI18" s="17"/>
      <c r="CJ18" s="17"/>
      <c r="CK18" s="17"/>
      <c r="CL18" s="17"/>
      <c r="CM18" s="17"/>
      <c r="CN18" s="17"/>
      <c r="CO18" s="17"/>
      <c r="CP18" s="17"/>
      <c r="CQ18" s="17"/>
      <c r="CR18" s="17"/>
      <c r="CS18" s="17"/>
      <c r="CT18" s="17"/>
      <c r="CU18" s="17"/>
      <c r="CV18" s="17"/>
      <c r="CW18" s="17"/>
      <c r="CX18" s="17"/>
      <c r="CY18" s="17"/>
      <c r="CZ18" s="17"/>
      <c r="DA18" s="17"/>
      <c r="DB18" s="17"/>
      <c r="DC18" s="17"/>
      <c r="DD18" s="17"/>
      <c r="DE18" s="17"/>
      <c r="DF18" s="17"/>
      <c r="DG18" s="17"/>
      <c r="DH18" s="17"/>
      <c r="DI18" s="17"/>
      <c r="DJ18" s="17"/>
      <c r="DK18" s="17"/>
      <c r="DL18" s="17"/>
      <c r="DM18" s="17"/>
      <c r="DN18" s="17"/>
      <c r="DO18" s="17"/>
      <c r="DP18" s="17"/>
      <c r="DQ18" s="17"/>
      <c r="DR18" s="17"/>
      <c r="DS18" s="17"/>
      <c r="DT18" s="17"/>
      <c r="DU18" s="17"/>
      <c r="DV18" s="17"/>
      <c r="DW18" s="17"/>
      <c r="DX18" s="17"/>
      <c r="DY18" s="17"/>
      <c r="DZ18" s="17"/>
      <c r="EA18" s="17"/>
      <c r="EB18" s="17"/>
      <c r="EC18" s="17"/>
      <c r="ED18" s="17"/>
      <c r="EE18" s="17"/>
      <c r="EF18" s="17"/>
      <c r="EG18" s="17"/>
      <c r="EH18" s="17"/>
      <c r="EI18" s="17"/>
      <c r="EJ18" s="17"/>
      <c r="EK18" s="17"/>
      <c r="EL18" s="17"/>
      <c r="EM18" s="17"/>
      <c r="EN18" s="17"/>
      <c r="EO18" s="17"/>
      <c r="EP18" s="17"/>
      <c r="EQ18" s="17"/>
      <c r="ER18" s="17"/>
      <c r="ES18" s="17"/>
      <c r="ET18" s="17"/>
      <c r="EU18" s="17"/>
      <c r="EV18" s="17"/>
      <c r="EW18" s="17"/>
      <c r="EX18" s="17"/>
      <c r="EY18" s="17"/>
      <c r="EZ18" s="17"/>
      <c r="FA18" s="17"/>
      <c r="FB18" s="17"/>
      <c r="FC18" s="17"/>
      <c r="FD18" s="17"/>
      <c r="FE18" s="17"/>
      <c r="FF18" s="17"/>
      <c r="FG18" s="17"/>
      <c r="FH18" s="17"/>
      <c r="FI18" s="17"/>
      <c r="FJ18" s="17"/>
      <c r="FK18" s="17"/>
      <c r="FL18" s="17"/>
      <c r="FM18" s="17"/>
      <c r="FN18" s="17"/>
      <c r="FO18" s="17"/>
      <c r="FP18" s="17"/>
      <c r="FQ18" s="17"/>
      <c r="FR18" s="17"/>
      <c r="FS18" s="17"/>
      <c r="FT18" s="17"/>
      <c r="FU18" s="17"/>
      <c r="FV18" s="17"/>
      <c r="FW18" s="17"/>
      <c r="FX18" s="17"/>
      <c r="FY18" s="17"/>
      <c r="FZ18" s="17"/>
      <c r="GA18" s="17"/>
      <c r="GB18" s="17"/>
      <c r="GC18" s="17"/>
      <c r="GD18" s="17"/>
      <c r="GE18" s="17"/>
      <c r="GF18" s="17"/>
      <c r="GG18" s="17"/>
      <c r="GH18" s="17"/>
      <c r="GI18" s="17"/>
      <c r="GJ18" s="17"/>
      <c r="GK18" s="17"/>
      <c r="GL18" s="17"/>
      <c r="GM18" s="17"/>
      <c r="GN18" s="17"/>
      <c r="GO18" s="17"/>
      <c r="GP18" s="17"/>
      <c r="GQ18" s="17"/>
      <c r="GR18" s="17"/>
      <c r="GS18" s="17"/>
      <c r="GT18" s="17"/>
      <c r="GU18" s="17"/>
      <c r="GV18" s="17"/>
      <c r="GW18" s="17"/>
      <c r="GX18" s="17"/>
      <c r="GY18" s="17"/>
      <c r="GZ18" s="17"/>
      <c r="HA18" s="17"/>
      <c r="HB18" s="17"/>
      <c r="HC18" s="17"/>
      <c r="HD18" s="17"/>
      <c r="HE18" s="17"/>
      <c r="HF18" s="17"/>
      <c r="HG18" s="17"/>
      <c r="HH18" s="17"/>
      <c r="HI18" s="17"/>
      <c r="HJ18" s="17"/>
      <c r="HK18" s="17"/>
      <c r="HL18" s="17"/>
      <c r="HM18" s="17"/>
      <c r="HN18" s="17"/>
      <c r="HO18" s="17"/>
      <c r="HP18" s="17"/>
      <c r="HQ18" s="17"/>
      <c r="HR18" s="17"/>
      <c r="HS18" s="17"/>
      <c r="HT18" s="17"/>
      <c r="HU18" s="17"/>
      <c r="HV18" s="17"/>
      <c r="HW18" s="17"/>
      <c r="HX18" s="17"/>
      <c r="HY18" s="17"/>
      <c r="HZ18" s="17"/>
      <c r="IA18" s="17"/>
      <c r="IB18" s="17"/>
      <c r="IC18" s="17"/>
      <c r="ID18" s="17"/>
      <c r="IE18" s="17"/>
      <c r="IF18" s="17"/>
      <c r="IG18" s="17"/>
      <c r="IH18" s="17"/>
      <c r="II18" s="17"/>
      <c r="IJ18" s="17"/>
      <c r="IK18" s="17"/>
      <c r="IL18" s="17"/>
      <c r="IM18" s="17"/>
      <c r="IN18" s="17"/>
      <c r="IO18" s="17"/>
      <c r="IP18" s="17"/>
      <c r="IQ18" s="17"/>
      <c r="IR18" s="17"/>
      <c r="IS18" s="17"/>
      <c r="IT18" s="17"/>
      <c r="IU18" s="17"/>
      <c r="IV18" s="17"/>
      <c r="IW18" s="17"/>
      <c r="IX18" s="17"/>
      <c r="IY18" s="17"/>
      <c r="IZ18" s="17"/>
      <c r="JA18" s="17"/>
      <c r="JB18" s="17"/>
      <c r="JC18" s="17"/>
      <c r="JD18" s="17"/>
      <c r="JE18" s="17"/>
      <c r="JF18" s="17"/>
      <c r="JG18" s="17"/>
      <c r="JH18" s="17"/>
      <c r="JI18" s="17"/>
      <c r="JJ18" s="17"/>
      <c r="JK18" s="17"/>
      <c r="JL18" s="17"/>
      <c r="JM18" s="17"/>
      <c r="JN18" s="17"/>
      <c r="JO18" s="17"/>
      <c r="JP18" s="17"/>
      <c r="JQ18" s="17"/>
      <c r="JR18" s="17"/>
      <c r="JS18" s="17"/>
      <c r="JT18" s="17"/>
      <c r="JU18" s="17"/>
      <c r="JV18" s="17"/>
      <c r="JW18" s="17"/>
      <c r="JX18" s="17"/>
      <c r="JY18" s="17"/>
      <c r="JZ18" s="17"/>
      <c r="KA18" s="17"/>
      <c r="KB18" s="17"/>
      <c r="KC18" s="17"/>
      <c r="KD18" s="17"/>
      <c r="KE18" s="17"/>
      <c r="KF18" s="17"/>
      <c r="KG18" s="17"/>
      <c r="KH18" s="17"/>
      <c r="KI18" s="17"/>
      <c r="KJ18" s="17"/>
      <c r="KK18" s="17"/>
      <c r="KL18" s="17"/>
      <c r="KM18" s="17"/>
      <c r="KN18" s="17"/>
      <c r="KO18" s="17"/>
      <c r="KP18" s="17"/>
      <c r="KQ18" s="17"/>
      <c r="KR18" s="17"/>
      <c r="KS18" s="17"/>
      <c r="KT18" s="17"/>
      <c r="KU18" s="17"/>
      <c r="KV18" s="17"/>
      <c r="KW18" s="17"/>
      <c r="KX18" s="17"/>
      <c r="KY18" s="17"/>
      <c r="KZ18" s="17"/>
      <c r="LA18" s="17"/>
      <c r="LB18" s="17"/>
      <c r="LC18" s="17"/>
      <c r="LD18" s="17"/>
      <c r="LE18" s="17"/>
      <c r="LF18" s="17"/>
      <c r="LG18" s="17"/>
      <c r="LH18" s="17"/>
      <c r="LI18" s="17"/>
      <c r="LJ18" s="17"/>
      <c r="LK18" s="17"/>
      <c r="LL18" s="17"/>
      <c r="LM18" s="17"/>
      <c r="LN18" s="17"/>
      <c r="LO18" s="17"/>
      <c r="LP18" s="17"/>
      <c r="LQ18" s="17"/>
      <c r="LR18" s="17"/>
      <c r="LS18" s="17"/>
      <c r="LT18" s="17"/>
      <c r="LU18" s="17"/>
      <c r="LV18" s="17"/>
      <c r="LW18" s="17"/>
      <c r="LX18" s="17"/>
      <c r="LY18" s="17"/>
      <c r="LZ18" s="17"/>
      <c r="MA18" s="17"/>
      <c r="MB18" s="17"/>
      <c r="MC18" s="17"/>
      <c r="MD18" s="17"/>
      <c r="ME18" s="17"/>
      <c r="MF18" s="17"/>
      <c r="MG18" s="17"/>
      <c r="MH18" s="17"/>
      <c r="MI18" s="17"/>
      <c r="MJ18" s="17"/>
      <c r="MK18" s="17"/>
      <c r="ML18" s="17"/>
      <c r="MM18" s="17"/>
      <c r="MN18" s="17"/>
      <c r="MO18" s="17"/>
      <c r="MP18" s="17"/>
      <c r="MQ18" s="17"/>
      <c r="MR18" s="17"/>
      <c r="MS18" s="17"/>
      <c r="MT18" s="17"/>
      <c r="MU18" s="17"/>
      <c r="MV18" s="17"/>
      <c r="MW18" s="17"/>
      <c r="MX18" s="17"/>
      <c r="MY18" s="17"/>
      <c r="MZ18" s="17"/>
      <c r="NA18" s="17"/>
      <c r="NB18" s="17"/>
      <c r="NC18" s="17"/>
      <c r="ND18" s="17"/>
      <c r="NE18" s="17"/>
      <c r="NF18" s="17"/>
      <c r="NG18" s="17"/>
      <c r="NH18" s="17"/>
      <c r="NI18" s="17"/>
      <c r="NJ18" s="17"/>
      <c r="NK18" s="17"/>
      <c r="NL18" s="17"/>
      <c r="NM18" s="17"/>
      <c r="NN18" s="17"/>
      <c r="NO18" s="17"/>
      <c r="NP18" s="17"/>
      <c r="NQ18" s="17"/>
      <c r="NR18" s="17"/>
      <c r="NS18" s="17"/>
      <c r="NT18" s="17"/>
      <c r="NU18" s="17"/>
      <c r="NV18" s="17"/>
      <c r="NW18" s="17"/>
      <c r="NX18" s="17"/>
      <c r="NY18" s="17"/>
      <c r="NZ18" s="17"/>
      <c r="OA18" s="17"/>
      <c r="OB18" s="17"/>
      <c r="OC18" s="17"/>
      <c r="OD18" s="17"/>
      <c r="OE18" s="17"/>
      <c r="OF18" s="17"/>
      <c r="OG18" s="17"/>
      <c r="OH18" s="17"/>
      <c r="OI18" s="17"/>
      <c r="OJ18" s="17"/>
      <c r="OK18" s="17"/>
      <c r="OL18" s="17"/>
      <c r="OM18" s="17"/>
      <c r="ON18" s="17"/>
      <c r="OO18" s="17"/>
      <c r="OP18" s="17"/>
      <c r="OQ18" s="17"/>
      <c r="OR18" s="17"/>
      <c r="OS18" s="17"/>
      <c r="OT18" s="17"/>
      <c r="OU18" s="17"/>
      <c r="OV18" s="17"/>
      <c r="OW18" s="17"/>
      <c r="OX18" s="17"/>
      <c r="OY18" s="17"/>
      <c r="OZ18" s="17"/>
      <c r="PA18" s="17"/>
      <c r="PB18" s="17"/>
      <c r="PC18" s="17"/>
      <c r="PD18" s="17"/>
      <c r="PE18" s="17"/>
      <c r="PF18" s="17"/>
      <c r="PG18" s="17"/>
      <c r="PH18" s="17"/>
      <c r="PI18" s="17"/>
      <c r="PJ18" s="17"/>
      <c r="PK18" s="17"/>
      <c r="PL18" s="17"/>
      <c r="PM18" s="17"/>
      <c r="PN18" s="17"/>
      <c r="PO18" s="17"/>
      <c r="PP18" s="17"/>
      <c r="PQ18" s="17"/>
      <c r="PR18" s="17"/>
      <c r="PS18" s="17"/>
      <c r="PT18" s="17"/>
      <c r="PU18" s="17"/>
      <c r="PV18" s="17"/>
      <c r="PW18" s="17"/>
      <c r="PX18" s="17"/>
      <c r="PY18" s="17"/>
      <c r="PZ18" s="17"/>
      <c r="QA18" s="17"/>
      <c r="QB18" s="17"/>
      <c r="QC18" s="17"/>
      <c r="QD18" s="17"/>
      <c r="QE18" s="17"/>
      <c r="QF18" s="17"/>
      <c r="QG18" s="17"/>
      <c r="QH18" s="17"/>
      <c r="QI18" s="17"/>
      <c r="QJ18" s="17"/>
      <c r="QK18" s="17"/>
      <c r="QL18" s="17"/>
      <c r="QM18" s="17"/>
      <c r="QN18" s="17"/>
      <c r="QO18" s="17"/>
      <c r="QP18" s="17"/>
      <c r="QQ18" s="17"/>
      <c r="QR18" s="17"/>
      <c r="QS18" s="17"/>
      <c r="QT18" s="17"/>
      <c r="QU18" s="17"/>
      <c r="QV18" s="17"/>
      <c r="QW18" s="17"/>
      <c r="QX18" s="17"/>
      <c r="QY18" s="17"/>
      <c r="QZ18" s="17"/>
      <c r="RA18" s="17"/>
      <c r="RB18" s="17"/>
      <c r="RC18" s="17"/>
      <c r="RD18" s="17"/>
      <c r="RE18" s="17"/>
      <c r="RF18" s="17"/>
      <c r="RG18" s="17"/>
      <c r="RH18" s="17"/>
      <c r="RI18" s="17"/>
      <c r="RJ18" s="17"/>
      <c r="RK18" s="17"/>
      <c r="RL18" s="17"/>
      <c r="RM18" s="17"/>
      <c r="RN18" s="17"/>
      <c r="RO18" s="17"/>
      <c r="RP18" s="17"/>
      <c r="RQ18" s="17"/>
      <c r="RR18" s="17"/>
      <c r="RS18" s="17"/>
      <c r="RT18" s="17"/>
      <c r="RU18" s="17"/>
      <c r="RV18" s="17"/>
      <c r="RW18" s="17"/>
      <c r="RX18" s="17"/>
      <c r="RY18" s="17"/>
      <c r="RZ18" s="17"/>
      <c r="SA18" s="17"/>
      <c r="SB18" s="17"/>
      <c r="SC18" s="17"/>
      <c r="SD18" s="17"/>
      <c r="SE18" s="17"/>
      <c r="SF18" s="17"/>
      <c r="SG18" s="17"/>
      <c r="SH18" s="17"/>
      <c r="SI18" s="17"/>
      <c r="SJ18" s="17"/>
      <c r="SK18" s="17"/>
      <c r="SL18" s="17"/>
      <c r="SM18" s="17"/>
      <c r="SN18" s="17"/>
      <c r="SO18" s="17"/>
      <c r="SP18" s="17"/>
      <c r="SQ18" s="17"/>
      <c r="SR18" s="17"/>
      <c r="SS18" s="17"/>
      <c r="ST18" s="17"/>
      <c r="SU18" s="17"/>
      <c r="SV18" s="17"/>
      <c r="SW18" s="17"/>
      <c r="SX18" s="17"/>
      <c r="SY18" s="17"/>
      <c r="SZ18" s="17"/>
      <c r="TA18" s="17"/>
      <c r="TB18" s="17"/>
      <c r="TC18" s="17"/>
      <c r="TD18" s="17"/>
      <c r="TE18" s="17"/>
      <c r="TF18" s="17"/>
      <c r="TG18" s="17"/>
      <c r="TH18" s="17"/>
      <c r="TI18" s="17"/>
      <c r="TJ18" s="17"/>
      <c r="TK18" s="17"/>
      <c r="TL18" s="17"/>
      <c r="TM18" s="17"/>
      <c r="TN18" s="17"/>
      <c r="TO18" s="17"/>
      <c r="TP18" s="17"/>
      <c r="TQ18" s="17"/>
      <c r="TR18" s="17"/>
      <c r="TS18" s="17"/>
      <c r="TT18" s="17"/>
      <c r="TU18" s="17"/>
      <c r="TV18" s="17"/>
      <c r="TW18" s="17"/>
      <c r="TX18" s="17"/>
      <c r="TY18" s="17"/>
      <c r="TZ18" s="17"/>
      <c r="UA18" s="17"/>
      <c r="UB18" s="17"/>
      <c r="UC18" s="17"/>
      <c r="UD18" s="17"/>
      <c r="UE18" s="17"/>
      <c r="UF18" s="17"/>
      <c r="UG18" s="17"/>
      <c r="UH18" s="17"/>
      <c r="UI18" s="17"/>
      <c r="UJ18" s="17"/>
      <c r="UK18" s="17"/>
      <c r="UL18" s="17"/>
      <c r="UM18" s="17"/>
      <c r="UN18" s="17"/>
      <c r="UO18" s="17"/>
      <c r="UP18" s="17"/>
      <c r="UQ18" s="17"/>
      <c r="UR18" s="17"/>
      <c r="US18" s="17"/>
      <c r="UT18" s="17"/>
      <c r="UU18" s="17"/>
      <c r="UV18" s="17"/>
      <c r="UW18" s="17"/>
      <c r="UX18" s="17"/>
      <c r="UY18" s="17"/>
      <c r="UZ18" s="17"/>
      <c r="VA18" s="17"/>
      <c r="VB18" s="17"/>
      <c r="VC18" s="17"/>
      <c r="VD18" s="17"/>
      <c r="VE18" s="17"/>
      <c r="VF18" s="17"/>
      <c r="VG18" s="17"/>
      <c r="VH18" s="17"/>
      <c r="VI18" s="17"/>
      <c r="VJ18" s="17"/>
      <c r="VK18" s="17"/>
      <c r="VL18" s="17"/>
      <c r="VM18" s="17"/>
      <c r="VN18" s="17"/>
      <c r="VO18" s="17"/>
      <c r="VP18" s="17"/>
      <c r="VQ18" s="17"/>
      <c r="VR18" s="17"/>
      <c r="VS18" s="17"/>
      <c r="VT18" s="17"/>
      <c r="VU18" s="17"/>
      <c r="VV18" s="17"/>
      <c r="VW18" s="17"/>
      <c r="VX18" s="17"/>
      <c r="VY18" s="17"/>
      <c r="VZ18" s="17"/>
      <c r="WA18" s="17"/>
      <c r="WB18" s="17"/>
      <c r="WC18" s="17"/>
      <c r="WD18" s="17"/>
      <c r="WE18" s="17"/>
      <c r="WF18" s="17"/>
      <c r="WG18" s="17"/>
      <c r="WH18" s="17"/>
      <c r="WI18" s="17"/>
      <c r="WJ18" s="17"/>
      <c r="WK18" s="17"/>
      <c r="WL18" s="17"/>
      <c r="WM18" s="17"/>
      <c r="WN18" s="17"/>
      <c r="WO18" s="17"/>
      <c r="WP18" s="17"/>
      <c r="WQ18" s="17"/>
      <c r="WR18" s="17"/>
      <c r="WS18" s="17"/>
      <c r="WT18" s="17"/>
      <c r="WU18" s="17"/>
      <c r="WV18" s="17"/>
      <c r="WW18" s="17"/>
      <c r="WX18" s="17"/>
      <c r="WY18" s="17"/>
      <c r="WZ18" s="17"/>
      <c r="XA18" s="17"/>
      <c r="XB18" s="17"/>
      <c r="XC18" s="17"/>
      <c r="XD18" s="17"/>
      <c r="XE18" s="17"/>
      <c r="XF18" s="17"/>
      <c r="XG18" s="17"/>
      <c r="XH18" s="17"/>
      <c r="XI18" s="17"/>
      <c r="XJ18" s="17"/>
      <c r="XK18" s="17"/>
      <c r="XL18" s="17"/>
      <c r="XM18" s="17"/>
      <c r="XN18" s="17"/>
      <c r="XO18" s="17"/>
      <c r="XP18" s="17"/>
      <c r="XQ18" s="17"/>
      <c r="XR18" s="17"/>
      <c r="XS18" s="17"/>
      <c r="XT18" s="17"/>
      <c r="XU18" s="17"/>
      <c r="XV18" s="17"/>
      <c r="XW18" s="17"/>
      <c r="XX18" s="17"/>
      <c r="XY18" s="17"/>
      <c r="XZ18" s="17"/>
      <c r="YA18" s="17"/>
      <c r="YB18" s="17"/>
      <c r="YC18" s="17"/>
      <c r="YD18" s="17"/>
      <c r="YE18" s="17"/>
      <c r="YF18" s="17"/>
      <c r="YG18" s="17"/>
      <c r="YH18" s="17"/>
      <c r="YI18" s="17"/>
      <c r="YJ18" s="17"/>
      <c r="YK18" s="17"/>
      <c r="YL18" s="17"/>
      <c r="YM18" s="17"/>
      <c r="YN18" s="17"/>
      <c r="YO18" s="17"/>
      <c r="YP18" s="17"/>
      <c r="YQ18" s="17"/>
      <c r="YR18" s="17"/>
      <c r="YS18" s="17"/>
      <c r="YT18" s="17"/>
      <c r="YU18" s="17"/>
      <c r="YV18" s="17"/>
      <c r="YW18" s="17"/>
      <c r="YX18" s="17"/>
      <c r="YY18" s="17"/>
      <c r="YZ18" s="17"/>
      <c r="ZA18" s="17"/>
      <c r="ZB18" s="17"/>
      <c r="ZC18" s="17"/>
      <c r="ZD18" s="17"/>
      <c r="ZE18" s="17"/>
      <c r="ZF18" s="17"/>
      <c r="ZG18" s="17"/>
      <c r="ZH18" s="17"/>
      <c r="ZI18" s="17"/>
      <c r="ZJ18" s="17"/>
      <c r="ZK18" s="17"/>
      <c r="ZL18" s="17"/>
      <c r="ZM18" s="17"/>
      <c r="ZN18" s="17"/>
      <c r="ZO18" s="17"/>
      <c r="ZP18" s="17"/>
      <c r="ZQ18" s="17"/>
      <c r="ZR18" s="17"/>
      <c r="ZS18" s="17"/>
      <c r="ZT18" s="17"/>
      <c r="ZU18" s="17"/>
      <c r="ZV18" s="17"/>
      <c r="ZW18" s="17"/>
      <c r="ZX18" s="17"/>
      <c r="ZY18" s="17"/>
      <c r="ZZ18" s="17"/>
    </row>
    <row r="19" spans="1:702" x14ac:dyDescent="0.25">
      <c r="A19" s="4" t="s">
        <v>55</v>
      </c>
      <c r="B19" s="21">
        <v>-1916</v>
      </c>
      <c r="C19" s="21">
        <v>-2332</v>
      </c>
      <c r="D19" s="21">
        <v>-2322</v>
      </c>
      <c r="E19" s="21">
        <v>-2309</v>
      </c>
      <c r="F19" s="21">
        <v>-2307</v>
      </c>
      <c r="G19" s="21">
        <v>-2547</v>
      </c>
      <c r="H19" s="21">
        <v>-2532</v>
      </c>
      <c r="I19" s="21">
        <v>-2496</v>
      </c>
      <c r="J19" s="21">
        <v>-2475</v>
      </c>
      <c r="K19" s="21">
        <v>-2868</v>
      </c>
      <c r="L19" s="21">
        <v>-2842</v>
      </c>
      <c r="M19" s="21">
        <v>-2821</v>
      </c>
      <c r="N19" s="21">
        <v>-2800</v>
      </c>
      <c r="O19" s="21">
        <v>-3024</v>
      </c>
      <c r="P19" s="21">
        <v>-3012</v>
      </c>
      <c r="Q19" s="21">
        <v>-3009</v>
      </c>
      <c r="R19" s="21">
        <v>-3003</v>
      </c>
      <c r="S19" s="21">
        <v>-3238</v>
      </c>
      <c r="T19" s="21">
        <v>-3232</v>
      </c>
      <c r="U19" s="21">
        <v>-3226</v>
      </c>
      <c r="V19" s="21">
        <v>-3220</v>
      </c>
      <c r="W19" s="21">
        <v>-3544</v>
      </c>
      <c r="X19" s="21">
        <v>-3526</v>
      </c>
      <c r="Y19" s="21">
        <v>-3521</v>
      </c>
      <c r="Z19" s="21">
        <v>-3510</v>
      </c>
      <c r="AA19" s="21">
        <v>-3886</v>
      </c>
      <c r="AB19" s="21">
        <v>-3876</v>
      </c>
      <c r="AC19" s="21">
        <v>-3865</v>
      </c>
      <c r="AD19" s="21">
        <v>-3856</v>
      </c>
      <c r="AE19" s="21">
        <v>-4230</v>
      </c>
      <c r="AF19" s="21">
        <v>-4221</v>
      </c>
      <c r="AG19" s="21">
        <v>-4214</v>
      </c>
      <c r="AH19" s="21">
        <v>-4206</v>
      </c>
      <c r="AI19" s="21">
        <v>-4652</v>
      </c>
      <c r="AJ19" s="21">
        <v>-4645</v>
      </c>
      <c r="AK19" s="21">
        <v>-4632</v>
      </c>
      <c r="AL19" s="21">
        <v>-4621</v>
      </c>
      <c r="AM19" s="21">
        <v>-5066</v>
      </c>
      <c r="AN19" s="21">
        <v>-5059</v>
      </c>
      <c r="AO19" s="21">
        <v>-5054</v>
      </c>
      <c r="AP19" s="21">
        <v>-5051</v>
      </c>
      <c r="AQ19" s="21">
        <v>-5574</v>
      </c>
      <c r="AR19" s="21">
        <v>-5572</v>
      </c>
      <c r="AS19" s="21">
        <v>-5574</v>
      </c>
      <c r="AT19" s="21">
        <v>-5574</v>
      </c>
      <c r="AU19" s="21">
        <v>-6170</v>
      </c>
      <c r="AV19" s="21">
        <v>-6169</v>
      </c>
      <c r="AW19" s="21">
        <f>-Assumptions!AY36*'Cash Flow'!AW4</f>
        <v>-6870.5540960539693</v>
      </c>
      <c r="AX19" s="21">
        <f>-Assumptions!AZ36*'Cash Flow'!AX4</f>
        <v>-7426.7465332188267</v>
      </c>
      <c r="AY19" s="21">
        <f>-Assumptions!BA36*'Cash Flow'!AY4</f>
        <v>-7934.7556011521201</v>
      </c>
      <c r="AZ19" s="21">
        <f>-Assumptions!BB36*'Cash Flow'!AZ4</f>
        <v>-8373.3951298594038</v>
      </c>
      <c r="BA19" s="21">
        <f>-Assumptions!BC36*'Cash Flow'!BA4</f>
        <v>-9335.4536016742459</v>
      </c>
      <c r="BB19" s="21">
        <f>-Assumptions!BD36*'Cash Flow'!BB4</f>
        <v>-10316.179001938266</v>
      </c>
      <c r="BC19" s="21">
        <f>-Assumptions!BE36*'Cash Flow'!BC4</f>
        <v>-11386.754620002343</v>
      </c>
      <c r="BD19" s="21">
        <f>-Assumptions!BF36*'Cash Flow'!BD4</f>
        <v>-12368.947683287051</v>
      </c>
      <c r="BE19" s="17"/>
      <c r="BF19" s="17"/>
      <c r="BG19" s="17"/>
      <c r="BH19" s="17"/>
      <c r="BI19" s="17"/>
      <c r="BJ19" s="17"/>
      <c r="BK19" s="17"/>
      <c r="BL19" s="17"/>
      <c r="BM19" s="17"/>
      <c r="BN19" s="17"/>
      <c r="BO19" s="17"/>
      <c r="BP19" s="17"/>
      <c r="BQ19" s="17"/>
      <c r="BR19" s="17"/>
      <c r="BS19" s="17"/>
      <c r="BT19" s="17"/>
      <c r="BU19" s="17"/>
      <c r="BV19" s="17"/>
      <c r="BW19" s="17"/>
      <c r="BX19" s="17"/>
      <c r="BY19" s="17"/>
      <c r="BZ19" s="17"/>
      <c r="CA19" s="17"/>
      <c r="CB19" s="17"/>
      <c r="CC19" s="17"/>
      <c r="CD19" s="17"/>
      <c r="CE19" s="17"/>
      <c r="CF19" s="17"/>
      <c r="CG19" s="17"/>
      <c r="CH19" s="17"/>
      <c r="CI19" s="17"/>
      <c r="CJ19" s="17"/>
      <c r="CK19" s="17"/>
      <c r="CL19" s="17"/>
      <c r="CM19" s="17"/>
      <c r="CN19" s="17"/>
      <c r="CO19" s="17"/>
      <c r="CP19" s="17"/>
      <c r="CQ19" s="17"/>
      <c r="CR19" s="17"/>
      <c r="CS19" s="17"/>
      <c r="CT19" s="17"/>
      <c r="CU19" s="17"/>
      <c r="CV19" s="17"/>
      <c r="CW19" s="17"/>
      <c r="CX19" s="17"/>
      <c r="CY19" s="17"/>
      <c r="CZ19" s="17"/>
      <c r="DA19" s="17"/>
      <c r="DB19" s="17"/>
      <c r="DC19" s="17"/>
      <c r="DD19" s="17"/>
      <c r="DE19" s="17"/>
      <c r="DF19" s="17"/>
      <c r="DG19" s="17"/>
      <c r="DH19" s="17"/>
      <c r="DI19" s="17"/>
      <c r="DJ19" s="17"/>
      <c r="DK19" s="17"/>
      <c r="DL19" s="17"/>
      <c r="DM19" s="17"/>
      <c r="DN19" s="17"/>
      <c r="DO19" s="17"/>
      <c r="DP19" s="17"/>
      <c r="DQ19" s="17"/>
      <c r="DR19" s="17"/>
      <c r="DS19" s="17"/>
      <c r="DT19" s="17"/>
      <c r="DU19" s="17"/>
      <c r="DV19" s="17"/>
      <c r="DW19" s="17"/>
      <c r="DX19" s="17"/>
      <c r="DY19" s="17"/>
      <c r="DZ19" s="17"/>
      <c r="EA19" s="17"/>
      <c r="EB19" s="17"/>
      <c r="EC19" s="17"/>
      <c r="ED19" s="17"/>
      <c r="EE19" s="17"/>
      <c r="EF19" s="17"/>
      <c r="EG19" s="17"/>
      <c r="EH19" s="17"/>
      <c r="EI19" s="17"/>
      <c r="EJ19" s="17"/>
      <c r="EK19" s="17"/>
      <c r="EL19" s="17"/>
      <c r="EM19" s="17"/>
      <c r="EN19" s="17"/>
      <c r="EO19" s="17"/>
      <c r="EP19" s="17"/>
      <c r="EQ19" s="17"/>
      <c r="ER19" s="17"/>
      <c r="ES19" s="17"/>
      <c r="ET19" s="17"/>
      <c r="EU19" s="17"/>
      <c r="EV19" s="17"/>
      <c r="EW19" s="17"/>
      <c r="EX19" s="17"/>
      <c r="EY19" s="17"/>
      <c r="EZ19" s="17"/>
      <c r="FA19" s="17"/>
      <c r="FB19" s="17"/>
      <c r="FC19" s="17"/>
      <c r="FD19" s="17"/>
      <c r="FE19" s="17"/>
      <c r="FF19" s="17"/>
      <c r="FG19" s="17"/>
      <c r="FH19" s="17"/>
      <c r="FI19" s="17"/>
      <c r="FJ19" s="17"/>
      <c r="FK19" s="17"/>
      <c r="FL19" s="17"/>
      <c r="FM19" s="17"/>
      <c r="FN19" s="17"/>
      <c r="FO19" s="17"/>
      <c r="FP19" s="17"/>
      <c r="FQ19" s="17"/>
      <c r="FR19" s="17"/>
      <c r="FS19" s="17"/>
      <c r="FT19" s="17"/>
      <c r="FU19" s="17"/>
      <c r="FV19" s="17"/>
      <c r="FW19" s="17"/>
      <c r="FX19" s="17"/>
      <c r="FY19" s="17"/>
      <c r="FZ19" s="17"/>
      <c r="GA19" s="17"/>
      <c r="GB19" s="17"/>
      <c r="GC19" s="17"/>
      <c r="GD19" s="17"/>
      <c r="GE19" s="17"/>
      <c r="GF19" s="17"/>
      <c r="GG19" s="17"/>
      <c r="GH19" s="17"/>
      <c r="GI19" s="17"/>
      <c r="GJ19" s="17"/>
      <c r="GK19" s="17"/>
      <c r="GL19" s="17"/>
      <c r="GM19" s="17"/>
      <c r="GN19" s="17"/>
      <c r="GO19" s="17"/>
      <c r="GP19" s="17"/>
      <c r="GQ19" s="17"/>
      <c r="GR19" s="17"/>
      <c r="GS19" s="17"/>
      <c r="GT19" s="17"/>
      <c r="GU19" s="17"/>
      <c r="GV19" s="17"/>
      <c r="GW19" s="17"/>
      <c r="GX19" s="17"/>
      <c r="GY19" s="17"/>
      <c r="GZ19" s="17"/>
      <c r="HA19" s="17"/>
      <c r="HB19" s="17"/>
      <c r="HC19" s="17"/>
      <c r="HD19" s="17"/>
      <c r="HE19" s="17"/>
      <c r="HF19" s="17"/>
      <c r="HG19" s="17"/>
      <c r="HH19" s="17"/>
      <c r="HI19" s="17"/>
      <c r="HJ19" s="17"/>
      <c r="HK19" s="17"/>
      <c r="HL19" s="17"/>
      <c r="HM19" s="17"/>
      <c r="HN19" s="17"/>
      <c r="HO19" s="17"/>
      <c r="HP19" s="17"/>
      <c r="HQ19" s="17"/>
      <c r="HR19" s="17"/>
      <c r="HS19" s="17"/>
      <c r="HT19" s="17"/>
      <c r="HU19" s="17"/>
      <c r="HV19" s="17"/>
      <c r="HW19" s="17"/>
      <c r="HX19" s="17"/>
      <c r="HY19" s="17"/>
      <c r="HZ19" s="17"/>
      <c r="IA19" s="17"/>
      <c r="IB19" s="17"/>
      <c r="IC19" s="17"/>
      <c r="ID19" s="17"/>
      <c r="IE19" s="17"/>
      <c r="IF19" s="17"/>
      <c r="IG19" s="17"/>
      <c r="IH19" s="17"/>
      <c r="II19" s="17"/>
      <c r="IJ19" s="17"/>
      <c r="IK19" s="17"/>
      <c r="IL19" s="17"/>
      <c r="IM19" s="17"/>
      <c r="IN19" s="17"/>
      <c r="IO19" s="17"/>
      <c r="IP19" s="17"/>
      <c r="IQ19" s="17"/>
      <c r="IR19" s="17"/>
      <c r="IS19" s="17"/>
      <c r="IT19" s="17"/>
      <c r="IU19" s="17"/>
      <c r="IV19" s="17"/>
      <c r="IW19" s="17"/>
      <c r="IX19" s="17"/>
      <c r="IY19" s="17"/>
      <c r="IZ19" s="17"/>
      <c r="JA19" s="17"/>
      <c r="JB19" s="17"/>
      <c r="JC19" s="17"/>
      <c r="JD19" s="17"/>
      <c r="JE19" s="17"/>
      <c r="JF19" s="17"/>
      <c r="JG19" s="17"/>
      <c r="JH19" s="17"/>
      <c r="JI19" s="17"/>
      <c r="JJ19" s="17"/>
      <c r="JK19" s="17"/>
      <c r="JL19" s="17"/>
      <c r="JM19" s="17"/>
      <c r="JN19" s="17"/>
      <c r="JO19" s="17"/>
      <c r="JP19" s="17"/>
      <c r="JQ19" s="17"/>
      <c r="JR19" s="17"/>
      <c r="JS19" s="17"/>
      <c r="JT19" s="17"/>
      <c r="JU19" s="17"/>
      <c r="JV19" s="17"/>
      <c r="JW19" s="17"/>
      <c r="JX19" s="17"/>
      <c r="JY19" s="17"/>
      <c r="JZ19" s="17"/>
      <c r="KA19" s="17"/>
      <c r="KB19" s="17"/>
      <c r="KC19" s="17"/>
      <c r="KD19" s="17"/>
      <c r="KE19" s="17"/>
      <c r="KF19" s="17"/>
      <c r="KG19" s="17"/>
      <c r="KH19" s="17"/>
      <c r="KI19" s="17"/>
      <c r="KJ19" s="17"/>
      <c r="KK19" s="17"/>
      <c r="KL19" s="17"/>
      <c r="KM19" s="17"/>
      <c r="KN19" s="17"/>
      <c r="KO19" s="17"/>
      <c r="KP19" s="17"/>
      <c r="KQ19" s="17"/>
      <c r="KR19" s="17"/>
      <c r="KS19" s="17"/>
      <c r="KT19" s="17"/>
      <c r="KU19" s="17"/>
      <c r="KV19" s="17"/>
      <c r="KW19" s="17"/>
      <c r="KX19" s="17"/>
      <c r="KY19" s="17"/>
      <c r="KZ19" s="17"/>
      <c r="LA19" s="17"/>
      <c r="LB19" s="17"/>
      <c r="LC19" s="17"/>
      <c r="LD19" s="17"/>
      <c r="LE19" s="17"/>
      <c r="LF19" s="17"/>
      <c r="LG19" s="17"/>
      <c r="LH19" s="17"/>
      <c r="LI19" s="17"/>
      <c r="LJ19" s="17"/>
      <c r="LK19" s="17"/>
      <c r="LL19" s="17"/>
      <c r="LM19" s="17"/>
      <c r="LN19" s="17"/>
      <c r="LO19" s="17"/>
      <c r="LP19" s="17"/>
      <c r="LQ19" s="17"/>
      <c r="LR19" s="17"/>
      <c r="LS19" s="17"/>
      <c r="LT19" s="17"/>
      <c r="LU19" s="17"/>
      <c r="LV19" s="17"/>
      <c r="LW19" s="17"/>
      <c r="LX19" s="17"/>
      <c r="LY19" s="17"/>
      <c r="LZ19" s="17"/>
      <c r="MA19" s="17"/>
      <c r="MB19" s="17"/>
      <c r="MC19" s="17"/>
      <c r="MD19" s="17"/>
      <c r="ME19" s="17"/>
      <c r="MF19" s="17"/>
      <c r="MG19" s="17"/>
      <c r="MH19" s="17"/>
      <c r="MI19" s="17"/>
      <c r="MJ19" s="17"/>
      <c r="MK19" s="17"/>
      <c r="ML19" s="17"/>
      <c r="MM19" s="17"/>
      <c r="MN19" s="17"/>
      <c r="MO19" s="17"/>
      <c r="MP19" s="17"/>
      <c r="MQ19" s="17"/>
      <c r="MR19" s="17"/>
      <c r="MS19" s="17"/>
      <c r="MT19" s="17"/>
      <c r="MU19" s="17"/>
      <c r="MV19" s="17"/>
      <c r="MW19" s="17"/>
      <c r="MX19" s="17"/>
      <c r="MY19" s="17"/>
      <c r="MZ19" s="17"/>
      <c r="NA19" s="17"/>
      <c r="NB19" s="17"/>
      <c r="NC19" s="17"/>
      <c r="ND19" s="17"/>
      <c r="NE19" s="17"/>
      <c r="NF19" s="17"/>
      <c r="NG19" s="17"/>
      <c r="NH19" s="17"/>
      <c r="NI19" s="17"/>
      <c r="NJ19" s="17"/>
      <c r="NK19" s="17"/>
      <c r="NL19" s="17"/>
      <c r="NM19" s="17"/>
      <c r="NN19" s="17"/>
      <c r="NO19" s="17"/>
      <c r="NP19" s="17"/>
      <c r="NQ19" s="17"/>
      <c r="NR19" s="17"/>
      <c r="NS19" s="17"/>
      <c r="NT19" s="17"/>
      <c r="NU19" s="17"/>
      <c r="NV19" s="17"/>
      <c r="NW19" s="17"/>
      <c r="NX19" s="17"/>
      <c r="NY19" s="17"/>
      <c r="NZ19" s="17"/>
      <c r="OA19" s="17"/>
      <c r="OB19" s="17"/>
      <c r="OC19" s="17"/>
      <c r="OD19" s="17"/>
      <c r="OE19" s="17"/>
      <c r="OF19" s="17"/>
      <c r="OG19" s="17"/>
      <c r="OH19" s="17"/>
      <c r="OI19" s="17"/>
      <c r="OJ19" s="17"/>
      <c r="OK19" s="17"/>
      <c r="OL19" s="17"/>
      <c r="OM19" s="17"/>
      <c r="ON19" s="17"/>
      <c r="OO19" s="17"/>
      <c r="OP19" s="17"/>
      <c r="OQ19" s="17"/>
      <c r="OR19" s="17"/>
      <c r="OS19" s="17"/>
      <c r="OT19" s="17"/>
      <c r="OU19" s="17"/>
      <c r="OV19" s="17"/>
      <c r="OW19" s="17"/>
      <c r="OX19" s="17"/>
      <c r="OY19" s="17"/>
      <c r="OZ19" s="17"/>
      <c r="PA19" s="17"/>
      <c r="PB19" s="17"/>
      <c r="PC19" s="17"/>
      <c r="PD19" s="17"/>
      <c r="PE19" s="17"/>
      <c r="PF19" s="17"/>
      <c r="PG19" s="17"/>
      <c r="PH19" s="17"/>
      <c r="PI19" s="17"/>
      <c r="PJ19" s="17"/>
      <c r="PK19" s="17"/>
      <c r="PL19" s="17"/>
      <c r="PM19" s="17"/>
      <c r="PN19" s="17"/>
      <c r="PO19" s="17"/>
      <c r="PP19" s="17"/>
      <c r="PQ19" s="17"/>
      <c r="PR19" s="17"/>
      <c r="PS19" s="17"/>
      <c r="PT19" s="17"/>
      <c r="PU19" s="17"/>
      <c r="PV19" s="17"/>
      <c r="PW19" s="17"/>
      <c r="PX19" s="17"/>
      <c r="PY19" s="17"/>
      <c r="PZ19" s="17"/>
      <c r="QA19" s="17"/>
      <c r="QB19" s="17"/>
      <c r="QC19" s="17"/>
      <c r="QD19" s="17"/>
      <c r="QE19" s="17"/>
      <c r="QF19" s="17"/>
      <c r="QG19" s="17"/>
      <c r="QH19" s="17"/>
      <c r="QI19" s="17"/>
      <c r="QJ19" s="17"/>
      <c r="QK19" s="17"/>
      <c r="QL19" s="17"/>
      <c r="QM19" s="17"/>
      <c r="QN19" s="17"/>
      <c r="QO19" s="17"/>
      <c r="QP19" s="17"/>
      <c r="QQ19" s="17"/>
      <c r="QR19" s="17"/>
      <c r="QS19" s="17"/>
      <c r="QT19" s="17"/>
      <c r="QU19" s="17"/>
      <c r="QV19" s="17"/>
      <c r="QW19" s="17"/>
      <c r="QX19" s="17"/>
      <c r="QY19" s="17"/>
      <c r="QZ19" s="17"/>
      <c r="RA19" s="17"/>
      <c r="RB19" s="17"/>
      <c r="RC19" s="17"/>
      <c r="RD19" s="17"/>
      <c r="RE19" s="17"/>
      <c r="RF19" s="17"/>
      <c r="RG19" s="17"/>
      <c r="RH19" s="17"/>
      <c r="RI19" s="17"/>
      <c r="RJ19" s="17"/>
      <c r="RK19" s="17"/>
      <c r="RL19" s="17"/>
      <c r="RM19" s="17"/>
      <c r="RN19" s="17"/>
      <c r="RO19" s="17"/>
      <c r="RP19" s="17"/>
      <c r="RQ19" s="17"/>
      <c r="RR19" s="17"/>
      <c r="RS19" s="17"/>
      <c r="RT19" s="17"/>
      <c r="RU19" s="17"/>
      <c r="RV19" s="17"/>
      <c r="RW19" s="17"/>
      <c r="RX19" s="17"/>
      <c r="RY19" s="17"/>
      <c r="RZ19" s="17"/>
      <c r="SA19" s="17"/>
      <c r="SB19" s="17"/>
      <c r="SC19" s="17"/>
      <c r="SD19" s="17"/>
      <c r="SE19" s="17"/>
      <c r="SF19" s="17"/>
      <c r="SG19" s="17"/>
      <c r="SH19" s="17"/>
      <c r="SI19" s="17"/>
      <c r="SJ19" s="17"/>
      <c r="SK19" s="17"/>
      <c r="SL19" s="17"/>
      <c r="SM19" s="17"/>
      <c r="SN19" s="17"/>
      <c r="SO19" s="17"/>
      <c r="SP19" s="17"/>
      <c r="SQ19" s="17"/>
      <c r="SR19" s="17"/>
      <c r="SS19" s="17"/>
      <c r="ST19" s="17"/>
      <c r="SU19" s="17"/>
      <c r="SV19" s="17"/>
      <c r="SW19" s="17"/>
      <c r="SX19" s="17"/>
      <c r="SY19" s="17"/>
      <c r="SZ19" s="17"/>
      <c r="TA19" s="17"/>
      <c r="TB19" s="17"/>
      <c r="TC19" s="17"/>
      <c r="TD19" s="17"/>
      <c r="TE19" s="17"/>
      <c r="TF19" s="17"/>
      <c r="TG19" s="17"/>
      <c r="TH19" s="17"/>
      <c r="TI19" s="17"/>
      <c r="TJ19" s="17"/>
      <c r="TK19" s="17"/>
      <c r="TL19" s="17"/>
      <c r="TM19" s="17"/>
      <c r="TN19" s="17"/>
      <c r="TO19" s="17"/>
      <c r="TP19" s="17"/>
      <c r="TQ19" s="17"/>
      <c r="TR19" s="17"/>
      <c r="TS19" s="17"/>
      <c r="TT19" s="17"/>
      <c r="TU19" s="17"/>
      <c r="TV19" s="17"/>
      <c r="TW19" s="17"/>
      <c r="TX19" s="17"/>
      <c r="TY19" s="17"/>
      <c r="TZ19" s="17"/>
      <c r="UA19" s="17"/>
      <c r="UB19" s="17"/>
      <c r="UC19" s="17"/>
      <c r="UD19" s="17"/>
      <c r="UE19" s="17"/>
      <c r="UF19" s="17"/>
      <c r="UG19" s="17"/>
      <c r="UH19" s="17"/>
      <c r="UI19" s="17"/>
      <c r="UJ19" s="17"/>
      <c r="UK19" s="17"/>
      <c r="UL19" s="17"/>
      <c r="UM19" s="17"/>
      <c r="UN19" s="17"/>
      <c r="UO19" s="17"/>
      <c r="UP19" s="17"/>
      <c r="UQ19" s="17"/>
      <c r="UR19" s="17"/>
      <c r="US19" s="17"/>
      <c r="UT19" s="17"/>
      <c r="UU19" s="17"/>
      <c r="UV19" s="17"/>
      <c r="UW19" s="17"/>
      <c r="UX19" s="17"/>
      <c r="UY19" s="17"/>
      <c r="UZ19" s="17"/>
      <c r="VA19" s="17"/>
      <c r="VB19" s="17"/>
      <c r="VC19" s="17"/>
      <c r="VD19" s="17"/>
      <c r="VE19" s="17"/>
      <c r="VF19" s="17"/>
      <c r="VG19" s="17"/>
      <c r="VH19" s="17"/>
      <c r="VI19" s="17"/>
      <c r="VJ19" s="17"/>
      <c r="VK19" s="17"/>
      <c r="VL19" s="17"/>
      <c r="VM19" s="17"/>
      <c r="VN19" s="17"/>
      <c r="VO19" s="17"/>
      <c r="VP19" s="17"/>
      <c r="VQ19" s="17"/>
      <c r="VR19" s="17"/>
      <c r="VS19" s="17"/>
      <c r="VT19" s="17"/>
      <c r="VU19" s="17"/>
      <c r="VV19" s="17"/>
      <c r="VW19" s="17"/>
      <c r="VX19" s="17"/>
      <c r="VY19" s="17"/>
      <c r="VZ19" s="17"/>
      <c r="WA19" s="17"/>
      <c r="WB19" s="17"/>
      <c r="WC19" s="17"/>
      <c r="WD19" s="17"/>
      <c r="WE19" s="17"/>
      <c r="WF19" s="17"/>
      <c r="WG19" s="17"/>
      <c r="WH19" s="17"/>
      <c r="WI19" s="17"/>
      <c r="WJ19" s="17"/>
      <c r="WK19" s="17"/>
      <c r="WL19" s="17"/>
      <c r="WM19" s="17"/>
      <c r="WN19" s="17"/>
      <c r="WO19" s="17"/>
      <c r="WP19" s="17"/>
      <c r="WQ19" s="17"/>
      <c r="WR19" s="17"/>
      <c r="WS19" s="17"/>
      <c r="WT19" s="17"/>
      <c r="WU19" s="17"/>
      <c r="WV19" s="17"/>
      <c r="WW19" s="17"/>
      <c r="WX19" s="17"/>
      <c r="WY19" s="17"/>
      <c r="WZ19" s="17"/>
      <c r="XA19" s="17"/>
      <c r="XB19" s="17"/>
      <c r="XC19" s="17"/>
      <c r="XD19" s="17"/>
      <c r="XE19" s="17"/>
      <c r="XF19" s="17"/>
      <c r="XG19" s="17"/>
      <c r="XH19" s="17"/>
      <c r="XI19" s="17"/>
      <c r="XJ19" s="17"/>
      <c r="XK19" s="17"/>
      <c r="XL19" s="17"/>
      <c r="XM19" s="17"/>
      <c r="XN19" s="17"/>
      <c r="XO19" s="17"/>
      <c r="XP19" s="17"/>
      <c r="XQ19" s="17"/>
      <c r="XR19" s="17"/>
      <c r="XS19" s="17"/>
      <c r="XT19" s="17"/>
      <c r="XU19" s="17"/>
      <c r="XV19" s="17"/>
      <c r="XW19" s="17"/>
      <c r="XX19" s="17"/>
      <c r="XY19" s="17"/>
      <c r="XZ19" s="17"/>
      <c r="YA19" s="17"/>
      <c r="YB19" s="17"/>
      <c r="YC19" s="17"/>
      <c r="YD19" s="17"/>
      <c r="YE19" s="17"/>
      <c r="YF19" s="17"/>
      <c r="YG19" s="17"/>
      <c r="YH19" s="17"/>
      <c r="YI19" s="17"/>
      <c r="YJ19" s="17"/>
      <c r="YK19" s="17"/>
      <c r="YL19" s="17"/>
      <c r="YM19" s="17"/>
      <c r="YN19" s="17"/>
      <c r="YO19" s="17"/>
      <c r="YP19" s="17"/>
      <c r="YQ19" s="17"/>
      <c r="YR19" s="17"/>
      <c r="YS19" s="17"/>
      <c r="YT19" s="17"/>
      <c r="YU19" s="17"/>
      <c r="YV19" s="17"/>
      <c r="YW19" s="17"/>
      <c r="YX19" s="17"/>
      <c r="YY19" s="17"/>
      <c r="YZ19" s="17"/>
      <c r="ZA19" s="17"/>
      <c r="ZB19" s="17"/>
      <c r="ZC19" s="17"/>
      <c r="ZD19" s="17"/>
      <c r="ZE19" s="17"/>
      <c r="ZF19" s="17"/>
      <c r="ZG19" s="17"/>
      <c r="ZH19" s="17"/>
      <c r="ZI19" s="17"/>
      <c r="ZJ19" s="17"/>
      <c r="ZK19" s="17"/>
      <c r="ZL19" s="17"/>
      <c r="ZM19" s="17"/>
      <c r="ZN19" s="17"/>
      <c r="ZO19" s="17"/>
      <c r="ZP19" s="17"/>
      <c r="ZQ19" s="17"/>
      <c r="ZR19" s="17"/>
      <c r="ZS19" s="17"/>
      <c r="ZT19" s="17"/>
      <c r="ZU19" s="17"/>
      <c r="ZV19" s="17"/>
      <c r="ZW19" s="17"/>
      <c r="ZX19" s="17"/>
      <c r="ZY19" s="17"/>
      <c r="ZZ19" s="17"/>
    </row>
    <row r="20" spans="1:702" x14ac:dyDescent="0.25">
      <c r="A20" s="4" t="s">
        <v>56</v>
      </c>
      <c r="B20" s="21">
        <v>-2188</v>
      </c>
      <c r="C20" s="21">
        <v>-2113</v>
      </c>
      <c r="D20" s="21">
        <v>-1845</v>
      </c>
      <c r="E20" s="21">
        <v>-1170</v>
      </c>
      <c r="F20" s="21">
        <v>-2888</v>
      </c>
      <c r="G20" s="21">
        <v>-2145</v>
      </c>
      <c r="H20" s="21">
        <v>-5131</v>
      </c>
      <c r="I20" s="21">
        <v>-4279</v>
      </c>
      <c r="J20" s="21">
        <v>-4757</v>
      </c>
      <c r="K20" s="21">
        <v>-3678</v>
      </c>
      <c r="L20" s="21">
        <v>-3857</v>
      </c>
      <c r="M20" s="21">
        <v>-3677</v>
      </c>
      <c r="N20" s="21">
        <v>-4362</v>
      </c>
      <c r="O20" s="21">
        <v>-3599</v>
      </c>
      <c r="P20" s="21">
        <v>-2062</v>
      </c>
      <c r="Q20" s="21">
        <v>-1765</v>
      </c>
      <c r="R20" s="21">
        <v>-2570</v>
      </c>
      <c r="S20" s="21">
        <v>-2008</v>
      </c>
      <c r="T20" s="21">
        <v>-3781</v>
      </c>
      <c r="U20" s="21">
        <v>-2362</v>
      </c>
      <c r="V20" s="21">
        <v>-3744</v>
      </c>
      <c r="W20" s="21">
        <v>-6413</v>
      </c>
      <c r="X20" s="21">
        <v>-4753</v>
      </c>
      <c r="Y20" s="21">
        <v>-4633</v>
      </c>
      <c r="Z20" s="21">
        <v>-4912</v>
      </c>
      <c r="AA20" s="21">
        <v>-5206</v>
      </c>
      <c r="AB20" s="21">
        <v>-7059</v>
      </c>
      <c r="AC20" s="21">
        <v>-5791</v>
      </c>
      <c r="AD20" s="21">
        <v>-6743</v>
      </c>
      <c r="AE20" s="21">
        <v>-6535</v>
      </c>
      <c r="AF20" s="21">
        <v>-6930</v>
      </c>
      <c r="AG20" s="21">
        <v>-7177</v>
      </c>
      <c r="AH20" s="21">
        <v>-7684</v>
      </c>
      <c r="AI20" s="21">
        <v>-7433</v>
      </c>
      <c r="AJ20" s="21">
        <v>-8822</v>
      </c>
      <c r="AK20" s="21">
        <v>-8757</v>
      </c>
      <c r="AL20" s="21">
        <v>-5573</v>
      </c>
      <c r="AM20" s="21">
        <v>-5459</v>
      </c>
      <c r="AN20" s="21">
        <v>-5509</v>
      </c>
      <c r="AO20" s="21">
        <v>-5704</v>
      </c>
      <c r="AP20" s="21">
        <v>-4831</v>
      </c>
      <c r="AQ20" s="21">
        <v>-4000</v>
      </c>
      <c r="AR20" s="21">
        <v>-4213</v>
      </c>
      <c r="AS20" s="21">
        <v>-4210</v>
      </c>
      <c r="AT20" s="21">
        <v>-4107</v>
      </c>
      <c r="AU20" s="21">
        <v>-4986</v>
      </c>
      <c r="AV20" s="21">
        <v>-4781</v>
      </c>
      <c r="AW20" s="21">
        <f>Assumptions!AY37</f>
        <v>-5177.5</v>
      </c>
      <c r="AX20" s="21">
        <f>Assumptions!AZ37</f>
        <v>-5177.5</v>
      </c>
      <c r="AY20" s="21">
        <f>Assumptions!BA37</f>
        <v>-5177.5</v>
      </c>
      <c r="AZ20" s="21">
        <f>Assumptions!BB37</f>
        <v>-5177.5</v>
      </c>
      <c r="BA20" s="21">
        <f>Assumptions!BC37</f>
        <v>-5177.5</v>
      </c>
      <c r="BB20" s="21">
        <f>Assumptions!BD37</f>
        <v>-5177.5</v>
      </c>
      <c r="BC20" s="21">
        <f>Assumptions!BE37</f>
        <v>-5177.5</v>
      </c>
      <c r="BD20" s="21">
        <f>Assumptions!BF37</f>
        <v>-5177.5</v>
      </c>
      <c r="BE20" s="17"/>
      <c r="BF20" s="17"/>
      <c r="BG20" s="17"/>
      <c r="BH20" s="17"/>
      <c r="BI20" s="17"/>
      <c r="BJ20" s="17"/>
      <c r="BK20" s="17"/>
      <c r="BL20" s="17"/>
      <c r="BM20" s="17"/>
      <c r="BN20" s="17"/>
      <c r="BO20" s="17"/>
      <c r="BP20" s="17"/>
      <c r="BQ20" s="17"/>
      <c r="BR20" s="17"/>
      <c r="BS20" s="17"/>
      <c r="BT20" s="17"/>
      <c r="BU20" s="17"/>
      <c r="BV20" s="17"/>
      <c r="BW20" s="17"/>
      <c r="BX20" s="17"/>
      <c r="BY20" s="17"/>
      <c r="BZ20" s="17"/>
      <c r="CA20" s="17"/>
      <c r="CB20" s="17"/>
      <c r="CC20" s="17"/>
      <c r="CD20" s="17"/>
      <c r="CE20" s="17"/>
      <c r="CF20" s="17"/>
      <c r="CG20" s="17"/>
      <c r="CH20" s="17"/>
      <c r="CI20" s="17"/>
      <c r="CJ20" s="17"/>
      <c r="CK20" s="17"/>
      <c r="CL20" s="17"/>
      <c r="CM20" s="17"/>
      <c r="CN20" s="17"/>
      <c r="CO20" s="17"/>
      <c r="CP20" s="17"/>
      <c r="CQ20" s="17"/>
      <c r="CR20" s="17"/>
      <c r="CS20" s="17"/>
      <c r="CT20" s="17"/>
      <c r="CU20" s="17"/>
      <c r="CV20" s="17"/>
      <c r="CW20" s="17"/>
      <c r="CX20" s="17"/>
      <c r="CY20" s="17"/>
      <c r="CZ20" s="17"/>
      <c r="DA20" s="17"/>
      <c r="DB20" s="17"/>
      <c r="DC20" s="17"/>
      <c r="DD20" s="17"/>
      <c r="DE20" s="17"/>
      <c r="DF20" s="17"/>
      <c r="DG20" s="17"/>
      <c r="DH20" s="17"/>
      <c r="DI20" s="17"/>
      <c r="DJ20" s="17"/>
      <c r="DK20" s="17"/>
      <c r="DL20" s="17"/>
      <c r="DM20" s="17"/>
      <c r="DN20" s="17"/>
      <c r="DO20" s="17"/>
      <c r="DP20" s="17"/>
      <c r="DQ20" s="17"/>
      <c r="DR20" s="17"/>
      <c r="DS20" s="17"/>
      <c r="DT20" s="17"/>
      <c r="DU20" s="17"/>
      <c r="DV20" s="17"/>
      <c r="DW20" s="17"/>
      <c r="DX20" s="17"/>
      <c r="DY20" s="17"/>
      <c r="DZ20" s="17"/>
      <c r="EA20" s="17"/>
      <c r="EB20" s="17"/>
      <c r="EC20" s="17"/>
      <c r="ED20" s="17"/>
      <c r="EE20" s="17"/>
      <c r="EF20" s="17"/>
      <c r="EG20" s="17"/>
      <c r="EH20" s="17"/>
      <c r="EI20" s="17"/>
      <c r="EJ20" s="17"/>
      <c r="EK20" s="17"/>
      <c r="EL20" s="17"/>
      <c r="EM20" s="17"/>
      <c r="EN20" s="17"/>
      <c r="EO20" s="17"/>
      <c r="EP20" s="17"/>
      <c r="EQ20" s="17"/>
      <c r="ER20" s="17"/>
      <c r="ES20" s="17"/>
      <c r="ET20" s="17"/>
      <c r="EU20" s="17"/>
      <c r="EV20" s="17"/>
      <c r="EW20" s="17"/>
      <c r="EX20" s="17"/>
      <c r="EY20" s="17"/>
      <c r="EZ20" s="17"/>
      <c r="FA20" s="17"/>
      <c r="FB20" s="17"/>
      <c r="FC20" s="17"/>
      <c r="FD20" s="17"/>
      <c r="FE20" s="17"/>
      <c r="FF20" s="17"/>
      <c r="FG20" s="17"/>
      <c r="FH20" s="17"/>
      <c r="FI20" s="17"/>
      <c r="FJ20" s="17"/>
      <c r="FK20" s="17"/>
      <c r="FL20" s="17"/>
      <c r="FM20" s="17"/>
      <c r="FN20" s="17"/>
      <c r="FO20" s="17"/>
      <c r="FP20" s="17"/>
      <c r="FQ20" s="17"/>
      <c r="FR20" s="17"/>
      <c r="FS20" s="17"/>
      <c r="FT20" s="17"/>
      <c r="FU20" s="17"/>
      <c r="FV20" s="17"/>
      <c r="FW20" s="17"/>
      <c r="FX20" s="17"/>
      <c r="FY20" s="17"/>
      <c r="FZ20" s="17"/>
      <c r="GA20" s="17"/>
      <c r="GB20" s="17"/>
      <c r="GC20" s="17"/>
      <c r="GD20" s="17"/>
      <c r="GE20" s="17"/>
      <c r="GF20" s="17"/>
      <c r="GG20" s="17"/>
      <c r="GH20" s="17"/>
      <c r="GI20" s="17"/>
      <c r="GJ20" s="17"/>
      <c r="GK20" s="17"/>
      <c r="GL20" s="17"/>
      <c r="GM20" s="17"/>
      <c r="GN20" s="17"/>
      <c r="GO20" s="17"/>
      <c r="GP20" s="17"/>
      <c r="GQ20" s="17"/>
      <c r="GR20" s="17"/>
      <c r="GS20" s="17"/>
      <c r="GT20" s="17"/>
      <c r="GU20" s="17"/>
      <c r="GV20" s="17"/>
      <c r="GW20" s="17"/>
      <c r="GX20" s="17"/>
      <c r="GY20" s="17"/>
      <c r="GZ20" s="17"/>
      <c r="HA20" s="17"/>
      <c r="HB20" s="17"/>
      <c r="HC20" s="17"/>
      <c r="HD20" s="17"/>
      <c r="HE20" s="17"/>
      <c r="HF20" s="17"/>
      <c r="HG20" s="17"/>
      <c r="HH20" s="17"/>
      <c r="HI20" s="17"/>
      <c r="HJ20" s="17"/>
      <c r="HK20" s="17"/>
      <c r="HL20" s="17"/>
      <c r="HM20" s="17"/>
      <c r="HN20" s="17"/>
      <c r="HO20" s="17"/>
      <c r="HP20" s="17"/>
      <c r="HQ20" s="17"/>
      <c r="HR20" s="17"/>
      <c r="HS20" s="17"/>
      <c r="HT20" s="17"/>
      <c r="HU20" s="17"/>
      <c r="HV20" s="17"/>
      <c r="HW20" s="17"/>
      <c r="HX20" s="17"/>
      <c r="HY20" s="17"/>
      <c r="HZ20" s="17"/>
      <c r="IA20" s="17"/>
      <c r="IB20" s="17"/>
      <c r="IC20" s="17"/>
      <c r="ID20" s="17"/>
      <c r="IE20" s="17"/>
      <c r="IF20" s="17"/>
      <c r="IG20" s="17"/>
      <c r="IH20" s="17"/>
      <c r="II20" s="17"/>
      <c r="IJ20" s="17"/>
      <c r="IK20" s="17"/>
      <c r="IL20" s="17"/>
      <c r="IM20" s="17"/>
      <c r="IN20" s="17"/>
      <c r="IO20" s="17"/>
      <c r="IP20" s="17"/>
      <c r="IQ20" s="17"/>
      <c r="IR20" s="17"/>
      <c r="IS20" s="17"/>
      <c r="IT20" s="17"/>
      <c r="IU20" s="17"/>
      <c r="IV20" s="17"/>
      <c r="IW20" s="17"/>
      <c r="IX20" s="17"/>
      <c r="IY20" s="17"/>
      <c r="IZ20" s="17"/>
      <c r="JA20" s="17"/>
      <c r="JB20" s="17"/>
      <c r="JC20" s="17"/>
      <c r="JD20" s="17"/>
      <c r="JE20" s="17"/>
      <c r="JF20" s="17"/>
      <c r="JG20" s="17"/>
      <c r="JH20" s="17"/>
      <c r="JI20" s="17"/>
      <c r="JJ20" s="17"/>
      <c r="JK20" s="17"/>
      <c r="JL20" s="17"/>
      <c r="JM20" s="17"/>
      <c r="JN20" s="17"/>
      <c r="JO20" s="17"/>
      <c r="JP20" s="17"/>
      <c r="JQ20" s="17"/>
      <c r="JR20" s="17"/>
      <c r="JS20" s="17"/>
      <c r="JT20" s="17"/>
      <c r="JU20" s="17"/>
      <c r="JV20" s="17"/>
      <c r="JW20" s="17"/>
      <c r="JX20" s="17"/>
      <c r="JY20" s="17"/>
      <c r="JZ20" s="17"/>
      <c r="KA20" s="17"/>
      <c r="KB20" s="17"/>
      <c r="KC20" s="17"/>
      <c r="KD20" s="17"/>
      <c r="KE20" s="17"/>
      <c r="KF20" s="17"/>
      <c r="KG20" s="17"/>
      <c r="KH20" s="17"/>
      <c r="KI20" s="17"/>
      <c r="KJ20" s="17"/>
      <c r="KK20" s="17"/>
      <c r="KL20" s="17"/>
      <c r="KM20" s="17"/>
      <c r="KN20" s="17"/>
      <c r="KO20" s="17"/>
      <c r="KP20" s="17"/>
      <c r="KQ20" s="17"/>
      <c r="KR20" s="17"/>
      <c r="KS20" s="17"/>
      <c r="KT20" s="17"/>
      <c r="KU20" s="17"/>
      <c r="KV20" s="17"/>
      <c r="KW20" s="17"/>
      <c r="KX20" s="17"/>
      <c r="KY20" s="17"/>
      <c r="KZ20" s="17"/>
      <c r="LA20" s="17"/>
      <c r="LB20" s="17"/>
      <c r="LC20" s="17"/>
      <c r="LD20" s="17"/>
      <c r="LE20" s="17"/>
      <c r="LF20" s="17"/>
      <c r="LG20" s="17"/>
      <c r="LH20" s="17"/>
      <c r="LI20" s="17"/>
      <c r="LJ20" s="17"/>
      <c r="LK20" s="17"/>
      <c r="LL20" s="17"/>
      <c r="LM20" s="17"/>
      <c r="LN20" s="17"/>
      <c r="LO20" s="17"/>
      <c r="LP20" s="17"/>
      <c r="LQ20" s="17"/>
      <c r="LR20" s="17"/>
      <c r="LS20" s="17"/>
      <c r="LT20" s="17"/>
      <c r="LU20" s="17"/>
      <c r="LV20" s="17"/>
      <c r="LW20" s="17"/>
      <c r="LX20" s="17"/>
      <c r="LY20" s="17"/>
      <c r="LZ20" s="17"/>
      <c r="MA20" s="17"/>
      <c r="MB20" s="17"/>
      <c r="MC20" s="17"/>
      <c r="MD20" s="17"/>
      <c r="ME20" s="17"/>
      <c r="MF20" s="17"/>
      <c r="MG20" s="17"/>
      <c r="MH20" s="17"/>
      <c r="MI20" s="17"/>
      <c r="MJ20" s="17"/>
      <c r="MK20" s="17"/>
      <c r="ML20" s="17"/>
      <c r="MM20" s="17"/>
      <c r="MN20" s="17"/>
      <c r="MO20" s="17"/>
      <c r="MP20" s="17"/>
      <c r="MQ20" s="17"/>
      <c r="MR20" s="17"/>
      <c r="MS20" s="17"/>
      <c r="MT20" s="17"/>
      <c r="MU20" s="17"/>
      <c r="MV20" s="17"/>
      <c r="MW20" s="17"/>
      <c r="MX20" s="17"/>
      <c r="MY20" s="17"/>
      <c r="MZ20" s="17"/>
      <c r="NA20" s="17"/>
      <c r="NB20" s="17"/>
      <c r="NC20" s="17"/>
      <c r="ND20" s="17"/>
      <c r="NE20" s="17"/>
      <c r="NF20" s="17"/>
      <c r="NG20" s="17"/>
      <c r="NH20" s="17"/>
      <c r="NI20" s="17"/>
      <c r="NJ20" s="17"/>
      <c r="NK20" s="17"/>
      <c r="NL20" s="17"/>
      <c r="NM20" s="17"/>
      <c r="NN20" s="17"/>
      <c r="NO20" s="17"/>
      <c r="NP20" s="17"/>
      <c r="NQ20" s="17"/>
      <c r="NR20" s="17"/>
      <c r="NS20" s="17"/>
      <c r="NT20" s="17"/>
      <c r="NU20" s="17"/>
      <c r="NV20" s="17"/>
      <c r="NW20" s="17"/>
      <c r="NX20" s="17"/>
      <c r="NY20" s="17"/>
      <c r="NZ20" s="17"/>
      <c r="OA20" s="17"/>
      <c r="OB20" s="17"/>
      <c r="OC20" s="17"/>
      <c r="OD20" s="17"/>
      <c r="OE20" s="17"/>
      <c r="OF20" s="17"/>
      <c r="OG20" s="17"/>
      <c r="OH20" s="17"/>
      <c r="OI20" s="17"/>
      <c r="OJ20" s="17"/>
      <c r="OK20" s="17"/>
      <c r="OL20" s="17"/>
      <c r="OM20" s="17"/>
      <c r="ON20" s="17"/>
      <c r="OO20" s="17"/>
      <c r="OP20" s="17"/>
      <c r="OQ20" s="17"/>
      <c r="OR20" s="17"/>
      <c r="OS20" s="17"/>
      <c r="OT20" s="17"/>
      <c r="OU20" s="17"/>
      <c r="OV20" s="17"/>
      <c r="OW20" s="17"/>
      <c r="OX20" s="17"/>
      <c r="OY20" s="17"/>
      <c r="OZ20" s="17"/>
      <c r="PA20" s="17"/>
      <c r="PB20" s="17"/>
      <c r="PC20" s="17"/>
      <c r="PD20" s="17"/>
      <c r="PE20" s="17"/>
      <c r="PF20" s="17"/>
      <c r="PG20" s="17"/>
      <c r="PH20" s="17"/>
      <c r="PI20" s="17"/>
      <c r="PJ20" s="17"/>
      <c r="PK20" s="17"/>
      <c r="PL20" s="17"/>
      <c r="PM20" s="17"/>
      <c r="PN20" s="17"/>
      <c r="PO20" s="17"/>
      <c r="PP20" s="17"/>
      <c r="PQ20" s="17"/>
      <c r="PR20" s="17"/>
      <c r="PS20" s="17"/>
      <c r="PT20" s="17"/>
      <c r="PU20" s="17"/>
      <c r="PV20" s="17"/>
      <c r="PW20" s="17"/>
      <c r="PX20" s="17"/>
      <c r="PY20" s="17"/>
      <c r="PZ20" s="17"/>
      <c r="QA20" s="17"/>
      <c r="QB20" s="17"/>
      <c r="QC20" s="17"/>
      <c r="QD20" s="17"/>
      <c r="QE20" s="17"/>
      <c r="QF20" s="17"/>
      <c r="QG20" s="17"/>
      <c r="QH20" s="17"/>
      <c r="QI20" s="17"/>
      <c r="QJ20" s="17"/>
      <c r="QK20" s="17"/>
      <c r="QL20" s="17"/>
      <c r="QM20" s="17"/>
      <c r="QN20" s="17"/>
      <c r="QO20" s="17"/>
      <c r="QP20" s="17"/>
      <c r="QQ20" s="17"/>
      <c r="QR20" s="17"/>
      <c r="QS20" s="17"/>
      <c r="QT20" s="17"/>
      <c r="QU20" s="17"/>
      <c r="QV20" s="17"/>
      <c r="QW20" s="17"/>
      <c r="QX20" s="17"/>
      <c r="QY20" s="17"/>
      <c r="QZ20" s="17"/>
      <c r="RA20" s="17"/>
      <c r="RB20" s="17"/>
      <c r="RC20" s="17"/>
      <c r="RD20" s="17"/>
      <c r="RE20" s="17"/>
      <c r="RF20" s="17"/>
      <c r="RG20" s="17"/>
      <c r="RH20" s="17"/>
      <c r="RI20" s="17"/>
      <c r="RJ20" s="17"/>
      <c r="RK20" s="17"/>
      <c r="RL20" s="17"/>
      <c r="RM20" s="17"/>
      <c r="RN20" s="17"/>
      <c r="RO20" s="17"/>
      <c r="RP20" s="17"/>
      <c r="RQ20" s="17"/>
      <c r="RR20" s="17"/>
      <c r="RS20" s="17"/>
      <c r="RT20" s="17"/>
      <c r="RU20" s="17"/>
      <c r="RV20" s="17"/>
      <c r="RW20" s="17"/>
      <c r="RX20" s="17"/>
      <c r="RY20" s="17"/>
      <c r="RZ20" s="17"/>
      <c r="SA20" s="17"/>
      <c r="SB20" s="17"/>
      <c r="SC20" s="17"/>
      <c r="SD20" s="17"/>
      <c r="SE20" s="17"/>
      <c r="SF20" s="17"/>
      <c r="SG20" s="17"/>
      <c r="SH20" s="17"/>
      <c r="SI20" s="17"/>
      <c r="SJ20" s="17"/>
      <c r="SK20" s="17"/>
      <c r="SL20" s="17"/>
      <c r="SM20" s="17"/>
      <c r="SN20" s="17"/>
      <c r="SO20" s="17"/>
      <c r="SP20" s="17"/>
      <c r="SQ20" s="17"/>
      <c r="SR20" s="17"/>
      <c r="SS20" s="17"/>
      <c r="ST20" s="17"/>
      <c r="SU20" s="17"/>
      <c r="SV20" s="17"/>
      <c r="SW20" s="17"/>
      <c r="SX20" s="17"/>
      <c r="SY20" s="17"/>
      <c r="SZ20" s="17"/>
      <c r="TA20" s="17"/>
      <c r="TB20" s="17"/>
      <c r="TC20" s="17"/>
      <c r="TD20" s="17"/>
      <c r="TE20" s="17"/>
      <c r="TF20" s="17"/>
      <c r="TG20" s="17"/>
      <c r="TH20" s="17"/>
      <c r="TI20" s="17"/>
      <c r="TJ20" s="17"/>
      <c r="TK20" s="17"/>
      <c r="TL20" s="17"/>
      <c r="TM20" s="17"/>
      <c r="TN20" s="17"/>
      <c r="TO20" s="17"/>
      <c r="TP20" s="17"/>
      <c r="TQ20" s="17"/>
      <c r="TR20" s="17"/>
      <c r="TS20" s="17"/>
      <c r="TT20" s="17"/>
      <c r="TU20" s="17"/>
      <c r="TV20" s="17"/>
      <c r="TW20" s="17"/>
      <c r="TX20" s="17"/>
      <c r="TY20" s="17"/>
      <c r="TZ20" s="17"/>
      <c r="UA20" s="17"/>
      <c r="UB20" s="17"/>
      <c r="UC20" s="17"/>
      <c r="UD20" s="17"/>
      <c r="UE20" s="17"/>
      <c r="UF20" s="17"/>
      <c r="UG20" s="17"/>
      <c r="UH20" s="17"/>
      <c r="UI20" s="17"/>
      <c r="UJ20" s="17"/>
      <c r="UK20" s="17"/>
      <c r="UL20" s="17"/>
      <c r="UM20" s="17"/>
      <c r="UN20" s="17"/>
      <c r="UO20" s="17"/>
      <c r="UP20" s="17"/>
      <c r="UQ20" s="17"/>
      <c r="UR20" s="17"/>
      <c r="US20" s="17"/>
      <c r="UT20" s="17"/>
      <c r="UU20" s="17"/>
      <c r="UV20" s="17"/>
      <c r="UW20" s="17"/>
      <c r="UX20" s="17"/>
      <c r="UY20" s="17"/>
      <c r="UZ20" s="17"/>
      <c r="VA20" s="17"/>
      <c r="VB20" s="17"/>
      <c r="VC20" s="17"/>
      <c r="VD20" s="17"/>
      <c r="VE20" s="17"/>
      <c r="VF20" s="17"/>
      <c r="VG20" s="17"/>
      <c r="VH20" s="17"/>
      <c r="VI20" s="17"/>
      <c r="VJ20" s="17"/>
      <c r="VK20" s="17"/>
      <c r="VL20" s="17"/>
      <c r="VM20" s="17"/>
      <c r="VN20" s="17"/>
      <c r="VO20" s="17"/>
      <c r="VP20" s="17"/>
      <c r="VQ20" s="17"/>
      <c r="VR20" s="17"/>
      <c r="VS20" s="17"/>
      <c r="VT20" s="17"/>
      <c r="VU20" s="17"/>
      <c r="VV20" s="17"/>
      <c r="VW20" s="17"/>
      <c r="VX20" s="17"/>
      <c r="VY20" s="17"/>
      <c r="VZ20" s="17"/>
      <c r="WA20" s="17"/>
      <c r="WB20" s="17"/>
      <c r="WC20" s="17"/>
      <c r="WD20" s="17"/>
      <c r="WE20" s="17"/>
      <c r="WF20" s="17"/>
      <c r="WG20" s="17"/>
      <c r="WH20" s="17"/>
      <c r="WI20" s="17"/>
      <c r="WJ20" s="17"/>
      <c r="WK20" s="17"/>
      <c r="WL20" s="17"/>
      <c r="WM20" s="17"/>
      <c r="WN20" s="17"/>
      <c r="WO20" s="17"/>
      <c r="WP20" s="17"/>
      <c r="WQ20" s="17"/>
      <c r="WR20" s="17"/>
      <c r="WS20" s="17"/>
      <c r="WT20" s="17"/>
      <c r="WU20" s="17"/>
      <c r="WV20" s="17"/>
      <c r="WW20" s="17"/>
      <c r="WX20" s="17"/>
      <c r="WY20" s="17"/>
      <c r="WZ20" s="17"/>
      <c r="XA20" s="17"/>
      <c r="XB20" s="17"/>
      <c r="XC20" s="17"/>
      <c r="XD20" s="17"/>
      <c r="XE20" s="17"/>
      <c r="XF20" s="17"/>
      <c r="XG20" s="17"/>
      <c r="XH20" s="17"/>
      <c r="XI20" s="17"/>
      <c r="XJ20" s="17"/>
      <c r="XK20" s="17"/>
      <c r="XL20" s="17"/>
      <c r="XM20" s="17"/>
      <c r="XN20" s="17"/>
      <c r="XO20" s="17"/>
      <c r="XP20" s="17"/>
      <c r="XQ20" s="17"/>
      <c r="XR20" s="17"/>
      <c r="XS20" s="17"/>
      <c r="XT20" s="17"/>
      <c r="XU20" s="17"/>
      <c r="XV20" s="17"/>
      <c r="XW20" s="17"/>
      <c r="XX20" s="17"/>
      <c r="XY20" s="17"/>
      <c r="XZ20" s="17"/>
      <c r="YA20" s="17"/>
      <c r="YB20" s="17"/>
      <c r="YC20" s="17"/>
      <c r="YD20" s="17"/>
      <c r="YE20" s="17"/>
      <c r="YF20" s="17"/>
      <c r="YG20" s="17"/>
      <c r="YH20" s="17"/>
      <c r="YI20" s="17"/>
      <c r="YJ20" s="17"/>
      <c r="YK20" s="17"/>
      <c r="YL20" s="17"/>
      <c r="YM20" s="17"/>
      <c r="YN20" s="17"/>
      <c r="YO20" s="17"/>
      <c r="YP20" s="17"/>
      <c r="YQ20" s="17"/>
      <c r="YR20" s="17"/>
      <c r="YS20" s="17"/>
      <c r="YT20" s="17"/>
      <c r="YU20" s="17"/>
      <c r="YV20" s="17"/>
      <c r="YW20" s="17"/>
      <c r="YX20" s="17"/>
      <c r="YY20" s="17"/>
      <c r="YZ20" s="17"/>
      <c r="ZA20" s="17"/>
      <c r="ZB20" s="17"/>
      <c r="ZC20" s="17"/>
      <c r="ZD20" s="17"/>
      <c r="ZE20" s="17"/>
      <c r="ZF20" s="17"/>
      <c r="ZG20" s="17"/>
      <c r="ZH20" s="17"/>
      <c r="ZI20" s="17"/>
      <c r="ZJ20" s="17"/>
      <c r="ZK20" s="17"/>
      <c r="ZL20" s="17"/>
      <c r="ZM20" s="17"/>
      <c r="ZN20" s="17"/>
      <c r="ZO20" s="17"/>
      <c r="ZP20" s="17"/>
      <c r="ZQ20" s="17"/>
      <c r="ZR20" s="17"/>
      <c r="ZS20" s="17"/>
      <c r="ZT20" s="17"/>
      <c r="ZU20" s="17"/>
      <c r="ZV20" s="17"/>
      <c r="ZW20" s="17"/>
      <c r="ZX20" s="17"/>
      <c r="ZY20" s="17"/>
      <c r="ZZ20" s="17"/>
    </row>
    <row r="21" spans="1:702" x14ac:dyDescent="0.25">
      <c r="A21" s="4" t="s">
        <v>103</v>
      </c>
      <c r="B21" s="21">
        <f>B22-(B20+B19)</f>
        <v>708</v>
      </c>
      <c r="C21" s="21">
        <f t="shared" ref="C21:AV21" si="4">C22-(C20+C19)</f>
        <v>7060</v>
      </c>
      <c r="D21" s="21">
        <f t="shared" si="4"/>
        <v>-137</v>
      </c>
      <c r="E21" s="21">
        <f t="shared" si="4"/>
        <v>170</v>
      </c>
      <c r="F21" s="21">
        <f t="shared" si="4"/>
        <v>2217</v>
      </c>
      <c r="G21" s="21">
        <f t="shared" si="4"/>
        <v>5226</v>
      </c>
      <c r="H21" s="21">
        <f t="shared" si="4"/>
        <v>4598</v>
      </c>
      <c r="I21" s="21">
        <f t="shared" si="4"/>
        <v>3204</v>
      </c>
      <c r="J21" s="21">
        <f t="shared" si="4"/>
        <v>3584</v>
      </c>
      <c r="K21" s="21">
        <f t="shared" si="4"/>
        <v>6048</v>
      </c>
      <c r="L21" s="21">
        <f t="shared" si="4"/>
        <v>1783</v>
      </c>
      <c r="M21" s="21">
        <f t="shared" si="4"/>
        <v>7167</v>
      </c>
      <c r="N21" s="21">
        <f t="shared" si="4"/>
        <v>21491</v>
      </c>
      <c r="O21" s="21">
        <f t="shared" si="4"/>
        <v>9639</v>
      </c>
      <c r="P21" s="21">
        <f t="shared" si="4"/>
        <v>-1162</v>
      </c>
      <c r="Q21" s="21">
        <f t="shared" si="4"/>
        <v>2073</v>
      </c>
      <c r="R21" s="21">
        <f t="shared" si="4"/>
        <v>-768</v>
      </c>
      <c r="S21" s="21">
        <f t="shared" si="4"/>
        <v>3694</v>
      </c>
      <c r="T21" s="21">
        <f t="shared" si="4"/>
        <v>-12645</v>
      </c>
      <c r="U21" s="21">
        <f t="shared" si="4"/>
        <v>-451</v>
      </c>
      <c r="V21" s="21">
        <f t="shared" si="4"/>
        <v>-420</v>
      </c>
      <c r="W21" s="21">
        <f t="shared" si="4"/>
        <v>-3259</v>
      </c>
      <c r="X21" s="21">
        <f t="shared" si="4"/>
        <v>678</v>
      </c>
      <c r="Y21" s="21">
        <f t="shared" si="4"/>
        <v>-532</v>
      </c>
      <c r="Z21" s="21">
        <f t="shared" si="4"/>
        <v>-1787</v>
      </c>
      <c r="AA21" s="21">
        <f t="shared" si="4"/>
        <v>177</v>
      </c>
      <c r="AB21" s="21">
        <f t="shared" si="4"/>
        <v>-3710</v>
      </c>
      <c r="AC21" s="21">
        <f t="shared" si="4"/>
        <v>-2606</v>
      </c>
      <c r="AD21" s="21">
        <f t="shared" si="4"/>
        <v>310</v>
      </c>
      <c r="AE21" s="21">
        <f t="shared" si="4"/>
        <v>-2869</v>
      </c>
      <c r="AF21" s="21">
        <f t="shared" si="4"/>
        <v>-2041</v>
      </c>
      <c r="AG21" s="21">
        <f t="shared" si="4"/>
        <v>20</v>
      </c>
      <c r="AH21" s="21">
        <f t="shared" si="4"/>
        <v>-4386</v>
      </c>
      <c r="AI21" s="21">
        <f t="shared" si="4"/>
        <v>99</v>
      </c>
      <c r="AJ21" s="21">
        <f t="shared" si="4"/>
        <v>-3878</v>
      </c>
      <c r="AK21" s="21">
        <f t="shared" si="4"/>
        <v>120</v>
      </c>
      <c r="AL21" s="21">
        <f t="shared" si="4"/>
        <v>-689</v>
      </c>
      <c r="AM21" s="21">
        <f t="shared" si="4"/>
        <v>-824</v>
      </c>
      <c r="AN21" s="21">
        <f t="shared" si="4"/>
        <v>278</v>
      </c>
      <c r="AO21" s="21">
        <f t="shared" si="4"/>
        <v>-655</v>
      </c>
      <c r="AP21" s="21">
        <f t="shared" si="4"/>
        <v>24643</v>
      </c>
      <c r="AQ21" s="21">
        <f t="shared" si="4"/>
        <v>-573</v>
      </c>
      <c r="AR21" s="21">
        <f t="shared" si="4"/>
        <v>-9023</v>
      </c>
      <c r="AS21" s="21">
        <f t="shared" si="4"/>
        <v>-13779</v>
      </c>
      <c r="AT21" s="21">
        <f t="shared" si="4"/>
        <v>-6895</v>
      </c>
      <c r="AU21" s="21">
        <f t="shared" si="4"/>
        <v>-87</v>
      </c>
      <c r="AV21" s="21">
        <f t="shared" si="4"/>
        <v>-2086</v>
      </c>
      <c r="AW21" s="21">
        <f>Assumptions!AY35</f>
        <v>0</v>
      </c>
      <c r="AX21" s="21">
        <f>Assumptions!AZ35</f>
        <v>0</v>
      </c>
      <c r="AY21" s="21">
        <f>Assumptions!BA35</f>
        <v>0</v>
      </c>
      <c r="AZ21" s="21">
        <f>Assumptions!BB35</f>
        <v>0</v>
      </c>
      <c r="BA21" s="21">
        <f>Assumptions!BC35</f>
        <v>0</v>
      </c>
      <c r="BB21" s="21">
        <f>Assumptions!BD35</f>
        <v>0</v>
      </c>
      <c r="BC21" s="21">
        <f>Assumptions!BE35</f>
        <v>0</v>
      </c>
      <c r="BD21" s="21">
        <f>Assumptions!BF35</f>
        <v>0</v>
      </c>
      <c r="BE21" s="17"/>
      <c r="BF21" s="17"/>
      <c r="BG21" s="17"/>
      <c r="BH21" s="17"/>
      <c r="BI21" s="17"/>
      <c r="BJ21" s="17"/>
      <c r="BK21" s="17"/>
      <c r="BL21" s="17"/>
      <c r="BM21" s="17"/>
      <c r="BN21" s="17"/>
      <c r="BO21" s="17"/>
      <c r="BP21" s="17"/>
      <c r="BQ21" s="17"/>
      <c r="BR21" s="17"/>
      <c r="BS21" s="17"/>
      <c r="BT21" s="17"/>
      <c r="BU21" s="17"/>
      <c r="BV21" s="17"/>
      <c r="BW21" s="17"/>
      <c r="BX21" s="17"/>
      <c r="BY21" s="17"/>
      <c r="BZ21" s="17"/>
      <c r="CA21" s="17"/>
      <c r="CB21" s="17"/>
      <c r="CC21" s="17"/>
      <c r="CD21" s="17"/>
      <c r="CE21" s="17"/>
      <c r="CF21" s="17"/>
      <c r="CG21" s="17"/>
      <c r="CH21" s="17"/>
      <c r="CI21" s="17"/>
      <c r="CJ21" s="17"/>
      <c r="CK21" s="17"/>
      <c r="CL21" s="17"/>
      <c r="CM21" s="17"/>
      <c r="CN21" s="17"/>
      <c r="CO21" s="17"/>
      <c r="CP21" s="17"/>
      <c r="CQ21" s="17"/>
      <c r="CR21" s="17"/>
      <c r="CS21" s="17"/>
      <c r="CT21" s="17"/>
      <c r="CU21" s="17"/>
      <c r="CV21" s="17"/>
      <c r="CW21" s="17"/>
      <c r="CX21" s="17"/>
      <c r="CY21" s="17"/>
      <c r="CZ21" s="17"/>
      <c r="DA21" s="17"/>
      <c r="DB21" s="17"/>
      <c r="DC21" s="17"/>
      <c r="DD21" s="17"/>
      <c r="DE21" s="17"/>
      <c r="DF21" s="17"/>
      <c r="DG21" s="17"/>
      <c r="DH21" s="17"/>
      <c r="DI21" s="17"/>
      <c r="DJ21" s="17"/>
      <c r="DK21" s="17"/>
      <c r="DL21" s="17"/>
      <c r="DM21" s="17"/>
      <c r="DN21" s="17"/>
      <c r="DO21" s="17"/>
      <c r="DP21" s="17"/>
      <c r="DQ21" s="17"/>
      <c r="DR21" s="17"/>
      <c r="DS21" s="17"/>
      <c r="DT21" s="17"/>
      <c r="DU21" s="17"/>
      <c r="DV21" s="17"/>
      <c r="DW21" s="17"/>
      <c r="DX21" s="17"/>
      <c r="DY21" s="17"/>
      <c r="DZ21" s="17"/>
      <c r="EA21" s="17"/>
      <c r="EB21" s="17"/>
      <c r="EC21" s="17"/>
      <c r="ED21" s="17"/>
      <c r="EE21" s="17"/>
      <c r="EF21" s="17"/>
      <c r="EG21" s="17"/>
      <c r="EH21" s="17"/>
      <c r="EI21" s="17"/>
      <c r="EJ21" s="17"/>
      <c r="EK21" s="17"/>
      <c r="EL21" s="17"/>
      <c r="EM21" s="17"/>
      <c r="EN21" s="17"/>
      <c r="EO21" s="17"/>
      <c r="EP21" s="17"/>
      <c r="EQ21" s="17"/>
      <c r="ER21" s="17"/>
      <c r="ES21" s="17"/>
      <c r="ET21" s="17"/>
      <c r="EU21" s="17"/>
      <c r="EV21" s="17"/>
      <c r="EW21" s="17"/>
      <c r="EX21" s="17"/>
      <c r="EY21" s="17"/>
      <c r="EZ21" s="17"/>
      <c r="FA21" s="17"/>
      <c r="FB21" s="17"/>
      <c r="FC21" s="17"/>
      <c r="FD21" s="17"/>
      <c r="FE21" s="17"/>
      <c r="FF21" s="17"/>
      <c r="FG21" s="17"/>
      <c r="FH21" s="17"/>
      <c r="FI21" s="17"/>
      <c r="FJ21" s="17"/>
      <c r="FK21" s="17"/>
      <c r="FL21" s="17"/>
      <c r="FM21" s="17"/>
      <c r="FN21" s="17"/>
      <c r="FO21" s="17"/>
      <c r="FP21" s="17"/>
      <c r="FQ21" s="17"/>
      <c r="FR21" s="17"/>
      <c r="FS21" s="17"/>
      <c r="FT21" s="17"/>
      <c r="FU21" s="17"/>
      <c r="FV21" s="17"/>
      <c r="FW21" s="17"/>
      <c r="FX21" s="17"/>
      <c r="FY21" s="17"/>
      <c r="FZ21" s="17"/>
      <c r="GA21" s="17"/>
      <c r="GB21" s="17"/>
      <c r="GC21" s="17"/>
      <c r="GD21" s="17"/>
      <c r="GE21" s="17"/>
      <c r="GF21" s="17"/>
      <c r="GG21" s="17"/>
      <c r="GH21" s="17"/>
      <c r="GI21" s="17"/>
      <c r="GJ21" s="17"/>
      <c r="GK21" s="17"/>
      <c r="GL21" s="17"/>
      <c r="GM21" s="17"/>
      <c r="GN21" s="17"/>
      <c r="GO21" s="17"/>
      <c r="GP21" s="17"/>
      <c r="GQ21" s="17"/>
      <c r="GR21" s="17"/>
      <c r="GS21" s="17"/>
      <c r="GT21" s="17"/>
      <c r="GU21" s="17"/>
      <c r="GV21" s="17"/>
      <c r="GW21" s="17"/>
      <c r="GX21" s="17"/>
      <c r="GY21" s="17"/>
      <c r="GZ21" s="17"/>
      <c r="HA21" s="17"/>
      <c r="HB21" s="17"/>
      <c r="HC21" s="17"/>
      <c r="HD21" s="17"/>
      <c r="HE21" s="17"/>
      <c r="HF21" s="17"/>
      <c r="HG21" s="17"/>
      <c r="HH21" s="17"/>
      <c r="HI21" s="17"/>
      <c r="HJ21" s="17"/>
      <c r="HK21" s="17"/>
      <c r="HL21" s="17"/>
      <c r="HM21" s="17"/>
      <c r="HN21" s="17"/>
      <c r="HO21" s="17"/>
      <c r="HP21" s="17"/>
      <c r="HQ21" s="17"/>
      <c r="HR21" s="17"/>
      <c r="HS21" s="17"/>
      <c r="HT21" s="17"/>
      <c r="HU21" s="17"/>
      <c r="HV21" s="17"/>
      <c r="HW21" s="17"/>
      <c r="HX21" s="17"/>
      <c r="HY21" s="17"/>
      <c r="HZ21" s="17"/>
      <c r="IA21" s="17"/>
      <c r="IB21" s="17"/>
      <c r="IC21" s="17"/>
      <c r="ID21" s="17"/>
      <c r="IE21" s="17"/>
      <c r="IF21" s="17"/>
      <c r="IG21" s="17"/>
      <c r="IH21" s="17"/>
      <c r="II21" s="17"/>
      <c r="IJ21" s="17"/>
      <c r="IK21" s="17"/>
      <c r="IL21" s="17"/>
      <c r="IM21" s="17"/>
      <c r="IN21" s="17"/>
      <c r="IO21" s="17"/>
      <c r="IP21" s="17"/>
      <c r="IQ21" s="17"/>
      <c r="IR21" s="17"/>
      <c r="IS21" s="17"/>
      <c r="IT21" s="17"/>
      <c r="IU21" s="17"/>
      <c r="IV21" s="17"/>
      <c r="IW21" s="17"/>
      <c r="IX21" s="17"/>
      <c r="IY21" s="17"/>
      <c r="IZ21" s="17"/>
      <c r="JA21" s="17"/>
      <c r="JB21" s="17"/>
      <c r="JC21" s="17"/>
      <c r="JD21" s="17"/>
      <c r="JE21" s="17"/>
      <c r="JF21" s="17"/>
      <c r="JG21" s="17"/>
      <c r="JH21" s="17"/>
      <c r="JI21" s="17"/>
      <c r="JJ21" s="17"/>
      <c r="JK21" s="17"/>
      <c r="JL21" s="17"/>
      <c r="JM21" s="17"/>
      <c r="JN21" s="17"/>
      <c r="JO21" s="17"/>
      <c r="JP21" s="17"/>
      <c r="JQ21" s="17"/>
      <c r="JR21" s="17"/>
      <c r="JS21" s="17"/>
      <c r="JT21" s="17"/>
      <c r="JU21" s="17"/>
      <c r="JV21" s="17"/>
      <c r="JW21" s="17"/>
      <c r="JX21" s="17"/>
      <c r="JY21" s="17"/>
      <c r="JZ21" s="17"/>
      <c r="KA21" s="17"/>
      <c r="KB21" s="17"/>
      <c r="KC21" s="17"/>
      <c r="KD21" s="17"/>
      <c r="KE21" s="17"/>
      <c r="KF21" s="17"/>
      <c r="KG21" s="17"/>
      <c r="KH21" s="17"/>
      <c r="KI21" s="17"/>
      <c r="KJ21" s="17"/>
      <c r="KK21" s="17"/>
      <c r="KL21" s="17"/>
      <c r="KM21" s="17"/>
      <c r="KN21" s="17"/>
      <c r="KO21" s="17"/>
      <c r="KP21" s="17"/>
      <c r="KQ21" s="17"/>
      <c r="KR21" s="17"/>
      <c r="KS21" s="17"/>
      <c r="KT21" s="17"/>
      <c r="KU21" s="17"/>
      <c r="KV21" s="17"/>
      <c r="KW21" s="17"/>
      <c r="KX21" s="17"/>
      <c r="KY21" s="17"/>
      <c r="KZ21" s="17"/>
      <c r="LA21" s="17"/>
      <c r="LB21" s="17"/>
      <c r="LC21" s="17"/>
      <c r="LD21" s="17"/>
      <c r="LE21" s="17"/>
      <c r="LF21" s="17"/>
      <c r="LG21" s="17"/>
      <c r="LH21" s="17"/>
      <c r="LI21" s="17"/>
      <c r="LJ21" s="17"/>
      <c r="LK21" s="17"/>
      <c r="LL21" s="17"/>
      <c r="LM21" s="17"/>
      <c r="LN21" s="17"/>
      <c r="LO21" s="17"/>
      <c r="LP21" s="17"/>
      <c r="LQ21" s="17"/>
      <c r="LR21" s="17"/>
      <c r="LS21" s="17"/>
      <c r="LT21" s="17"/>
      <c r="LU21" s="17"/>
      <c r="LV21" s="17"/>
      <c r="LW21" s="17"/>
      <c r="LX21" s="17"/>
      <c r="LY21" s="17"/>
      <c r="LZ21" s="17"/>
      <c r="MA21" s="17"/>
      <c r="MB21" s="17"/>
      <c r="MC21" s="17"/>
      <c r="MD21" s="17"/>
      <c r="ME21" s="17"/>
      <c r="MF21" s="17"/>
      <c r="MG21" s="17"/>
      <c r="MH21" s="17"/>
      <c r="MI21" s="17"/>
      <c r="MJ21" s="17"/>
      <c r="MK21" s="17"/>
      <c r="ML21" s="17"/>
      <c r="MM21" s="17"/>
      <c r="MN21" s="17"/>
      <c r="MO21" s="17"/>
      <c r="MP21" s="17"/>
      <c r="MQ21" s="17"/>
      <c r="MR21" s="17"/>
      <c r="MS21" s="17"/>
      <c r="MT21" s="17"/>
      <c r="MU21" s="17"/>
      <c r="MV21" s="17"/>
      <c r="MW21" s="17"/>
      <c r="MX21" s="17"/>
      <c r="MY21" s="17"/>
      <c r="MZ21" s="17"/>
      <c r="NA21" s="17"/>
      <c r="NB21" s="17"/>
      <c r="NC21" s="17"/>
      <c r="ND21" s="17"/>
      <c r="NE21" s="17"/>
      <c r="NF21" s="17"/>
      <c r="NG21" s="17"/>
      <c r="NH21" s="17"/>
      <c r="NI21" s="17"/>
      <c r="NJ21" s="17"/>
      <c r="NK21" s="17"/>
      <c r="NL21" s="17"/>
      <c r="NM21" s="17"/>
      <c r="NN21" s="17"/>
      <c r="NO21" s="17"/>
      <c r="NP21" s="17"/>
      <c r="NQ21" s="17"/>
      <c r="NR21" s="17"/>
      <c r="NS21" s="17"/>
      <c r="NT21" s="17"/>
      <c r="NU21" s="17"/>
      <c r="NV21" s="17"/>
      <c r="NW21" s="17"/>
      <c r="NX21" s="17"/>
      <c r="NY21" s="17"/>
      <c r="NZ21" s="17"/>
      <c r="OA21" s="17"/>
      <c r="OB21" s="17"/>
      <c r="OC21" s="17"/>
      <c r="OD21" s="17"/>
      <c r="OE21" s="17"/>
      <c r="OF21" s="17"/>
      <c r="OG21" s="17"/>
      <c r="OH21" s="17"/>
      <c r="OI21" s="17"/>
      <c r="OJ21" s="17"/>
      <c r="OK21" s="17"/>
      <c r="OL21" s="17"/>
      <c r="OM21" s="17"/>
      <c r="ON21" s="17"/>
      <c r="OO21" s="17"/>
      <c r="OP21" s="17"/>
      <c r="OQ21" s="17"/>
      <c r="OR21" s="17"/>
      <c r="OS21" s="17"/>
      <c r="OT21" s="17"/>
      <c r="OU21" s="17"/>
      <c r="OV21" s="17"/>
      <c r="OW21" s="17"/>
      <c r="OX21" s="17"/>
      <c r="OY21" s="17"/>
      <c r="OZ21" s="17"/>
      <c r="PA21" s="17"/>
      <c r="PB21" s="17"/>
      <c r="PC21" s="17"/>
      <c r="PD21" s="17"/>
      <c r="PE21" s="17"/>
      <c r="PF21" s="17"/>
      <c r="PG21" s="17"/>
      <c r="PH21" s="17"/>
      <c r="PI21" s="17"/>
      <c r="PJ21" s="17"/>
      <c r="PK21" s="17"/>
      <c r="PL21" s="17"/>
      <c r="PM21" s="17"/>
      <c r="PN21" s="17"/>
      <c r="PO21" s="17"/>
      <c r="PP21" s="17"/>
      <c r="PQ21" s="17"/>
      <c r="PR21" s="17"/>
      <c r="PS21" s="17"/>
      <c r="PT21" s="17"/>
      <c r="PU21" s="17"/>
      <c r="PV21" s="17"/>
      <c r="PW21" s="17"/>
      <c r="PX21" s="17"/>
      <c r="PY21" s="17"/>
      <c r="PZ21" s="17"/>
      <c r="QA21" s="17"/>
      <c r="QB21" s="17"/>
      <c r="QC21" s="17"/>
      <c r="QD21" s="17"/>
      <c r="QE21" s="17"/>
      <c r="QF21" s="17"/>
      <c r="QG21" s="17"/>
      <c r="QH21" s="17"/>
      <c r="QI21" s="17"/>
      <c r="QJ21" s="17"/>
      <c r="QK21" s="17"/>
      <c r="QL21" s="17"/>
      <c r="QM21" s="17"/>
      <c r="QN21" s="17"/>
      <c r="QO21" s="17"/>
      <c r="QP21" s="17"/>
      <c r="QQ21" s="17"/>
      <c r="QR21" s="17"/>
      <c r="QS21" s="17"/>
      <c r="QT21" s="17"/>
      <c r="QU21" s="17"/>
      <c r="QV21" s="17"/>
      <c r="QW21" s="17"/>
      <c r="QX21" s="17"/>
      <c r="QY21" s="17"/>
      <c r="QZ21" s="17"/>
      <c r="RA21" s="17"/>
      <c r="RB21" s="17"/>
      <c r="RC21" s="17"/>
      <c r="RD21" s="17"/>
      <c r="RE21" s="17"/>
      <c r="RF21" s="17"/>
      <c r="RG21" s="17"/>
      <c r="RH21" s="17"/>
      <c r="RI21" s="17"/>
      <c r="RJ21" s="17"/>
      <c r="RK21" s="17"/>
      <c r="RL21" s="17"/>
      <c r="RM21" s="17"/>
      <c r="RN21" s="17"/>
      <c r="RO21" s="17"/>
      <c r="RP21" s="17"/>
      <c r="RQ21" s="17"/>
      <c r="RR21" s="17"/>
      <c r="RS21" s="17"/>
      <c r="RT21" s="17"/>
      <c r="RU21" s="17"/>
      <c r="RV21" s="17"/>
      <c r="RW21" s="17"/>
      <c r="RX21" s="17"/>
      <c r="RY21" s="17"/>
      <c r="RZ21" s="17"/>
      <c r="SA21" s="17"/>
      <c r="SB21" s="17"/>
      <c r="SC21" s="17"/>
      <c r="SD21" s="17"/>
      <c r="SE21" s="17"/>
      <c r="SF21" s="17"/>
      <c r="SG21" s="17"/>
      <c r="SH21" s="17"/>
      <c r="SI21" s="17"/>
      <c r="SJ21" s="17"/>
      <c r="SK21" s="17"/>
      <c r="SL21" s="17"/>
      <c r="SM21" s="17"/>
      <c r="SN21" s="17"/>
      <c r="SO21" s="17"/>
      <c r="SP21" s="17"/>
      <c r="SQ21" s="17"/>
      <c r="SR21" s="17"/>
      <c r="SS21" s="17"/>
      <c r="ST21" s="17"/>
      <c r="SU21" s="17"/>
      <c r="SV21" s="17"/>
      <c r="SW21" s="17"/>
      <c r="SX21" s="17"/>
      <c r="SY21" s="17"/>
      <c r="SZ21" s="17"/>
      <c r="TA21" s="17"/>
      <c r="TB21" s="17"/>
      <c r="TC21" s="17"/>
      <c r="TD21" s="17"/>
      <c r="TE21" s="17"/>
      <c r="TF21" s="17"/>
      <c r="TG21" s="17"/>
      <c r="TH21" s="17"/>
      <c r="TI21" s="17"/>
      <c r="TJ21" s="17"/>
      <c r="TK21" s="17"/>
      <c r="TL21" s="17"/>
      <c r="TM21" s="17"/>
      <c r="TN21" s="17"/>
      <c r="TO21" s="17"/>
      <c r="TP21" s="17"/>
      <c r="TQ21" s="17"/>
      <c r="TR21" s="17"/>
      <c r="TS21" s="17"/>
      <c r="TT21" s="17"/>
      <c r="TU21" s="17"/>
      <c r="TV21" s="17"/>
      <c r="TW21" s="17"/>
      <c r="TX21" s="17"/>
      <c r="TY21" s="17"/>
      <c r="TZ21" s="17"/>
      <c r="UA21" s="17"/>
      <c r="UB21" s="17"/>
      <c r="UC21" s="17"/>
      <c r="UD21" s="17"/>
      <c r="UE21" s="17"/>
      <c r="UF21" s="17"/>
      <c r="UG21" s="17"/>
      <c r="UH21" s="17"/>
      <c r="UI21" s="17"/>
      <c r="UJ21" s="17"/>
      <c r="UK21" s="17"/>
      <c r="UL21" s="17"/>
      <c r="UM21" s="17"/>
      <c r="UN21" s="17"/>
      <c r="UO21" s="17"/>
      <c r="UP21" s="17"/>
      <c r="UQ21" s="17"/>
      <c r="UR21" s="17"/>
      <c r="US21" s="17"/>
      <c r="UT21" s="17"/>
      <c r="UU21" s="17"/>
      <c r="UV21" s="17"/>
      <c r="UW21" s="17"/>
      <c r="UX21" s="17"/>
      <c r="UY21" s="17"/>
      <c r="UZ21" s="17"/>
      <c r="VA21" s="17"/>
      <c r="VB21" s="17"/>
      <c r="VC21" s="17"/>
      <c r="VD21" s="17"/>
      <c r="VE21" s="17"/>
      <c r="VF21" s="17"/>
      <c r="VG21" s="17"/>
      <c r="VH21" s="17"/>
      <c r="VI21" s="17"/>
      <c r="VJ21" s="17"/>
      <c r="VK21" s="17"/>
      <c r="VL21" s="17"/>
      <c r="VM21" s="17"/>
      <c r="VN21" s="17"/>
      <c r="VO21" s="17"/>
      <c r="VP21" s="17"/>
      <c r="VQ21" s="17"/>
      <c r="VR21" s="17"/>
      <c r="VS21" s="17"/>
      <c r="VT21" s="17"/>
      <c r="VU21" s="17"/>
      <c r="VV21" s="17"/>
      <c r="VW21" s="17"/>
      <c r="VX21" s="17"/>
      <c r="VY21" s="17"/>
      <c r="VZ21" s="17"/>
      <c r="WA21" s="17"/>
      <c r="WB21" s="17"/>
      <c r="WC21" s="17"/>
      <c r="WD21" s="17"/>
      <c r="WE21" s="17"/>
      <c r="WF21" s="17"/>
      <c r="WG21" s="17"/>
      <c r="WH21" s="17"/>
      <c r="WI21" s="17"/>
      <c r="WJ21" s="17"/>
      <c r="WK21" s="17"/>
      <c r="WL21" s="17"/>
      <c r="WM21" s="17"/>
      <c r="WN21" s="17"/>
      <c r="WO21" s="17"/>
      <c r="WP21" s="17"/>
      <c r="WQ21" s="17"/>
      <c r="WR21" s="17"/>
      <c r="WS21" s="17"/>
      <c r="WT21" s="17"/>
      <c r="WU21" s="17"/>
      <c r="WV21" s="17"/>
      <c r="WW21" s="17"/>
      <c r="WX21" s="17"/>
      <c r="WY21" s="17"/>
      <c r="WZ21" s="17"/>
      <c r="XA21" s="17"/>
      <c r="XB21" s="17"/>
      <c r="XC21" s="17"/>
      <c r="XD21" s="17"/>
      <c r="XE21" s="17"/>
      <c r="XF21" s="17"/>
      <c r="XG21" s="17"/>
      <c r="XH21" s="17"/>
      <c r="XI21" s="17"/>
      <c r="XJ21" s="17"/>
      <c r="XK21" s="17"/>
      <c r="XL21" s="17"/>
      <c r="XM21" s="17"/>
      <c r="XN21" s="17"/>
      <c r="XO21" s="17"/>
      <c r="XP21" s="17"/>
      <c r="XQ21" s="17"/>
      <c r="XR21" s="17"/>
      <c r="XS21" s="17"/>
      <c r="XT21" s="17"/>
      <c r="XU21" s="17"/>
      <c r="XV21" s="17"/>
      <c r="XW21" s="17"/>
      <c r="XX21" s="17"/>
      <c r="XY21" s="17"/>
      <c r="XZ21" s="17"/>
      <c r="YA21" s="17"/>
      <c r="YB21" s="17"/>
      <c r="YC21" s="17"/>
      <c r="YD21" s="17"/>
      <c r="YE21" s="17"/>
      <c r="YF21" s="17"/>
      <c r="YG21" s="17"/>
      <c r="YH21" s="17"/>
      <c r="YI21" s="17"/>
      <c r="YJ21" s="17"/>
      <c r="YK21" s="17"/>
      <c r="YL21" s="17"/>
      <c r="YM21" s="17"/>
      <c r="YN21" s="17"/>
      <c r="YO21" s="17"/>
      <c r="YP21" s="17"/>
      <c r="YQ21" s="17"/>
      <c r="YR21" s="17"/>
      <c r="YS21" s="17"/>
      <c r="YT21" s="17"/>
      <c r="YU21" s="17"/>
      <c r="YV21" s="17"/>
      <c r="YW21" s="17"/>
      <c r="YX21" s="17"/>
      <c r="YY21" s="17"/>
      <c r="YZ21" s="17"/>
      <c r="ZA21" s="17"/>
      <c r="ZB21" s="17"/>
      <c r="ZC21" s="17"/>
      <c r="ZD21" s="17"/>
      <c r="ZE21" s="17"/>
      <c r="ZF21" s="17"/>
      <c r="ZG21" s="17"/>
      <c r="ZH21" s="17"/>
      <c r="ZI21" s="17"/>
      <c r="ZJ21" s="17"/>
      <c r="ZK21" s="17"/>
      <c r="ZL21" s="17"/>
      <c r="ZM21" s="17"/>
      <c r="ZN21" s="17"/>
      <c r="ZO21" s="17"/>
      <c r="ZP21" s="17"/>
      <c r="ZQ21" s="17"/>
      <c r="ZR21" s="17"/>
      <c r="ZS21" s="17"/>
      <c r="ZT21" s="17"/>
      <c r="ZU21" s="17"/>
      <c r="ZV21" s="17"/>
      <c r="ZW21" s="17"/>
      <c r="ZX21" s="17"/>
      <c r="ZY21" s="17"/>
      <c r="ZZ21" s="17"/>
    </row>
    <row r="22" spans="1:702" x14ac:dyDescent="0.25">
      <c r="A22" s="4" t="s">
        <v>57</v>
      </c>
      <c r="B22" s="21">
        <v>-3396</v>
      </c>
      <c r="C22" s="21">
        <v>2615</v>
      </c>
      <c r="D22" s="21">
        <v>-4304</v>
      </c>
      <c r="E22" s="21">
        <v>-3309</v>
      </c>
      <c r="F22" s="21">
        <v>-2978</v>
      </c>
      <c r="G22" s="21">
        <v>534</v>
      </c>
      <c r="H22" s="21">
        <v>-3065</v>
      </c>
      <c r="I22" s="21">
        <v>-3571</v>
      </c>
      <c r="J22" s="21">
        <v>-3648</v>
      </c>
      <c r="K22" s="21">
        <v>-498</v>
      </c>
      <c r="L22" s="21">
        <v>-4916</v>
      </c>
      <c r="M22" s="21">
        <v>669</v>
      </c>
      <c r="N22" s="21">
        <v>14329</v>
      </c>
      <c r="O22" s="21">
        <v>3016</v>
      </c>
      <c r="P22" s="21">
        <v>-6236</v>
      </c>
      <c r="Q22" s="21">
        <v>-2701</v>
      </c>
      <c r="R22" s="21">
        <v>-6341</v>
      </c>
      <c r="S22" s="21">
        <v>-1552</v>
      </c>
      <c r="T22" s="21">
        <v>-19658</v>
      </c>
      <c r="U22" s="21">
        <v>-6039</v>
      </c>
      <c r="V22" s="21">
        <v>-7384</v>
      </c>
      <c r="W22" s="21">
        <v>-13216</v>
      </c>
      <c r="X22" s="21">
        <v>-7601</v>
      </c>
      <c r="Y22" s="21">
        <v>-8686</v>
      </c>
      <c r="Z22" s="21">
        <v>-10209</v>
      </c>
      <c r="AA22" s="21">
        <v>-8915</v>
      </c>
      <c r="AB22" s="21">
        <v>-14645</v>
      </c>
      <c r="AC22" s="21">
        <v>-12262</v>
      </c>
      <c r="AD22" s="21">
        <v>-10289</v>
      </c>
      <c r="AE22" s="21">
        <v>-13634</v>
      </c>
      <c r="AF22" s="21">
        <v>-13192</v>
      </c>
      <c r="AG22" s="21">
        <v>-11371</v>
      </c>
      <c r="AH22" s="21">
        <v>-16276</v>
      </c>
      <c r="AI22" s="21">
        <v>-11986</v>
      </c>
      <c r="AJ22" s="21">
        <v>-17345</v>
      </c>
      <c r="AK22" s="21">
        <v>-13269</v>
      </c>
      <c r="AL22" s="21">
        <v>-10883</v>
      </c>
      <c r="AM22" s="21">
        <v>-11349</v>
      </c>
      <c r="AN22" s="21">
        <v>-10290</v>
      </c>
      <c r="AO22" s="21">
        <v>-11413</v>
      </c>
      <c r="AP22" s="21">
        <v>14761</v>
      </c>
      <c r="AQ22" s="21">
        <v>-10147</v>
      </c>
      <c r="AR22" s="21">
        <v>-18808</v>
      </c>
      <c r="AS22" s="21">
        <v>-23563</v>
      </c>
      <c r="AT22" s="21">
        <v>-16576</v>
      </c>
      <c r="AU22" s="21">
        <v>-11243</v>
      </c>
      <c r="AV22" s="21">
        <v>-13036</v>
      </c>
      <c r="AW22" s="22">
        <f>SUM(AW19:AW21)</f>
        <v>-12048.054096053969</v>
      </c>
      <c r="AX22" s="22">
        <f t="shared" ref="AX22:BD22" si="5">SUM(AX19:AX21)</f>
        <v>-12604.246533218826</v>
      </c>
      <c r="AY22" s="22">
        <f t="shared" si="5"/>
        <v>-13112.255601152119</v>
      </c>
      <c r="AZ22" s="22">
        <f t="shared" si="5"/>
        <v>-13550.895129859404</v>
      </c>
      <c r="BA22" s="22">
        <f t="shared" si="5"/>
        <v>-14512.953601674246</v>
      </c>
      <c r="BB22" s="22">
        <f t="shared" si="5"/>
        <v>-15493.679001938266</v>
      </c>
      <c r="BC22" s="22">
        <f t="shared" si="5"/>
        <v>-16564.254620002343</v>
      </c>
      <c r="BD22" s="22">
        <f t="shared" si="5"/>
        <v>-17546.44768328705</v>
      </c>
      <c r="BE22" s="17"/>
      <c r="BF22" s="17"/>
      <c r="BG22" s="17"/>
      <c r="BH22" s="17"/>
      <c r="BI22" s="17"/>
      <c r="BJ22" s="17"/>
      <c r="BK22" s="17"/>
      <c r="BL22" s="17"/>
      <c r="BM22" s="17"/>
      <c r="BN22" s="17"/>
      <c r="BO22" s="17"/>
      <c r="BP22" s="17"/>
      <c r="BQ22" s="17"/>
      <c r="BR22" s="17"/>
      <c r="BS22" s="17"/>
      <c r="BT22" s="17"/>
      <c r="BU22" s="17"/>
      <c r="BV22" s="17"/>
      <c r="BW22" s="17"/>
      <c r="BX22" s="17"/>
      <c r="BY22" s="17"/>
      <c r="BZ22" s="17"/>
      <c r="CA22" s="17"/>
      <c r="CB22" s="17"/>
      <c r="CC22" s="17"/>
      <c r="CD22" s="17"/>
      <c r="CE22" s="17"/>
      <c r="CF22" s="17"/>
      <c r="CG22" s="17"/>
      <c r="CH22" s="17"/>
      <c r="CI22" s="17"/>
      <c r="CJ22" s="17"/>
      <c r="CK22" s="17"/>
      <c r="CL22" s="17"/>
      <c r="CM22" s="17"/>
      <c r="CN22" s="17"/>
      <c r="CO22" s="17"/>
      <c r="CP22" s="17"/>
      <c r="CQ22" s="17"/>
      <c r="CR22" s="17"/>
      <c r="CS22" s="17"/>
      <c r="CT22" s="17"/>
      <c r="CU22" s="17"/>
      <c r="CV22" s="17"/>
      <c r="CW22" s="17"/>
      <c r="CX22" s="17"/>
      <c r="CY22" s="17"/>
      <c r="CZ22" s="17"/>
      <c r="DA22" s="17"/>
      <c r="DB22" s="17"/>
      <c r="DC22" s="17"/>
      <c r="DD22" s="17"/>
      <c r="DE22" s="17"/>
      <c r="DF22" s="17"/>
      <c r="DG22" s="17"/>
      <c r="DH22" s="17"/>
      <c r="DI22" s="17"/>
      <c r="DJ22" s="17"/>
      <c r="DK22" s="17"/>
      <c r="DL22" s="17"/>
      <c r="DM22" s="17"/>
      <c r="DN22" s="17"/>
      <c r="DO22" s="17"/>
      <c r="DP22" s="17"/>
      <c r="DQ22" s="17"/>
      <c r="DR22" s="17"/>
      <c r="DS22" s="17"/>
      <c r="DT22" s="17"/>
      <c r="DU22" s="17"/>
      <c r="DV22" s="17"/>
      <c r="DW22" s="17"/>
      <c r="DX22" s="17"/>
      <c r="DY22" s="17"/>
      <c r="DZ22" s="17"/>
      <c r="EA22" s="17"/>
      <c r="EB22" s="17"/>
      <c r="EC22" s="17"/>
      <c r="ED22" s="17"/>
      <c r="EE22" s="17"/>
      <c r="EF22" s="17"/>
      <c r="EG22" s="17"/>
      <c r="EH22" s="17"/>
      <c r="EI22" s="17"/>
      <c r="EJ22" s="17"/>
      <c r="EK22" s="17"/>
      <c r="EL22" s="17"/>
      <c r="EM22" s="17"/>
      <c r="EN22" s="17"/>
      <c r="EO22" s="17"/>
      <c r="EP22" s="17"/>
      <c r="EQ22" s="17"/>
      <c r="ER22" s="17"/>
      <c r="ES22" s="17"/>
      <c r="ET22" s="17"/>
      <c r="EU22" s="17"/>
      <c r="EV22" s="17"/>
      <c r="EW22" s="17"/>
      <c r="EX22" s="17"/>
      <c r="EY22" s="17"/>
      <c r="EZ22" s="17"/>
      <c r="FA22" s="17"/>
      <c r="FB22" s="17"/>
      <c r="FC22" s="17"/>
      <c r="FD22" s="17"/>
      <c r="FE22" s="17"/>
      <c r="FF22" s="17"/>
      <c r="FG22" s="17"/>
      <c r="FH22" s="17"/>
      <c r="FI22" s="17"/>
      <c r="FJ22" s="17"/>
      <c r="FK22" s="17"/>
      <c r="FL22" s="17"/>
      <c r="FM22" s="17"/>
      <c r="FN22" s="17"/>
      <c r="FO22" s="17"/>
      <c r="FP22" s="17"/>
      <c r="FQ22" s="17"/>
      <c r="FR22" s="17"/>
      <c r="FS22" s="17"/>
      <c r="FT22" s="17"/>
      <c r="FU22" s="17"/>
      <c r="FV22" s="17"/>
      <c r="FW22" s="17"/>
      <c r="FX22" s="17"/>
      <c r="FY22" s="17"/>
      <c r="FZ22" s="17"/>
      <c r="GA22" s="17"/>
      <c r="GB22" s="17"/>
      <c r="GC22" s="17"/>
      <c r="GD22" s="17"/>
      <c r="GE22" s="17"/>
      <c r="GF22" s="17"/>
      <c r="GG22" s="17"/>
      <c r="GH22" s="17"/>
      <c r="GI22" s="17"/>
      <c r="GJ22" s="17"/>
      <c r="GK22" s="17"/>
      <c r="GL22" s="17"/>
      <c r="GM22" s="17"/>
      <c r="GN22" s="17"/>
      <c r="GO22" s="17"/>
      <c r="GP22" s="17"/>
      <c r="GQ22" s="17"/>
      <c r="GR22" s="17"/>
      <c r="GS22" s="17"/>
      <c r="GT22" s="17"/>
      <c r="GU22" s="17"/>
      <c r="GV22" s="17"/>
      <c r="GW22" s="17"/>
      <c r="GX22" s="17"/>
      <c r="GY22" s="17"/>
      <c r="GZ22" s="17"/>
      <c r="HA22" s="17"/>
      <c r="HB22" s="17"/>
      <c r="HC22" s="17"/>
      <c r="HD22" s="17"/>
      <c r="HE22" s="17"/>
      <c r="HF22" s="17"/>
      <c r="HG22" s="17"/>
      <c r="HH22" s="17"/>
      <c r="HI22" s="17"/>
      <c r="HJ22" s="17"/>
      <c r="HK22" s="17"/>
      <c r="HL22" s="17"/>
      <c r="HM22" s="17"/>
      <c r="HN22" s="17"/>
      <c r="HO22" s="17"/>
      <c r="HP22" s="17"/>
      <c r="HQ22" s="17"/>
      <c r="HR22" s="17"/>
      <c r="HS22" s="17"/>
      <c r="HT22" s="17"/>
      <c r="HU22" s="17"/>
      <c r="HV22" s="17"/>
      <c r="HW22" s="17"/>
      <c r="HX22" s="17"/>
      <c r="HY22" s="17"/>
      <c r="HZ22" s="17"/>
      <c r="IA22" s="17"/>
      <c r="IB22" s="17"/>
      <c r="IC22" s="17"/>
      <c r="ID22" s="17"/>
      <c r="IE22" s="17"/>
      <c r="IF22" s="17"/>
      <c r="IG22" s="17"/>
      <c r="IH22" s="17"/>
      <c r="II22" s="17"/>
      <c r="IJ22" s="17"/>
      <c r="IK22" s="17"/>
      <c r="IL22" s="17"/>
      <c r="IM22" s="17"/>
      <c r="IN22" s="17"/>
      <c r="IO22" s="17"/>
      <c r="IP22" s="17"/>
      <c r="IQ22" s="17"/>
      <c r="IR22" s="17"/>
      <c r="IS22" s="17"/>
      <c r="IT22" s="17"/>
      <c r="IU22" s="17"/>
      <c r="IV22" s="17"/>
      <c r="IW22" s="17"/>
      <c r="IX22" s="17"/>
      <c r="IY22" s="17"/>
      <c r="IZ22" s="17"/>
      <c r="JA22" s="17"/>
      <c r="JB22" s="17"/>
      <c r="JC22" s="17"/>
      <c r="JD22" s="17"/>
      <c r="JE22" s="17"/>
      <c r="JF22" s="17"/>
      <c r="JG22" s="17"/>
      <c r="JH22" s="17"/>
      <c r="JI22" s="17"/>
      <c r="JJ22" s="17"/>
      <c r="JK22" s="17"/>
      <c r="JL22" s="17"/>
      <c r="JM22" s="17"/>
      <c r="JN22" s="17"/>
      <c r="JO22" s="17"/>
      <c r="JP22" s="17"/>
      <c r="JQ22" s="17"/>
      <c r="JR22" s="17"/>
      <c r="JS22" s="17"/>
      <c r="JT22" s="17"/>
      <c r="JU22" s="17"/>
      <c r="JV22" s="17"/>
      <c r="JW22" s="17"/>
      <c r="JX22" s="17"/>
      <c r="JY22" s="17"/>
      <c r="JZ22" s="17"/>
      <c r="KA22" s="17"/>
      <c r="KB22" s="17"/>
      <c r="KC22" s="17"/>
      <c r="KD22" s="17"/>
      <c r="KE22" s="17"/>
      <c r="KF22" s="17"/>
      <c r="KG22" s="17"/>
      <c r="KH22" s="17"/>
      <c r="KI22" s="17"/>
      <c r="KJ22" s="17"/>
      <c r="KK22" s="17"/>
      <c r="KL22" s="17"/>
      <c r="KM22" s="17"/>
      <c r="KN22" s="17"/>
      <c r="KO22" s="17"/>
      <c r="KP22" s="17"/>
      <c r="KQ22" s="17"/>
      <c r="KR22" s="17"/>
      <c r="KS22" s="17"/>
      <c r="KT22" s="17"/>
      <c r="KU22" s="17"/>
      <c r="KV22" s="17"/>
      <c r="KW22" s="17"/>
      <c r="KX22" s="17"/>
      <c r="KY22" s="17"/>
      <c r="KZ22" s="17"/>
      <c r="LA22" s="17"/>
      <c r="LB22" s="17"/>
      <c r="LC22" s="17"/>
      <c r="LD22" s="17"/>
      <c r="LE22" s="17"/>
      <c r="LF22" s="17"/>
      <c r="LG22" s="17"/>
      <c r="LH22" s="17"/>
      <c r="LI22" s="17"/>
      <c r="LJ22" s="17"/>
      <c r="LK22" s="17"/>
      <c r="LL22" s="17"/>
      <c r="LM22" s="17"/>
      <c r="LN22" s="17"/>
      <c r="LO22" s="17"/>
      <c r="LP22" s="17"/>
      <c r="LQ22" s="17"/>
      <c r="LR22" s="17"/>
      <c r="LS22" s="17"/>
      <c r="LT22" s="17"/>
      <c r="LU22" s="17"/>
      <c r="LV22" s="17"/>
      <c r="LW22" s="17"/>
      <c r="LX22" s="17"/>
      <c r="LY22" s="17"/>
      <c r="LZ22" s="17"/>
      <c r="MA22" s="17"/>
      <c r="MB22" s="17"/>
      <c r="MC22" s="17"/>
      <c r="MD22" s="17"/>
      <c r="ME22" s="17"/>
      <c r="MF22" s="17"/>
      <c r="MG22" s="17"/>
      <c r="MH22" s="17"/>
      <c r="MI22" s="17"/>
      <c r="MJ22" s="17"/>
      <c r="MK22" s="17"/>
      <c r="ML22" s="17"/>
      <c r="MM22" s="17"/>
      <c r="MN22" s="17"/>
      <c r="MO22" s="17"/>
      <c r="MP22" s="17"/>
      <c r="MQ22" s="17"/>
      <c r="MR22" s="17"/>
      <c r="MS22" s="17"/>
      <c r="MT22" s="17"/>
      <c r="MU22" s="17"/>
      <c r="MV22" s="17"/>
      <c r="MW22" s="17"/>
      <c r="MX22" s="17"/>
      <c r="MY22" s="17"/>
      <c r="MZ22" s="17"/>
      <c r="NA22" s="17"/>
      <c r="NB22" s="17"/>
      <c r="NC22" s="17"/>
      <c r="ND22" s="17"/>
      <c r="NE22" s="17"/>
      <c r="NF22" s="17"/>
      <c r="NG22" s="17"/>
      <c r="NH22" s="17"/>
      <c r="NI22" s="17"/>
      <c r="NJ22" s="17"/>
      <c r="NK22" s="17"/>
      <c r="NL22" s="17"/>
      <c r="NM22" s="17"/>
      <c r="NN22" s="17"/>
      <c r="NO22" s="17"/>
      <c r="NP22" s="17"/>
      <c r="NQ22" s="17"/>
      <c r="NR22" s="17"/>
      <c r="NS22" s="17"/>
      <c r="NT22" s="17"/>
      <c r="NU22" s="17"/>
      <c r="NV22" s="17"/>
      <c r="NW22" s="17"/>
      <c r="NX22" s="17"/>
      <c r="NY22" s="17"/>
      <c r="NZ22" s="17"/>
      <c r="OA22" s="17"/>
      <c r="OB22" s="17"/>
      <c r="OC22" s="17"/>
      <c r="OD22" s="17"/>
      <c r="OE22" s="17"/>
      <c r="OF22" s="17"/>
      <c r="OG22" s="17"/>
      <c r="OH22" s="17"/>
      <c r="OI22" s="17"/>
      <c r="OJ22" s="17"/>
      <c r="OK22" s="17"/>
      <c r="OL22" s="17"/>
      <c r="OM22" s="17"/>
      <c r="ON22" s="17"/>
      <c r="OO22" s="17"/>
      <c r="OP22" s="17"/>
      <c r="OQ22" s="17"/>
      <c r="OR22" s="17"/>
      <c r="OS22" s="17"/>
      <c r="OT22" s="17"/>
      <c r="OU22" s="17"/>
      <c r="OV22" s="17"/>
      <c r="OW22" s="17"/>
      <c r="OX22" s="17"/>
      <c r="OY22" s="17"/>
      <c r="OZ22" s="17"/>
      <c r="PA22" s="17"/>
      <c r="PB22" s="17"/>
      <c r="PC22" s="17"/>
      <c r="PD22" s="17"/>
      <c r="PE22" s="17"/>
      <c r="PF22" s="17"/>
      <c r="PG22" s="17"/>
      <c r="PH22" s="17"/>
      <c r="PI22" s="17"/>
      <c r="PJ22" s="17"/>
      <c r="PK22" s="17"/>
      <c r="PL22" s="17"/>
      <c r="PM22" s="17"/>
      <c r="PN22" s="17"/>
      <c r="PO22" s="17"/>
      <c r="PP22" s="17"/>
      <c r="PQ22" s="17"/>
      <c r="PR22" s="17"/>
      <c r="PS22" s="17"/>
      <c r="PT22" s="17"/>
      <c r="PU22" s="17"/>
      <c r="PV22" s="17"/>
      <c r="PW22" s="17"/>
      <c r="PX22" s="17"/>
      <c r="PY22" s="17"/>
      <c r="PZ22" s="17"/>
      <c r="QA22" s="17"/>
      <c r="QB22" s="17"/>
      <c r="QC22" s="17"/>
      <c r="QD22" s="17"/>
      <c r="QE22" s="17"/>
      <c r="QF22" s="17"/>
      <c r="QG22" s="17"/>
      <c r="QH22" s="17"/>
      <c r="QI22" s="17"/>
      <c r="QJ22" s="17"/>
      <c r="QK22" s="17"/>
      <c r="QL22" s="17"/>
      <c r="QM22" s="17"/>
      <c r="QN22" s="17"/>
      <c r="QO22" s="17"/>
      <c r="QP22" s="17"/>
      <c r="QQ22" s="17"/>
      <c r="QR22" s="17"/>
      <c r="QS22" s="17"/>
      <c r="QT22" s="17"/>
      <c r="QU22" s="17"/>
      <c r="QV22" s="17"/>
      <c r="QW22" s="17"/>
      <c r="QX22" s="17"/>
      <c r="QY22" s="17"/>
      <c r="QZ22" s="17"/>
      <c r="RA22" s="17"/>
      <c r="RB22" s="17"/>
      <c r="RC22" s="17"/>
      <c r="RD22" s="17"/>
      <c r="RE22" s="17"/>
      <c r="RF22" s="17"/>
      <c r="RG22" s="17"/>
      <c r="RH22" s="17"/>
      <c r="RI22" s="17"/>
      <c r="RJ22" s="17"/>
      <c r="RK22" s="17"/>
      <c r="RL22" s="17"/>
      <c r="RM22" s="17"/>
      <c r="RN22" s="17"/>
      <c r="RO22" s="17"/>
      <c r="RP22" s="17"/>
      <c r="RQ22" s="17"/>
      <c r="RR22" s="17"/>
      <c r="RS22" s="17"/>
      <c r="RT22" s="17"/>
      <c r="RU22" s="17"/>
      <c r="RV22" s="17"/>
      <c r="RW22" s="17"/>
      <c r="RX22" s="17"/>
      <c r="RY22" s="17"/>
      <c r="RZ22" s="17"/>
      <c r="SA22" s="17"/>
      <c r="SB22" s="17"/>
      <c r="SC22" s="17"/>
      <c r="SD22" s="17"/>
      <c r="SE22" s="17"/>
      <c r="SF22" s="17"/>
      <c r="SG22" s="17"/>
      <c r="SH22" s="17"/>
      <c r="SI22" s="17"/>
      <c r="SJ22" s="17"/>
      <c r="SK22" s="17"/>
      <c r="SL22" s="17"/>
      <c r="SM22" s="17"/>
      <c r="SN22" s="17"/>
      <c r="SO22" s="17"/>
      <c r="SP22" s="17"/>
      <c r="SQ22" s="17"/>
      <c r="SR22" s="17"/>
      <c r="SS22" s="17"/>
      <c r="ST22" s="17"/>
      <c r="SU22" s="17"/>
      <c r="SV22" s="17"/>
      <c r="SW22" s="17"/>
      <c r="SX22" s="17"/>
      <c r="SY22" s="17"/>
      <c r="SZ22" s="17"/>
      <c r="TA22" s="17"/>
      <c r="TB22" s="17"/>
      <c r="TC22" s="17"/>
      <c r="TD22" s="17"/>
      <c r="TE22" s="17"/>
      <c r="TF22" s="17"/>
      <c r="TG22" s="17"/>
      <c r="TH22" s="17"/>
      <c r="TI22" s="17"/>
      <c r="TJ22" s="17"/>
      <c r="TK22" s="17"/>
      <c r="TL22" s="17"/>
      <c r="TM22" s="17"/>
      <c r="TN22" s="17"/>
      <c r="TO22" s="17"/>
      <c r="TP22" s="17"/>
      <c r="TQ22" s="17"/>
      <c r="TR22" s="17"/>
      <c r="TS22" s="17"/>
      <c r="TT22" s="17"/>
      <c r="TU22" s="17"/>
      <c r="TV22" s="17"/>
      <c r="TW22" s="17"/>
      <c r="TX22" s="17"/>
      <c r="TY22" s="17"/>
      <c r="TZ22" s="17"/>
      <c r="UA22" s="17"/>
      <c r="UB22" s="17"/>
      <c r="UC22" s="17"/>
      <c r="UD22" s="17"/>
      <c r="UE22" s="17"/>
      <c r="UF22" s="17"/>
      <c r="UG22" s="17"/>
      <c r="UH22" s="17"/>
      <c r="UI22" s="17"/>
      <c r="UJ22" s="17"/>
      <c r="UK22" s="17"/>
      <c r="UL22" s="17"/>
      <c r="UM22" s="17"/>
      <c r="UN22" s="17"/>
      <c r="UO22" s="17"/>
      <c r="UP22" s="17"/>
      <c r="UQ22" s="17"/>
      <c r="UR22" s="17"/>
      <c r="US22" s="17"/>
      <c r="UT22" s="17"/>
      <c r="UU22" s="17"/>
      <c r="UV22" s="17"/>
      <c r="UW22" s="17"/>
      <c r="UX22" s="17"/>
      <c r="UY22" s="17"/>
      <c r="UZ22" s="17"/>
      <c r="VA22" s="17"/>
      <c r="VB22" s="17"/>
      <c r="VC22" s="17"/>
      <c r="VD22" s="17"/>
      <c r="VE22" s="17"/>
      <c r="VF22" s="17"/>
      <c r="VG22" s="17"/>
      <c r="VH22" s="17"/>
      <c r="VI22" s="17"/>
      <c r="VJ22" s="17"/>
      <c r="VK22" s="17"/>
      <c r="VL22" s="17"/>
      <c r="VM22" s="17"/>
      <c r="VN22" s="17"/>
      <c r="VO22" s="17"/>
      <c r="VP22" s="17"/>
      <c r="VQ22" s="17"/>
      <c r="VR22" s="17"/>
      <c r="VS22" s="17"/>
      <c r="VT22" s="17"/>
      <c r="VU22" s="17"/>
      <c r="VV22" s="17"/>
      <c r="VW22" s="17"/>
      <c r="VX22" s="17"/>
      <c r="VY22" s="17"/>
      <c r="VZ22" s="17"/>
      <c r="WA22" s="17"/>
      <c r="WB22" s="17"/>
      <c r="WC22" s="17"/>
      <c r="WD22" s="17"/>
      <c r="WE22" s="17"/>
      <c r="WF22" s="17"/>
      <c r="WG22" s="17"/>
      <c r="WH22" s="17"/>
      <c r="WI22" s="17"/>
      <c r="WJ22" s="17"/>
      <c r="WK22" s="17"/>
      <c r="WL22" s="17"/>
      <c r="WM22" s="17"/>
      <c r="WN22" s="17"/>
      <c r="WO22" s="17"/>
      <c r="WP22" s="17"/>
      <c r="WQ22" s="17"/>
      <c r="WR22" s="17"/>
      <c r="WS22" s="17"/>
      <c r="WT22" s="17"/>
      <c r="WU22" s="17"/>
      <c r="WV22" s="17"/>
      <c r="WW22" s="17"/>
      <c r="WX22" s="17"/>
      <c r="WY22" s="17"/>
      <c r="WZ22" s="17"/>
      <c r="XA22" s="17"/>
      <c r="XB22" s="17"/>
      <c r="XC22" s="17"/>
      <c r="XD22" s="17"/>
      <c r="XE22" s="17"/>
      <c r="XF22" s="17"/>
      <c r="XG22" s="17"/>
      <c r="XH22" s="17"/>
      <c r="XI22" s="17"/>
      <c r="XJ22" s="17"/>
      <c r="XK22" s="17"/>
      <c r="XL22" s="17"/>
      <c r="XM22" s="17"/>
      <c r="XN22" s="17"/>
      <c r="XO22" s="17"/>
      <c r="XP22" s="17"/>
      <c r="XQ22" s="17"/>
      <c r="XR22" s="17"/>
      <c r="XS22" s="17"/>
      <c r="XT22" s="17"/>
      <c r="XU22" s="17"/>
      <c r="XV22" s="17"/>
      <c r="XW22" s="17"/>
      <c r="XX22" s="17"/>
      <c r="XY22" s="17"/>
      <c r="XZ22" s="17"/>
      <c r="YA22" s="17"/>
      <c r="YB22" s="17"/>
      <c r="YC22" s="17"/>
      <c r="YD22" s="17"/>
      <c r="YE22" s="17"/>
      <c r="YF22" s="17"/>
      <c r="YG22" s="17"/>
      <c r="YH22" s="17"/>
      <c r="YI22" s="17"/>
      <c r="YJ22" s="17"/>
      <c r="YK22" s="17"/>
      <c r="YL22" s="17"/>
      <c r="YM22" s="17"/>
      <c r="YN22" s="17"/>
      <c r="YO22" s="17"/>
      <c r="YP22" s="17"/>
      <c r="YQ22" s="17"/>
      <c r="YR22" s="17"/>
      <c r="YS22" s="17"/>
      <c r="YT22" s="17"/>
      <c r="YU22" s="17"/>
      <c r="YV22" s="17"/>
      <c r="YW22" s="17"/>
      <c r="YX22" s="17"/>
      <c r="YY22" s="17"/>
      <c r="YZ22" s="17"/>
      <c r="ZA22" s="17"/>
      <c r="ZB22" s="17"/>
      <c r="ZC22" s="17"/>
      <c r="ZD22" s="17"/>
      <c r="ZE22" s="17"/>
      <c r="ZF22" s="17"/>
      <c r="ZG22" s="17"/>
      <c r="ZH22" s="17"/>
      <c r="ZI22" s="17"/>
      <c r="ZJ22" s="17"/>
      <c r="ZK22" s="17"/>
      <c r="ZL22" s="17"/>
      <c r="ZM22" s="17"/>
      <c r="ZN22" s="17"/>
      <c r="ZO22" s="17"/>
      <c r="ZP22" s="17"/>
      <c r="ZQ22" s="17"/>
      <c r="ZR22" s="17"/>
      <c r="ZS22" s="17"/>
      <c r="ZT22" s="17"/>
      <c r="ZU22" s="17"/>
      <c r="ZV22" s="17"/>
      <c r="ZW22" s="17"/>
      <c r="ZX22" s="17"/>
      <c r="ZY22" s="17"/>
      <c r="ZZ22" s="17"/>
    </row>
    <row r="23" spans="1:702" x14ac:dyDescent="0.25">
      <c r="A23" s="4" t="s">
        <v>75</v>
      </c>
      <c r="B23" s="21">
        <v>24</v>
      </c>
      <c r="C23" s="21">
        <v>33</v>
      </c>
      <c r="D23" s="21">
        <v>2</v>
      </c>
      <c r="E23" s="21">
        <v>-198</v>
      </c>
      <c r="F23" s="21">
        <v>-6</v>
      </c>
      <c r="G23" s="21">
        <v>-34</v>
      </c>
      <c r="H23" s="21">
        <v>-36</v>
      </c>
      <c r="I23" s="21">
        <v>3</v>
      </c>
      <c r="J23" s="21">
        <v>-44</v>
      </c>
      <c r="K23" s="21">
        <v>-18</v>
      </c>
      <c r="L23" s="21">
        <v>17</v>
      </c>
      <c r="M23" s="21">
        <v>-22</v>
      </c>
      <c r="N23" s="21">
        <v>10</v>
      </c>
      <c r="O23" s="21">
        <v>-18</v>
      </c>
      <c r="P23" s="21">
        <v>12</v>
      </c>
      <c r="Q23" s="21">
        <v>15</v>
      </c>
      <c r="R23" s="21">
        <v>26</v>
      </c>
      <c r="S23" s="21">
        <v>-17</v>
      </c>
      <c r="T23" s="21">
        <v>25</v>
      </c>
      <c r="U23" s="21">
        <v>16</v>
      </c>
      <c r="V23" s="21">
        <v>-129</v>
      </c>
      <c r="W23" s="21">
        <v>17</v>
      </c>
      <c r="X23" s="21">
        <v>18</v>
      </c>
      <c r="Y23" s="21">
        <v>-21</v>
      </c>
      <c r="Z23" s="21">
        <v>-72</v>
      </c>
      <c r="AA23" s="21">
        <v>18</v>
      </c>
      <c r="AB23" s="21">
        <v>-64</v>
      </c>
      <c r="AC23" s="21">
        <v>-83</v>
      </c>
      <c r="AD23" s="21">
        <v>-46</v>
      </c>
      <c r="AE23" s="21">
        <v>14</v>
      </c>
      <c r="AF23" s="21">
        <v>-33</v>
      </c>
      <c r="AG23" s="21">
        <v>36</v>
      </c>
      <c r="AH23" s="21">
        <v>-73</v>
      </c>
      <c r="AI23" s="21">
        <v>106</v>
      </c>
      <c r="AJ23" s="21">
        <v>24</v>
      </c>
      <c r="AK23" s="21">
        <v>-198</v>
      </c>
      <c r="AL23" s="21">
        <v>-230</v>
      </c>
      <c r="AM23" s="21">
        <v>88</v>
      </c>
      <c r="AN23" s="21">
        <v>29</v>
      </c>
      <c r="AO23" s="21">
        <v>-81</v>
      </c>
      <c r="AP23" s="21">
        <v>-99</v>
      </c>
      <c r="AQ23" s="21">
        <v>72</v>
      </c>
      <c r="AR23" s="21">
        <v>-80</v>
      </c>
      <c r="AS23" s="21">
        <v>-103</v>
      </c>
      <c r="AT23" s="21">
        <v>122</v>
      </c>
      <c r="AU23" s="21">
        <v>-294</v>
      </c>
      <c r="AV23" s="21">
        <v>52</v>
      </c>
      <c r="AW23" s="22">
        <f>Assumptions!AY39</f>
        <v>0</v>
      </c>
      <c r="AX23" s="22">
        <f>Assumptions!AZ39</f>
        <v>0</v>
      </c>
      <c r="AY23" s="22">
        <f>Assumptions!BA39</f>
        <v>0</v>
      </c>
      <c r="AZ23" s="22">
        <f>Assumptions!BB39</f>
        <v>0</v>
      </c>
      <c r="BA23" s="22">
        <f>Assumptions!BC39</f>
        <v>0</v>
      </c>
      <c r="BB23" s="22">
        <f>Assumptions!BD39</f>
        <v>0</v>
      </c>
      <c r="BC23" s="22">
        <f>Assumptions!BE39</f>
        <v>0</v>
      </c>
      <c r="BD23" s="22">
        <f>Assumptions!BF39</f>
        <v>0</v>
      </c>
      <c r="BE23" s="22"/>
      <c r="BF23" s="17"/>
      <c r="BG23" s="17"/>
      <c r="BH23" s="17"/>
      <c r="BI23" s="17"/>
      <c r="BJ23" s="17"/>
      <c r="BK23" s="17"/>
      <c r="BL23" s="17"/>
      <c r="BM23" s="17"/>
      <c r="BN23" s="17"/>
      <c r="BO23" s="17"/>
      <c r="BP23" s="17"/>
      <c r="BQ23" s="17"/>
      <c r="BR23" s="17"/>
      <c r="BS23" s="17"/>
      <c r="BT23" s="17"/>
      <c r="BU23" s="17"/>
      <c r="BV23" s="17"/>
      <c r="BW23" s="17"/>
      <c r="BX23" s="17"/>
      <c r="BY23" s="17"/>
      <c r="BZ23" s="17"/>
      <c r="CA23" s="17"/>
      <c r="CB23" s="17"/>
      <c r="CC23" s="17"/>
      <c r="CD23" s="17"/>
      <c r="CE23" s="17"/>
      <c r="CF23" s="17"/>
      <c r="CG23" s="17"/>
      <c r="CH23" s="17"/>
      <c r="CI23" s="17"/>
      <c r="CJ23" s="17"/>
      <c r="CK23" s="17"/>
      <c r="CL23" s="17"/>
      <c r="CM23" s="17"/>
      <c r="CN23" s="17"/>
      <c r="CO23" s="17"/>
      <c r="CP23" s="17"/>
      <c r="CQ23" s="17"/>
      <c r="CR23" s="17"/>
      <c r="CS23" s="17"/>
      <c r="CT23" s="17"/>
      <c r="CU23" s="17"/>
      <c r="CV23" s="17"/>
      <c r="CW23" s="17"/>
      <c r="CX23" s="17"/>
      <c r="CY23" s="17"/>
      <c r="CZ23" s="17"/>
      <c r="DA23" s="17"/>
      <c r="DB23" s="17"/>
      <c r="DC23" s="17"/>
      <c r="DD23" s="17"/>
      <c r="DE23" s="17"/>
      <c r="DF23" s="17"/>
      <c r="DG23" s="17"/>
      <c r="DH23" s="17"/>
      <c r="DI23" s="17"/>
      <c r="DJ23" s="17"/>
      <c r="DK23" s="17"/>
      <c r="DL23" s="17"/>
      <c r="DM23" s="17"/>
      <c r="DN23" s="17"/>
      <c r="DO23" s="17"/>
      <c r="DP23" s="17"/>
      <c r="DQ23" s="17"/>
      <c r="DR23" s="17"/>
      <c r="DS23" s="17"/>
      <c r="DT23" s="17"/>
      <c r="DU23" s="17"/>
      <c r="DV23" s="17"/>
      <c r="DW23" s="17"/>
      <c r="DX23" s="17"/>
      <c r="DY23" s="17"/>
      <c r="DZ23" s="17"/>
      <c r="EA23" s="17"/>
      <c r="EB23" s="17"/>
      <c r="EC23" s="17"/>
      <c r="ED23" s="17"/>
      <c r="EE23" s="17"/>
      <c r="EF23" s="17"/>
      <c r="EG23" s="17"/>
      <c r="EH23" s="17"/>
      <c r="EI23" s="17"/>
      <c r="EJ23" s="17"/>
      <c r="EK23" s="17"/>
      <c r="EL23" s="17"/>
      <c r="EM23" s="17"/>
      <c r="EN23" s="17"/>
      <c r="EO23" s="17"/>
      <c r="EP23" s="17"/>
      <c r="EQ23" s="17"/>
      <c r="ER23" s="17"/>
      <c r="ES23" s="17"/>
      <c r="ET23" s="17"/>
      <c r="EU23" s="17"/>
      <c r="EV23" s="17"/>
      <c r="EW23" s="17"/>
      <c r="EX23" s="17"/>
      <c r="EY23" s="17"/>
      <c r="EZ23" s="17"/>
      <c r="FA23" s="17"/>
      <c r="FB23" s="17"/>
      <c r="FC23" s="17"/>
      <c r="FD23" s="17"/>
      <c r="FE23" s="17"/>
      <c r="FF23" s="17"/>
      <c r="FG23" s="17"/>
      <c r="FH23" s="17"/>
      <c r="FI23" s="17"/>
      <c r="FJ23" s="17"/>
      <c r="FK23" s="17"/>
      <c r="FL23" s="17"/>
      <c r="FM23" s="17"/>
      <c r="FN23" s="17"/>
      <c r="FO23" s="17"/>
      <c r="FP23" s="17"/>
      <c r="FQ23" s="17"/>
      <c r="FR23" s="17"/>
      <c r="FS23" s="17"/>
      <c r="FT23" s="17"/>
      <c r="FU23" s="17"/>
      <c r="FV23" s="17"/>
      <c r="FW23" s="17"/>
      <c r="FX23" s="17"/>
      <c r="FY23" s="17"/>
      <c r="FZ23" s="17"/>
      <c r="GA23" s="17"/>
      <c r="GB23" s="17"/>
      <c r="GC23" s="17"/>
      <c r="GD23" s="17"/>
      <c r="GE23" s="17"/>
      <c r="GF23" s="17"/>
      <c r="GG23" s="17"/>
      <c r="GH23" s="17"/>
      <c r="GI23" s="17"/>
      <c r="GJ23" s="17"/>
      <c r="GK23" s="17"/>
      <c r="GL23" s="17"/>
      <c r="GM23" s="17"/>
      <c r="GN23" s="17"/>
      <c r="GO23" s="17"/>
      <c r="GP23" s="17"/>
      <c r="GQ23" s="17"/>
      <c r="GR23" s="17"/>
      <c r="GS23" s="17"/>
      <c r="GT23" s="17"/>
      <c r="GU23" s="17"/>
      <c r="GV23" s="17"/>
      <c r="GW23" s="17"/>
      <c r="GX23" s="17"/>
      <c r="GY23" s="17"/>
      <c r="GZ23" s="17"/>
      <c r="HA23" s="17"/>
      <c r="HB23" s="17"/>
      <c r="HC23" s="17"/>
      <c r="HD23" s="17"/>
      <c r="HE23" s="17"/>
      <c r="HF23" s="17"/>
      <c r="HG23" s="17"/>
      <c r="HH23" s="17"/>
      <c r="HI23" s="17"/>
      <c r="HJ23" s="17"/>
      <c r="HK23" s="17"/>
      <c r="HL23" s="17"/>
      <c r="HM23" s="17"/>
      <c r="HN23" s="17"/>
      <c r="HO23" s="17"/>
      <c r="HP23" s="17"/>
      <c r="HQ23" s="17"/>
      <c r="HR23" s="17"/>
      <c r="HS23" s="17"/>
      <c r="HT23" s="17"/>
      <c r="HU23" s="17"/>
      <c r="HV23" s="17"/>
      <c r="HW23" s="17"/>
      <c r="HX23" s="17"/>
      <c r="HY23" s="17"/>
      <c r="HZ23" s="17"/>
      <c r="IA23" s="17"/>
      <c r="IB23" s="17"/>
      <c r="IC23" s="17"/>
      <c r="ID23" s="17"/>
      <c r="IE23" s="17"/>
      <c r="IF23" s="17"/>
      <c r="IG23" s="17"/>
      <c r="IH23" s="17"/>
      <c r="II23" s="17"/>
      <c r="IJ23" s="17"/>
      <c r="IK23" s="17"/>
      <c r="IL23" s="17"/>
      <c r="IM23" s="17"/>
      <c r="IN23" s="17"/>
      <c r="IO23" s="17"/>
      <c r="IP23" s="17"/>
      <c r="IQ23" s="17"/>
      <c r="IR23" s="17"/>
      <c r="IS23" s="17"/>
      <c r="IT23" s="17"/>
      <c r="IU23" s="17"/>
      <c r="IV23" s="17"/>
      <c r="IW23" s="17"/>
      <c r="IX23" s="17"/>
      <c r="IY23" s="17"/>
      <c r="IZ23" s="17"/>
      <c r="JA23" s="17"/>
      <c r="JB23" s="17"/>
      <c r="JC23" s="17"/>
      <c r="JD23" s="17"/>
      <c r="JE23" s="17"/>
      <c r="JF23" s="17"/>
      <c r="JG23" s="17"/>
      <c r="JH23" s="17"/>
      <c r="JI23" s="17"/>
      <c r="JJ23" s="17"/>
      <c r="JK23" s="17"/>
      <c r="JL23" s="17"/>
      <c r="JM23" s="17"/>
      <c r="JN23" s="17"/>
      <c r="JO23" s="17"/>
      <c r="JP23" s="17"/>
      <c r="JQ23" s="17"/>
      <c r="JR23" s="17"/>
      <c r="JS23" s="17"/>
      <c r="JT23" s="17"/>
      <c r="JU23" s="17"/>
      <c r="JV23" s="17"/>
      <c r="JW23" s="17"/>
      <c r="JX23" s="17"/>
      <c r="JY23" s="17"/>
      <c r="JZ23" s="17"/>
      <c r="KA23" s="17"/>
      <c r="KB23" s="17"/>
      <c r="KC23" s="17"/>
      <c r="KD23" s="17"/>
      <c r="KE23" s="17"/>
      <c r="KF23" s="17"/>
      <c r="KG23" s="17"/>
      <c r="KH23" s="17"/>
      <c r="KI23" s="17"/>
      <c r="KJ23" s="17"/>
      <c r="KK23" s="17"/>
      <c r="KL23" s="17"/>
      <c r="KM23" s="17"/>
      <c r="KN23" s="17"/>
      <c r="KO23" s="17"/>
      <c r="KP23" s="17"/>
      <c r="KQ23" s="17"/>
      <c r="KR23" s="17"/>
      <c r="KS23" s="17"/>
      <c r="KT23" s="17"/>
      <c r="KU23" s="17"/>
      <c r="KV23" s="17"/>
      <c r="KW23" s="17"/>
      <c r="KX23" s="17"/>
      <c r="KY23" s="17"/>
      <c r="KZ23" s="17"/>
      <c r="LA23" s="17"/>
      <c r="LB23" s="17"/>
      <c r="LC23" s="17"/>
      <c r="LD23" s="17"/>
      <c r="LE23" s="17"/>
      <c r="LF23" s="17"/>
      <c r="LG23" s="17"/>
      <c r="LH23" s="17"/>
      <c r="LI23" s="17"/>
      <c r="LJ23" s="17"/>
      <c r="LK23" s="17"/>
      <c r="LL23" s="17"/>
      <c r="LM23" s="17"/>
      <c r="LN23" s="17"/>
      <c r="LO23" s="17"/>
      <c r="LP23" s="17"/>
      <c r="LQ23" s="17"/>
      <c r="LR23" s="17"/>
      <c r="LS23" s="17"/>
      <c r="LT23" s="17"/>
      <c r="LU23" s="17"/>
      <c r="LV23" s="17"/>
      <c r="LW23" s="17"/>
      <c r="LX23" s="17"/>
      <c r="LY23" s="17"/>
      <c r="LZ23" s="17"/>
      <c r="MA23" s="17"/>
      <c r="MB23" s="17"/>
      <c r="MC23" s="17"/>
      <c r="MD23" s="17"/>
      <c r="ME23" s="17"/>
      <c r="MF23" s="17"/>
      <c r="MG23" s="17"/>
      <c r="MH23" s="17"/>
      <c r="MI23" s="17"/>
      <c r="MJ23" s="17"/>
      <c r="MK23" s="17"/>
      <c r="ML23" s="17"/>
      <c r="MM23" s="17"/>
      <c r="MN23" s="17"/>
      <c r="MO23" s="17"/>
      <c r="MP23" s="17"/>
      <c r="MQ23" s="17"/>
      <c r="MR23" s="17"/>
      <c r="MS23" s="17"/>
      <c r="MT23" s="17"/>
      <c r="MU23" s="17"/>
      <c r="MV23" s="17"/>
      <c r="MW23" s="17"/>
      <c r="MX23" s="17"/>
      <c r="MY23" s="17"/>
      <c r="MZ23" s="17"/>
      <c r="NA23" s="17"/>
      <c r="NB23" s="17"/>
      <c r="NC23" s="17"/>
      <c r="ND23" s="17"/>
      <c r="NE23" s="17"/>
      <c r="NF23" s="17"/>
      <c r="NG23" s="17"/>
      <c r="NH23" s="17"/>
      <c r="NI23" s="17"/>
      <c r="NJ23" s="17"/>
      <c r="NK23" s="17"/>
      <c r="NL23" s="17"/>
      <c r="NM23" s="17"/>
      <c r="NN23" s="17"/>
      <c r="NO23" s="17"/>
      <c r="NP23" s="17"/>
      <c r="NQ23" s="17"/>
      <c r="NR23" s="17"/>
      <c r="NS23" s="17"/>
      <c r="NT23" s="17"/>
      <c r="NU23" s="17"/>
      <c r="NV23" s="17"/>
      <c r="NW23" s="17"/>
      <c r="NX23" s="17"/>
      <c r="NY23" s="17"/>
      <c r="NZ23" s="17"/>
      <c r="OA23" s="17"/>
      <c r="OB23" s="17"/>
      <c r="OC23" s="17"/>
      <c r="OD23" s="17"/>
      <c r="OE23" s="17"/>
      <c r="OF23" s="17"/>
      <c r="OG23" s="17"/>
      <c r="OH23" s="17"/>
      <c r="OI23" s="17"/>
      <c r="OJ23" s="17"/>
      <c r="OK23" s="17"/>
      <c r="OL23" s="17"/>
      <c r="OM23" s="17"/>
      <c r="ON23" s="17"/>
      <c r="OO23" s="17"/>
      <c r="OP23" s="17"/>
      <c r="OQ23" s="17"/>
      <c r="OR23" s="17"/>
      <c r="OS23" s="17"/>
      <c r="OT23" s="17"/>
      <c r="OU23" s="17"/>
      <c r="OV23" s="17"/>
      <c r="OW23" s="17"/>
      <c r="OX23" s="17"/>
      <c r="OY23" s="17"/>
      <c r="OZ23" s="17"/>
      <c r="PA23" s="17"/>
      <c r="PB23" s="17"/>
      <c r="PC23" s="17"/>
      <c r="PD23" s="17"/>
      <c r="PE23" s="17"/>
      <c r="PF23" s="17"/>
      <c r="PG23" s="17"/>
      <c r="PH23" s="17"/>
      <c r="PI23" s="17"/>
      <c r="PJ23" s="17"/>
      <c r="PK23" s="17"/>
      <c r="PL23" s="17"/>
      <c r="PM23" s="17"/>
      <c r="PN23" s="17"/>
      <c r="PO23" s="17"/>
      <c r="PP23" s="17"/>
      <c r="PQ23" s="17"/>
      <c r="PR23" s="17"/>
      <c r="PS23" s="17"/>
      <c r="PT23" s="17"/>
      <c r="PU23" s="17"/>
      <c r="PV23" s="17"/>
      <c r="PW23" s="17"/>
      <c r="PX23" s="17"/>
      <c r="PY23" s="17"/>
      <c r="PZ23" s="17"/>
      <c r="QA23" s="17"/>
      <c r="QB23" s="17"/>
      <c r="QC23" s="17"/>
      <c r="QD23" s="17"/>
      <c r="QE23" s="17"/>
      <c r="QF23" s="17"/>
      <c r="QG23" s="17"/>
      <c r="QH23" s="17"/>
      <c r="QI23" s="17"/>
      <c r="QJ23" s="17"/>
      <c r="QK23" s="17"/>
      <c r="QL23" s="17"/>
      <c r="QM23" s="17"/>
      <c r="QN23" s="17"/>
      <c r="QO23" s="17"/>
      <c r="QP23" s="17"/>
      <c r="QQ23" s="17"/>
      <c r="QR23" s="17"/>
      <c r="QS23" s="17"/>
      <c r="QT23" s="17"/>
      <c r="QU23" s="17"/>
      <c r="QV23" s="17"/>
      <c r="QW23" s="17"/>
      <c r="QX23" s="17"/>
      <c r="QY23" s="17"/>
      <c r="QZ23" s="17"/>
      <c r="RA23" s="17"/>
      <c r="RB23" s="17"/>
      <c r="RC23" s="17"/>
      <c r="RD23" s="17"/>
      <c r="RE23" s="17"/>
      <c r="RF23" s="17"/>
      <c r="RG23" s="17"/>
      <c r="RH23" s="17"/>
      <c r="RI23" s="17"/>
      <c r="RJ23" s="17"/>
      <c r="RK23" s="17"/>
      <c r="RL23" s="17"/>
      <c r="RM23" s="17"/>
      <c r="RN23" s="17"/>
      <c r="RO23" s="17"/>
      <c r="RP23" s="17"/>
      <c r="RQ23" s="17"/>
      <c r="RR23" s="17"/>
      <c r="RS23" s="17"/>
      <c r="RT23" s="17"/>
      <c r="RU23" s="17"/>
      <c r="RV23" s="17"/>
      <c r="RW23" s="17"/>
      <c r="RX23" s="17"/>
      <c r="RY23" s="17"/>
      <c r="RZ23" s="17"/>
      <c r="SA23" s="17"/>
      <c r="SB23" s="17"/>
      <c r="SC23" s="17"/>
      <c r="SD23" s="17"/>
      <c r="SE23" s="17"/>
      <c r="SF23" s="17"/>
      <c r="SG23" s="17"/>
      <c r="SH23" s="17"/>
      <c r="SI23" s="17"/>
      <c r="SJ23" s="17"/>
      <c r="SK23" s="17"/>
      <c r="SL23" s="17"/>
      <c r="SM23" s="17"/>
      <c r="SN23" s="17"/>
      <c r="SO23" s="17"/>
      <c r="SP23" s="17"/>
      <c r="SQ23" s="17"/>
      <c r="SR23" s="17"/>
      <c r="SS23" s="17"/>
      <c r="ST23" s="17"/>
      <c r="SU23" s="17"/>
      <c r="SV23" s="17"/>
      <c r="SW23" s="17"/>
      <c r="SX23" s="17"/>
      <c r="SY23" s="17"/>
      <c r="SZ23" s="17"/>
      <c r="TA23" s="17"/>
      <c r="TB23" s="17"/>
      <c r="TC23" s="17"/>
      <c r="TD23" s="17"/>
      <c r="TE23" s="17"/>
      <c r="TF23" s="17"/>
      <c r="TG23" s="17"/>
      <c r="TH23" s="17"/>
      <c r="TI23" s="17"/>
      <c r="TJ23" s="17"/>
      <c r="TK23" s="17"/>
      <c r="TL23" s="17"/>
      <c r="TM23" s="17"/>
      <c r="TN23" s="17"/>
      <c r="TO23" s="17"/>
      <c r="TP23" s="17"/>
      <c r="TQ23" s="17"/>
      <c r="TR23" s="17"/>
      <c r="TS23" s="17"/>
      <c r="TT23" s="17"/>
      <c r="TU23" s="17"/>
      <c r="TV23" s="17"/>
      <c r="TW23" s="17"/>
      <c r="TX23" s="17"/>
      <c r="TY23" s="17"/>
      <c r="TZ23" s="17"/>
      <c r="UA23" s="17"/>
      <c r="UB23" s="17"/>
      <c r="UC23" s="17"/>
      <c r="UD23" s="17"/>
      <c r="UE23" s="17"/>
      <c r="UF23" s="17"/>
      <c r="UG23" s="17"/>
      <c r="UH23" s="17"/>
      <c r="UI23" s="17"/>
      <c r="UJ23" s="17"/>
      <c r="UK23" s="17"/>
      <c r="UL23" s="17"/>
      <c r="UM23" s="17"/>
      <c r="UN23" s="17"/>
      <c r="UO23" s="17"/>
      <c r="UP23" s="17"/>
      <c r="UQ23" s="17"/>
      <c r="UR23" s="17"/>
      <c r="US23" s="17"/>
      <c r="UT23" s="17"/>
      <c r="UU23" s="17"/>
      <c r="UV23" s="17"/>
      <c r="UW23" s="17"/>
      <c r="UX23" s="17"/>
      <c r="UY23" s="17"/>
      <c r="UZ23" s="17"/>
      <c r="VA23" s="17"/>
      <c r="VB23" s="17"/>
      <c r="VC23" s="17"/>
      <c r="VD23" s="17"/>
      <c r="VE23" s="17"/>
      <c r="VF23" s="17"/>
      <c r="VG23" s="17"/>
      <c r="VH23" s="17"/>
      <c r="VI23" s="17"/>
      <c r="VJ23" s="17"/>
      <c r="VK23" s="17"/>
      <c r="VL23" s="17"/>
      <c r="VM23" s="17"/>
      <c r="VN23" s="17"/>
      <c r="VO23" s="17"/>
      <c r="VP23" s="17"/>
      <c r="VQ23" s="17"/>
      <c r="VR23" s="17"/>
      <c r="VS23" s="17"/>
      <c r="VT23" s="17"/>
      <c r="VU23" s="17"/>
      <c r="VV23" s="17"/>
      <c r="VW23" s="17"/>
      <c r="VX23" s="17"/>
      <c r="VY23" s="17"/>
      <c r="VZ23" s="17"/>
      <c r="WA23" s="17"/>
      <c r="WB23" s="17"/>
      <c r="WC23" s="17"/>
      <c r="WD23" s="17"/>
      <c r="WE23" s="17"/>
      <c r="WF23" s="17"/>
      <c r="WG23" s="17"/>
      <c r="WH23" s="17"/>
      <c r="WI23" s="17"/>
      <c r="WJ23" s="17"/>
      <c r="WK23" s="17"/>
      <c r="WL23" s="17"/>
      <c r="WM23" s="17"/>
      <c r="WN23" s="17"/>
      <c r="WO23" s="17"/>
      <c r="WP23" s="17"/>
      <c r="WQ23" s="17"/>
      <c r="WR23" s="17"/>
      <c r="WS23" s="17"/>
      <c r="WT23" s="17"/>
      <c r="WU23" s="17"/>
      <c r="WV23" s="17"/>
      <c r="WW23" s="17"/>
      <c r="WX23" s="17"/>
      <c r="WY23" s="17"/>
      <c r="WZ23" s="17"/>
      <c r="XA23" s="17"/>
      <c r="XB23" s="17"/>
      <c r="XC23" s="17"/>
      <c r="XD23" s="17"/>
      <c r="XE23" s="17"/>
      <c r="XF23" s="17"/>
      <c r="XG23" s="17"/>
      <c r="XH23" s="17"/>
      <c r="XI23" s="17"/>
      <c r="XJ23" s="17"/>
      <c r="XK23" s="17"/>
      <c r="XL23" s="17"/>
      <c r="XM23" s="17"/>
      <c r="XN23" s="17"/>
      <c r="XO23" s="17"/>
      <c r="XP23" s="17"/>
      <c r="XQ23" s="17"/>
      <c r="XR23" s="17"/>
      <c r="XS23" s="17"/>
      <c r="XT23" s="17"/>
      <c r="XU23" s="17"/>
      <c r="XV23" s="17"/>
      <c r="XW23" s="17"/>
      <c r="XX23" s="17"/>
      <c r="XY23" s="17"/>
      <c r="XZ23" s="17"/>
      <c r="YA23" s="17"/>
      <c r="YB23" s="17"/>
      <c r="YC23" s="17"/>
      <c r="YD23" s="17"/>
      <c r="YE23" s="17"/>
      <c r="YF23" s="17"/>
      <c r="YG23" s="17"/>
      <c r="YH23" s="17"/>
      <c r="YI23" s="17"/>
      <c r="YJ23" s="17"/>
      <c r="YK23" s="17"/>
      <c r="YL23" s="17"/>
      <c r="YM23" s="17"/>
      <c r="YN23" s="17"/>
      <c r="YO23" s="17"/>
      <c r="YP23" s="17"/>
      <c r="YQ23" s="17"/>
      <c r="YR23" s="17"/>
      <c r="YS23" s="17"/>
      <c r="YT23" s="17"/>
      <c r="YU23" s="17"/>
      <c r="YV23" s="17"/>
      <c r="YW23" s="17"/>
      <c r="YX23" s="17"/>
      <c r="YY23" s="17"/>
      <c r="YZ23" s="17"/>
      <c r="ZA23" s="17"/>
      <c r="ZB23" s="17"/>
      <c r="ZC23" s="17"/>
      <c r="ZD23" s="17"/>
      <c r="ZE23" s="17"/>
      <c r="ZF23" s="17"/>
      <c r="ZG23" s="17"/>
      <c r="ZH23" s="17"/>
      <c r="ZI23" s="17"/>
      <c r="ZJ23" s="17"/>
      <c r="ZK23" s="17"/>
      <c r="ZL23" s="17"/>
      <c r="ZM23" s="17"/>
      <c r="ZN23" s="17"/>
      <c r="ZO23" s="17"/>
      <c r="ZP23" s="17"/>
      <c r="ZQ23" s="17"/>
      <c r="ZR23" s="17"/>
      <c r="ZS23" s="17"/>
      <c r="ZT23" s="17"/>
      <c r="ZU23" s="17"/>
      <c r="ZV23" s="17"/>
      <c r="ZW23" s="17"/>
      <c r="ZX23" s="17"/>
      <c r="ZY23" s="17"/>
      <c r="ZZ23" s="17"/>
    </row>
    <row r="24" spans="1:702" x14ac:dyDescent="0.25">
      <c r="A24" s="4" t="s">
        <v>58</v>
      </c>
      <c r="B24" s="21">
        <v>219</v>
      </c>
      <c r="C24" s="21">
        <v>6036</v>
      </c>
      <c r="D24" s="21">
        <v>1513</v>
      </c>
      <c r="E24" s="21">
        <v>-2903</v>
      </c>
      <c r="F24" s="21">
        <v>-2367</v>
      </c>
      <c r="G24" s="21">
        <v>124</v>
      </c>
      <c r="H24" s="21">
        <v>988</v>
      </c>
      <c r="I24" s="21">
        <v>-1819</v>
      </c>
      <c r="J24" s="21">
        <v>-164</v>
      </c>
      <c r="K24" s="21">
        <v>1754</v>
      </c>
      <c r="L24" s="21">
        <v>-15</v>
      </c>
      <c r="M24" s="21">
        <v>-660</v>
      </c>
      <c r="N24" s="21">
        <v>7418</v>
      </c>
      <c r="O24" s="21">
        <v>-5460</v>
      </c>
      <c r="P24" s="21">
        <v>-1755</v>
      </c>
      <c r="Q24" s="21">
        <v>950</v>
      </c>
      <c r="R24" s="21">
        <v>-779</v>
      </c>
      <c r="S24" s="21">
        <v>5975</v>
      </c>
      <c r="T24" s="21">
        <v>-3638</v>
      </c>
      <c r="U24" s="21">
        <v>2725</v>
      </c>
      <c r="V24" s="21">
        <v>3191</v>
      </c>
      <c r="W24" s="21">
        <v>-8499</v>
      </c>
      <c r="X24" s="21">
        <v>4574</v>
      </c>
      <c r="Y24" s="21">
        <v>144</v>
      </c>
      <c r="Z24" s="21">
        <v>1761</v>
      </c>
      <c r="AA24" s="21">
        <v>-4253</v>
      </c>
      <c r="AB24" s="21">
        <v>2846</v>
      </c>
      <c r="AC24" s="21">
        <v>1866</v>
      </c>
      <c r="AD24" s="21">
        <v>3629</v>
      </c>
      <c r="AE24" s="21">
        <v>-2773</v>
      </c>
      <c r="AF24" s="21">
        <v>-730</v>
      </c>
      <c r="AG24" s="21">
        <v>522</v>
      </c>
      <c r="AH24" s="21">
        <v>4941</v>
      </c>
      <c r="AI24" s="21">
        <v>1439</v>
      </c>
      <c r="AJ24" s="21">
        <v>-8106</v>
      </c>
      <c r="AK24" s="21">
        <v>1433</v>
      </c>
      <c r="AL24" s="21">
        <v>8953</v>
      </c>
      <c r="AM24" s="21">
        <v>-7238</v>
      </c>
      <c r="AN24" s="21">
        <v>10916</v>
      </c>
      <c r="AO24" s="21">
        <v>8142</v>
      </c>
      <c r="AP24" s="21">
        <v>45748</v>
      </c>
      <c r="AQ24" s="21">
        <v>-63147</v>
      </c>
      <c r="AR24" s="21">
        <v>2329</v>
      </c>
      <c r="AS24" s="21">
        <v>-1319</v>
      </c>
      <c r="AT24" s="21">
        <v>2525</v>
      </c>
      <c r="AU24" s="21">
        <v>-3358</v>
      </c>
      <c r="AV24" s="21">
        <v>11346</v>
      </c>
      <c r="AW24" s="22">
        <f>SUM(AW23,AW22,AW17,AW13)</f>
        <v>24067.964706028266</v>
      </c>
      <c r="AX24" s="22">
        <f t="shared" ref="AX24:BD24" si="6">SUM(AX23,AX22,AX17,AX13)</f>
        <v>12561.208633071747</v>
      </c>
      <c r="AY24" s="22">
        <f t="shared" si="6"/>
        <v>12717.94273239858</v>
      </c>
      <c r="AZ24" s="22">
        <f t="shared" si="6"/>
        <v>14582.09021896169</v>
      </c>
      <c r="BA24" s="22">
        <f t="shared" si="6"/>
        <v>15294.465463755139</v>
      </c>
      <c r="BB24" s="22">
        <f t="shared" si="6"/>
        <v>17600.904030045924</v>
      </c>
      <c r="BC24" s="22">
        <f t="shared" si="6"/>
        <v>19113.446646212775</v>
      </c>
      <c r="BD24" s="22">
        <f t="shared" si="6"/>
        <v>21984.164082458206</v>
      </c>
      <c r="BE24" s="17"/>
      <c r="BF24" s="17"/>
      <c r="BG24" s="17"/>
      <c r="BH24" s="17"/>
      <c r="BI24" s="17"/>
      <c r="BJ24" s="17"/>
      <c r="BK24" s="17"/>
      <c r="BL24" s="17"/>
      <c r="BM24" s="17"/>
      <c r="BN24" s="17"/>
      <c r="BO24" s="17"/>
      <c r="BP24" s="17"/>
      <c r="BQ24" s="17"/>
      <c r="BR24" s="17"/>
      <c r="BS24" s="17"/>
      <c r="BT24" s="17"/>
      <c r="BU24" s="17"/>
      <c r="BV24" s="17"/>
      <c r="BW24" s="17"/>
      <c r="BX24" s="17"/>
      <c r="BY24" s="17"/>
      <c r="BZ24" s="17"/>
      <c r="CA24" s="17"/>
      <c r="CB24" s="17"/>
      <c r="CC24" s="17"/>
      <c r="CD24" s="17"/>
      <c r="CE24" s="17"/>
      <c r="CF24" s="17"/>
      <c r="CG24" s="17"/>
      <c r="CH24" s="17"/>
      <c r="CI24" s="17"/>
      <c r="CJ24" s="17"/>
      <c r="CK24" s="17"/>
      <c r="CL24" s="17"/>
      <c r="CM24" s="17"/>
      <c r="CN24" s="17"/>
      <c r="CO24" s="17"/>
      <c r="CP24" s="17"/>
      <c r="CQ24" s="17"/>
      <c r="CR24" s="17"/>
      <c r="CS24" s="17"/>
      <c r="CT24" s="17"/>
      <c r="CU24" s="17"/>
      <c r="CV24" s="17"/>
      <c r="CW24" s="17"/>
      <c r="CX24" s="17"/>
      <c r="CY24" s="17"/>
      <c r="CZ24" s="17"/>
      <c r="DA24" s="17"/>
      <c r="DB24" s="17"/>
      <c r="DC24" s="17"/>
      <c r="DD24" s="17"/>
      <c r="DE24" s="17"/>
      <c r="DF24" s="17"/>
      <c r="DG24" s="17"/>
      <c r="DH24" s="17"/>
      <c r="DI24" s="17"/>
      <c r="DJ24" s="17"/>
      <c r="DK24" s="17"/>
      <c r="DL24" s="17"/>
      <c r="DM24" s="17"/>
      <c r="DN24" s="17"/>
      <c r="DO24" s="17"/>
      <c r="DP24" s="17"/>
      <c r="DQ24" s="17"/>
      <c r="DR24" s="17"/>
      <c r="DS24" s="17"/>
      <c r="DT24" s="17"/>
      <c r="DU24" s="17"/>
      <c r="DV24" s="17"/>
      <c r="DW24" s="17"/>
      <c r="DX24" s="17"/>
      <c r="DY24" s="17"/>
      <c r="DZ24" s="17"/>
      <c r="EA24" s="17"/>
      <c r="EB24" s="17"/>
      <c r="EC24" s="17"/>
      <c r="ED24" s="17"/>
      <c r="EE24" s="17"/>
      <c r="EF24" s="17"/>
      <c r="EG24" s="17"/>
      <c r="EH24" s="17"/>
      <c r="EI24" s="17"/>
      <c r="EJ24" s="17"/>
      <c r="EK24" s="17"/>
      <c r="EL24" s="17"/>
      <c r="EM24" s="17"/>
      <c r="EN24" s="17"/>
      <c r="EO24" s="17"/>
      <c r="EP24" s="17"/>
      <c r="EQ24" s="17"/>
      <c r="ER24" s="17"/>
      <c r="ES24" s="17"/>
      <c r="ET24" s="17"/>
      <c r="EU24" s="17"/>
      <c r="EV24" s="17"/>
      <c r="EW24" s="17"/>
      <c r="EX24" s="17"/>
      <c r="EY24" s="17"/>
      <c r="EZ24" s="17"/>
      <c r="FA24" s="17"/>
      <c r="FB24" s="17"/>
      <c r="FC24" s="17"/>
      <c r="FD24" s="17"/>
      <c r="FE24" s="17"/>
      <c r="FF24" s="17"/>
      <c r="FG24" s="17"/>
      <c r="FH24" s="17"/>
      <c r="FI24" s="17"/>
      <c r="FJ24" s="17"/>
      <c r="FK24" s="17"/>
      <c r="FL24" s="17"/>
      <c r="FM24" s="17"/>
      <c r="FN24" s="17"/>
      <c r="FO24" s="17"/>
      <c r="FP24" s="17"/>
      <c r="FQ24" s="17"/>
      <c r="FR24" s="17"/>
      <c r="FS24" s="17"/>
      <c r="FT24" s="17"/>
      <c r="FU24" s="17"/>
      <c r="FV24" s="17"/>
      <c r="FW24" s="17"/>
      <c r="FX24" s="17"/>
      <c r="FY24" s="17"/>
      <c r="FZ24" s="17"/>
      <c r="GA24" s="17"/>
      <c r="GB24" s="17"/>
      <c r="GC24" s="17"/>
      <c r="GD24" s="17"/>
      <c r="GE24" s="17"/>
      <c r="GF24" s="17"/>
      <c r="GG24" s="17"/>
      <c r="GH24" s="17"/>
      <c r="GI24" s="17"/>
      <c r="GJ24" s="17"/>
      <c r="GK24" s="17"/>
      <c r="GL24" s="17"/>
      <c r="GM24" s="17"/>
      <c r="GN24" s="17"/>
      <c r="GO24" s="17"/>
      <c r="GP24" s="17"/>
      <c r="GQ24" s="17"/>
      <c r="GR24" s="17"/>
      <c r="GS24" s="17"/>
      <c r="GT24" s="17"/>
      <c r="GU24" s="17"/>
      <c r="GV24" s="17"/>
      <c r="GW24" s="17"/>
      <c r="GX24" s="17"/>
      <c r="GY24" s="17"/>
      <c r="GZ24" s="17"/>
      <c r="HA24" s="17"/>
      <c r="HB24" s="17"/>
      <c r="HC24" s="17"/>
      <c r="HD24" s="17"/>
      <c r="HE24" s="17"/>
      <c r="HF24" s="17"/>
      <c r="HG24" s="17"/>
      <c r="HH24" s="17"/>
      <c r="HI24" s="17"/>
      <c r="HJ24" s="17"/>
      <c r="HK24" s="17"/>
      <c r="HL24" s="17"/>
      <c r="HM24" s="17"/>
      <c r="HN24" s="17"/>
      <c r="HO24" s="17"/>
      <c r="HP24" s="17"/>
      <c r="HQ24" s="17"/>
      <c r="HR24" s="17"/>
      <c r="HS24" s="17"/>
      <c r="HT24" s="17"/>
      <c r="HU24" s="17"/>
      <c r="HV24" s="17"/>
      <c r="HW24" s="17"/>
      <c r="HX24" s="17"/>
      <c r="HY24" s="17"/>
      <c r="HZ24" s="17"/>
      <c r="IA24" s="17"/>
      <c r="IB24" s="17"/>
      <c r="IC24" s="17"/>
      <c r="ID24" s="17"/>
      <c r="IE24" s="17"/>
      <c r="IF24" s="17"/>
      <c r="IG24" s="17"/>
      <c r="IH24" s="17"/>
      <c r="II24" s="17"/>
      <c r="IJ24" s="17"/>
      <c r="IK24" s="17"/>
      <c r="IL24" s="17"/>
      <c r="IM24" s="17"/>
      <c r="IN24" s="17"/>
      <c r="IO24" s="17"/>
      <c r="IP24" s="17"/>
      <c r="IQ24" s="17"/>
      <c r="IR24" s="17"/>
      <c r="IS24" s="17"/>
      <c r="IT24" s="17"/>
      <c r="IU24" s="17"/>
      <c r="IV24" s="17"/>
      <c r="IW24" s="17"/>
      <c r="IX24" s="17"/>
      <c r="IY24" s="17"/>
      <c r="IZ24" s="17"/>
      <c r="JA24" s="17"/>
      <c r="JB24" s="17"/>
      <c r="JC24" s="17"/>
      <c r="JD24" s="17"/>
      <c r="JE24" s="17"/>
      <c r="JF24" s="17"/>
      <c r="JG24" s="17"/>
      <c r="JH24" s="17"/>
      <c r="JI24" s="17"/>
      <c r="JJ24" s="17"/>
      <c r="JK24" s="17"/>
      <c r="JL24" s="17"/>
      <c r="JM24" s="17"/>
      <c r="JN24" s="17"/>
      <c r="JO24" s="17"/>
      <c r="JP24" s="17"/>
      <c r="JQ24" s="17"/>
      <c r="JR24" s="17"/>
      <c r="JS24" s="17"/>
      <c r="JT24" s="17"/>
      <c r="JU24" s="17"/>
      <c r="JV24" s="17"/>
      <c r="JW24" s="17"/>
      <c r="JX24" s="17"/>
      <c r="JY24" s="17"/>
      <c r="JZ24" s="17"/>
      <c r="KA24" s="17"/>
      <c r="KB24" s="17"/>
      <c r="KC24" s="17"/>
      <c r="KD24" s="17"/>
      <c r="KE24" s="17"/>
      <c r="KF24" s="17"/>
      <c r="KG24" s="17"/>
      <c r="KH24" s="17"/>
      <c r="KI24" s="17"/>
      <c r="KJ24" s="17"/>
      <c r="KK24" s="17"/>
      <c r="KL24" s="17"/>
      <c r="KM24" s="17"/>
      <c r="KN24" s="17"/>
      <c r="KO24" s="17"/>
      <c r="KP24" s="17"/>
      <c r="KQ24" s="17"/>
      <c r="KR24" s="17"/>
      <c r="KS24" s="17"/>
      <c r="KT24" s="17"/>
      <c r="KU24" s="17"/>
      <c r="KV24" s="17"/>
      <c r="KW24" s="17"/>
      <c r="KX24" s="17"/>
      <c r="KY24" s="17"/>
      <c r="KZ24" s="17"/>
      <c r="LA24" s="17"/>
      <c r="LB24" s="17"/>
      <c r="LC24" s="17"/>
      <c r="LD24" s="17"/>
      <c r="LE24" s="17"/>
      <c r="LF24" s="17"/>
      <c r="LG24" s="17"/>
      <c r="LH24" s="17"/>
      <c r="LI24" s="17"/>
      <c r="LJ24" s="17"/>
      <c r="LK24" s="17"/>
      <c r="LL24" s="17"/>
      <c r="LM24" s="17"/>
      <c r="LN24" s="17"/>
      <c r="LO24" s="17"/>
      <c r="LP24" s="17"/>
      <c r="LQ24" s="17"/>
      <c r="LR24" s="17"/>
      <c r="LS24" s="17"/>
      <c r="LT24" s="17"/>
      <c r="LU24" s="17"/>
      <c r="LV24" s="17"/>
      <c r="LW24" s="17"/>
      <c r="LX24" s="17"/>
      <c r="LY24" s="17"/>
      <c r="LZ24" s="17"/>
      <c r="MA24" s="17"/>
      <c r="MB24" s="17"/>
      <c r="MC24" s="17"/>
      <c r="MD24" s="17"/>
      <c r="ME24" s="17"/>
      <c r="MF24" s="17"/>
      <c r="MG24" s="17"/>
      <c r="MH24" s="17"/>
      <c r="MI24" s="17"/>
      <c r="MJ24" s="17"/>
      <c r="MK24" s="17"/>
      <c r="ML24" s="17"/>
      <c r="MM24" s="17"/>
      <c r="MN24" s="17"/>
      <c r="MO24" s="17"/>
      <c r="MP24" s="17"/>
      <c r="MQ24" s="17"/>
      <c r="MR24" s="17"/>
      <c r="MS24" s="17"/>
      <c r="MT24" s="17"/>
      <c r="MU24" s="17"/>
      <c r="MV24" s="17"/>
      <c r="MW24" s="17"/>
      <c r="MX24" s="17"/>
      <c r="MY24" s="17"/>
      <c r="MZ24" s="17"/>
      <c r="NA24" s="17"/>
      <c r="NB24" s="17"/>
      <c r="NC24" s="17"/>
      <c r="ND24" s="17"/>
      <c r="NE24" s="17"/>
      <c r="NF24" s="17"/>
      <c r="NG24" s="17"/>
      <c r="NH24" s="17"/>
      <c r="NI24" s="17"/>
      <c r="NJ24" s="17"/>
      <c r="NK24" s="17"/>
      <c r="NL24" s="17"/>
      <c r="NM24" s="17"/>
      <c r="NN24" s="17"/>
      <c r="NO24" s="17"/>
      <c r="NP24" s="17"/>
      <c r="NQ24" s="17"/>
      <c r="NR24" s="17"/>
      <c r="NS24" s="17"/>
      <c r="NT24" s="17"/>
      <c r="NU24" s="17"/>
      <c r="NV24" s="17"/>
      <c r="NW24" s="17"/>
      <c r="NX24" s="17"/>
      <c r="NY24" s="17"/>
      <c r="NZ24" s="17"/>
      <c r="OA24" s="17"/>
      <c r="OB24" s="17"/>
      <c r="OC24" s="17"/>
      <c r="OD24" s="17"/>
      <c r="OE24" s="17"/>
      <c r="OF24" s="17"/>
      <c r="OG24" s="17"/>
      <c r="OH24" s="17"/>
      <c r="OI24" s="17"/>
      <c r="OJ24" s="17"/>
      <c r="OK24" s="17"/>
      <c r="OL24" s="17"/>
      <c r="OM24" s="17"/>
      <c r="ON24" s="17"/>
      <c r="OO24" s="17"/>
      <c r="OP24" s="17"/>
      <c r="OQ24" s="17"/>
      <c r="OR24" s="17"/>
      <c r="OS24" s="17"/>
      <c r="OT24" s="17"/>
      <c r="OU24" s="17"/>
      <c r="OV24" s="17"/>
      <c r="OW24" s="17"/>
      <c r="OX24" s="17"/>
      <c r="OY24" s="17"/>
      <c r="OZ24" s="17"/>
      <c r="PA24" s="17"/>
      <c r="PB24" s="17"/>
      <c r="PC24" s="17"/>
      <c r="PD24" s="17"/>
      <c r="PE24" s="17"/>
      <c r="PF24" s="17"/>
      <c r="PG24" s="17"/>
      <c r="PH24" s="17"/>
      <c r="PI24" s="17"/>
      <c r="PJ24" s="17"/>
      <c r="PK24" s="17"/>
      <c r="PL24" s="17"/>
      <c r="PM24" s="17"/>
      <c r="PN24" s="17"/>
      <c r="PO24" s="17"/>
      <c r="PP24" s="17"/>
      <c r="PQ24" s="17"/>
      <c r="PR24" s="17"/>
      <c r="PS24" s="17"/>
      <c r="PT24" s="17"/>
      <c r="PU24" s="17"/>
      <c r="PV24" s="17"/>
      <c r="PW24" s="17"/>
      <c r="PX24" s="17"/>
      <c r="PY24" s="17"/>
      <c r="PZ24" s="17"/>
      <c r="QA24" s="17"/>
      <c r="QB24" s="17"/>
      <c r="QC24" s="17"/>
      <c r="QD24" s="17"/>
      <c r="QE24" s="17"/>
      <c r="QF24" s="17"/>
      <c r="QG24" s="17"/>
      <c r="QH24" s="17"/>
      <c r="QI24" s="17"/>
      <c r="QJ24" s="17"/>
      <c r="QK24" s="17"/>
      <c r="QL24" s="17"/>
      <c r="QM24" s="17"/>
      <c r="QN24" s="17"/>
      <c r="QO24" s="17"/>
      <c r="QP24" s="17"/>
      <c r="QQ24" s="17"/>
      <c r="QR24" s="17"/>
      <c r="QS24" s="17"/>
      <c r="QT24" s="17"/>
      <c r="QU24" s="17"/>
      <c r="QV24" s="17"/>
      <c r="QW24" s="17"/>
      <c r="QX24" s="17"/>
      <c r="QY24" s="17"/>
      <c r="QZ24" s="17"/>
      <c r="RA24" s="17"/>
      <c r="RB24" s="17"/>
      <c r="RC24" s="17"/>
      <c r="RD24" s="17"/>
      <c r="RE24" s="17"/>
      <c r="RF24" s="17"/>
      <c r="RG24" s="17"/>
      <c r="RH24" s="17"/>
      <c r="RI24" s="17"/>
      <c r="RJ24" s="17"/>
      <c r="RK24" s="17"/>
      <c r="RL24" s="17"/>
      <c r="RM24" s="17"/>
      <c r="RN24" s="17"/>
      <c r="RO24" s="17"/>
      <c r="RP24" s="17"/>
      <c r="RQ24" s="17"/>
      <c r="RR24" s="17"/>
      <c r="RS24" s="17"/>
      <c r="RT24" s="17"/>
      <c r="RU24" s="17"/>
      <c r="RV24" s="17"/>
      <c r="RW24" s="17"/>
      <c r="RX24" s="17"/>
      <c r="RY24" s="17"/>
      <c r="RZ24" s="17"/>
      <c r="SA24" s="17"/>
      <c r="SB24" s="17"/>
      <c r="SC24" s="17"/>
      <c r="SD24" s="17"/>
      <c r="SE24" s="17"/>
      <c r="SF24" s="17"/>
      <c r="SG24" s="17"/>
      <c r="SH24" s="17"/>
      <c r="SI24" s="17"/>
      <c r="SJ24" s="17"/>
      <c r="SK24" s="17"/>
      <c r="SL24" s="17"/>
      <c r="SM24" s="17"/>
      <c r="SN24" s="17"/>
      <c r="SO24" s="17"/>
      <c r="SP24" s="17"/>
      <c r="SQ24" s="17"/>
      <c r="SR24" s="17"/>
      <c r="SS24" s="17"/>
      <c r="ST24" s="17"/>
      <c r="SU24" s="17"/>
      <c r="SV24" s="17"/>
      <c r="SW24" s="17"/>
      <c r="SX24" s="17"/>
      <c r="SY24" s="17"/>
      <c r="SZ24" s="17"/>
      <c r="TA24" s="17"/>
      <c r="TB24" s="17"/>
      <c r="TC24" s="17"/>
      <c r="TD24" s="17"/>
      <c r="TE24" s="17"/>
      <c r="TF24" s="17"/>
      <c r="TG24" s="17"/>
      <c r="TH24" s="17"/>
      <c r="TI24" s="17"/>
      <c r="TJ24" s="17"/>
      <c r="TK24" s="17"/>
      <c r="TL24" s="17"/>
      <c r="TM24" s="17"/>
      <c r="TN24" s="17"/>
      <c r="TO24" s="17"/>
      <c r="TP24" s="17"/>
      <c r="TQ24" s="17"/>
      <c r="TR24" s="17"/>
      <c r="TS24" s="17"/>
      <c r="TT24" s="17"/>
      <c r="TU24" s="17"/>
      <c r="TV24" s="17"/>
      <c r="TW24" s="17"/>
      <c r="TX24" s="17"/>
      <c r="TY24" s="17"/>
      <c r="TZ24" s="17"/>
      <c r="UA24" s="17"/>
      <c r="UB24" s="17"/>
      <c r="UC24" s="17"/>
      <c r="UD24" s="17"/>
      <c r="UE24" s="17"/>
      <c r="UF24" s="17"/>
      <c r="UG24" s="17"/>
      <c r="UH24" s="17"/>
      <c r="UI24" s="17"/>
      <c r="UJ24" s="17"/>
      <c r="UK24" s="17"/>
      <c r="UL24" s="17"/>
      <c r="UM24" s="17"/>
      <c r="UN24" s="17"/>
      <c r="UO24" s="17"/>
      <c r="UP24" s="17"/>
      <c r="UQ24" s="17"/>
      <c r="UR24" s="17"/>
      <c r="US24" s="17"/>
      <c r="UT24" s="17"/>
      <c r="UU24" s="17"/>
      <c r="UV24" s="17"/>
      <c r="UW24" s="17"/>
      <c r="UX24" s="17"/>
      <c r="UY24" s="17"/>
      <c r="UZ24" s="17"/>
      <c r="VA24" s="17"/>
      <c r="VB24" s="17"/>
      <c r="VC24" s="17"/>
      <c r="VD24" s="17"/>
      <c r="VE24" s="17"/>
      <c r="VF24" s="17"/>
      <c r="VG24" s="17"/>
      <c r="VH24" s="17"/>
      <c r="VI24" s="17"/>
      <c r="VJ24" s="17"/>
      <c r="VK24" s="17"/>
      <c r="VL24" s="17"/>
      <c r="VM24" s="17"/>
      <c r="VN24" s="17"/>
      <c r="VO24" s="17"/>
      <c r="VP24" s="17"/>
      <c r="VQ24" s="17"/>
      <c r="VR24" s="17"/>
      <c r="VS24" s="17"/>
      <c r="VT24" s="17"/>
      <c r="VU24" s="17"/>
      <c r="VV24" s="17"/>
      <c r="VW24" s="17"/>
      <c r="VX24" s="17"/>
      <c r="VY24" s="17"/>
      <c r="VZ24" s="17"/>
      <c r="WA24" s="17"/>
      <c r="WB24" s="17"/>
      <c r="WC24" s="17"/>
      <c r="WD24" s="17"/>
      <c r="WE24" s="17"/>
      <c r="WF24" s="17"/>
      <c r="WG24" s="17"/>
      <c r="WH24" s="17"/>
      <c r="WI24" s="17"/>
      <c r="WJ24" s="17"/>
      <c r="WK24" s="17"/>
      <c r="WL24" s="17"/>
      <c r="WM24" s="17"/>
      <c r="WN24" s="17"/>
      <c r="WO24" s="17"/>
      <c r="WP24" s="17"/>
      <c r="WQ24" s="17"/>
      <c r="WR24" s="17"/>
      <c r="WS24" s="17"/>
      <c r="WT24" s="17"/>
      <c r="WU24" s="17"/>
      <c r="WV24" s="17"/>
      <c r="WW24" s="17"/>
      <c r="WX24" s="17"/>
      <c r="WY24" s="17"/>
      <c r="WZ24" s="17"/>
      <c r="XA24" s="17"/>
      <c r="XB24" s="17"/>
      <c r="XC24" s="17"/>
      <c r="XD24" s="17"/>
      <c r="XE24" s="17"/>
      <c r="XF24" s="17"/>
      <c r="XG24" s="17"/>
      <c r="XH24" s="17"/>
      <c r="XI24" s="17"/>
      <c r="XJ24" s="17"/>
      <c r="XK24" s="17"/>
      <c r="XL24" s="17"/>
      <c r="XM24" s="17"/>
      <c r="XN24" s="17"/>
      <c r="XO24" s="17"/>
      <c r="XP24" s="17"/>
      <c r="XQ24" s="17"/>
      <c r="XR24" s="17"/>
      <c r="XS24" s="17"/>
      <c r="XT24" s="17"/>
      <c r="XU24" s="17"/>
      <c r="XV24" s="17"/>
      <c r="XW24" s="17"/>
      <c r="XX24" s="17"/>
      <c r="XY24" s="17"/>
      <c r="XZ24" s="17"/>
      <c r="YA24" s="17"/>
      <c r="YB24" s="17"/>
      <c r="YC24" s="17"/>
      <c r="YD24" s="17"/>
      <c r="YE24" s="17"/>
      <c r="YF24" s="17"/>
      <c r="YG24" s="17"/>
      <c r="YH24" s="17"/>
      <c r="YI24" s="17"/>
      <c r="YJ24" s="17"/>
      <c r="YK24" s="17"/>
      <c r="YL24" s="17"/>
      <c r="YM24" s="17"/>
      <c r="YN24" s="17"/>
      <c r="YO24" s="17"/>
      <c r="YP24" s="17"/>
      <c r="YQ24" s="17"/>
      <c r="YR24" s="17"/>
      <c r="YS24" s="17"/>
      <c r="YT24" s="17"/>
      <c r="YU24" s="17"/>
      <c r="YV24" s="17"/>
      <c r="YW24" s="17"/>
      <c r="YX24" s="17"/>
      <c r="YY24" s="17"/>
      <c r="YZ24" s="17"/>
      <c r="ZA24" s="17"/>
      <c r="ZB24" s="17"/>
      <c r="ZC24" s="17"/>
      <c r="ZD24" s="17"/>
      <c r="ZE24" s="17"/>
      <c r="ZF24" s="17"/>
      <c r="ZG24" s="17"/>
      <c r="ZH24" s="17"/>
      <c r="ZI24" s="17"/>
      <c r="ZJ24" s="17"/>
      <c r="ZK24" s="17"/>
      <c r="ZL24" s="17"/>
      <c r="ZM24" s="17"/>
      <c r="ZN24" s="17"/>
      <c r="ZO24" s="17"/>
      <c r="ZP24" s="17"/>
      <c r="ZQ24" s="17"/>
      <c r="ZR24" s="17"/>
      <c r="ZS24" s="17"/>
      <c r="ZT24" s="17"/>
      <c r="ZU24" s="17"/>
      <c r="ZV24" s="17"/>
      <c r="ZW24" s="17"/>
      <c r="ZX24" s="17"/>
      <c r="ZY24" s="17"/>
      <c r="ZZ24" s="17"/>
    </row>
    <row r="25" spans="1:702" x14ac:dyDescent="0.25">
      <c r="A25" s="4" t="s">
        <v>76</v>
      </c>
      <c r="B25" s="26">
        <v>3804</v>
      </c>
      <c r="C25" s="26">
        <v>4023</v>
      </c>
      <c r="D25" s="26">
        <v>10059</v>
      </c>
      <c r="E25" s="26">
        <v>11572</v>
      </c>
      <c r="F25" s="26">
        <v>8669</v>
      </c>
      <c r="G25" s="26">
        <v>6302</v>
      </c>
      <c r="H25" s="26">
        <v>6426</v>
      </c>
      <c r="I25" s="26">
        <v>7414</v>
      </c>
      <c r="J25" s="26">
        <v>5595</v>
      </c>
      <c r="K25" s="26">
        <v>5431</v>
      </c>
      <c r="L25" s="26">
        <v>7185</v>
      </c>
      <c r="M25" s="26">
        <v>7170</v>
      </c>
      <c r="N25" s="26">
        <v>6510</v>
      </c>
      <c r="O25" s="26">
        <v>13928</v>
      </c>
      <c r="P25" s="26">
        <v>8468</v>
      </c>
      <c r="Q25" s="26">
        <v>6713</v>
      </c>
      <c r="R25" s="26">
        <v>7663</v>
      </c>
      <c r="S25" s="26">
        <v>6884</v>
      </c>
      <c r="T25" s="26">
        <v>12859</v>
      </c>
      <c r="U25" s="26">
        <v>9221</v>
      </c>
      <c r="V25" s="26">
        <v>11946</v>
      </c>
      <c r="W25" s="26">
        <v>15137</v>
      </c>
      <c r="X25" s="26">
        <v>6638</v>
      </c>
      <c r="Y25" s="26">
        <v>11212</v>
      </c>
      <c r="Z25" s="26">
        <v>11356</v>
      </c>
      <c r="AA25" s="26">
        <v>13117</v>
      </c>
      <c r="AB25" s="26">
        <v>8864</v>
      </c>
      <c r="AC25" s="26">
        <v>11710</v>
      </c>
      <c r="AD25" s="26">
        <v>13576</v>
      </c>
      <c r="AE25" s="26">
        <v>17205</v>
      </c>
      <c r="AF25" s="26">
        <v>14432</v>
      </c>
      <c r="AG25" s="26">
        <v>13702</v>
      </c>
      <c r="AH25" s="26">
        <v>14224</v>
      </c>
      <c r="AI25" s="26">
        <v>19165</v>
      </c>
      <c r="AJ25" s="26">
        <v>20604</v>
      </c>
      <c r="AK25" s="26">
        <v>12498</v>
      </c>
      <c r="AL25" s="26">
        <v>13931</v>
      </c>
      <c r="AM25" s="26">
        <v>22884</v>
      </c>
      <c r="AN25" s="26">
        <v>15646</v>
      </c>
      <c r="AO25" s="26">
        <v>26562</v>
      </c>
      <c r="AP25" s="26">
        <v>34704</v>
      </c>
      <c r="AQ25" s="26">
        <v>80452</v>
      </c>
      <c r="AR25" s="26">
        <v>17305</v>
      </c>
      <c r="AS25" s="26">
        <v>19634</v>
      </c>
      <c r="AT25" s="26">
        <v>18315</v>
      </c>
      <c r="AU25" s="26">
        <v>20840</v>
      </c>
      <c r="AV25" s="26">
        <v>17482</v>
      </c>
      <c r="AW25" s="22">
        <f>AV26</f>
        <v>28828</v>
      </c>
      <c r="AX25" s="22">
        <f t="shared" ref="AX25:BD25" si="7">AW26</f>
        <v>52895.964706028266</v>
      </c>
      <c r="AY25" s="22">
        <f t="shared" si="7"/>
        <v>65457.173339100016</v>
      </c>
      <c r="AZ25" s="22">
        <f t="shared" si="7"/>
        <v>78175.116071498604</v>
      </c>
      <c r="BA25" s="22">
        <f t="shared" si="7"/>
        <v>92757.206290460294</v>
      </c>
      <c r="BB25" s="22">
        <f t="shared" si="7"/>
        <v>108051.67175421544</v>
      </c>
      <c r="BC25" s="22">
        <f t="shared" si="7"/>
        <v>125652.57578426137</v>
      </c>
      <c r="BD25" s="22">
        <f t="shared" si="7"/>
        <v>144766.02243047414</v>
      </c>
    </row>
    <row r="26" spans="1:702" x14ac:dyDescent="0.25">
      <c r="A26" s="4" t="s">
        <v>77</v>
      </c>
      <c r="B26" s="21">
        <v>4023</v>
      </c>
      <c r="C26" s="21">
        <v>10059</v>
      </c>
      <c r="D26" s="21">
        <v>11572</v>
      </c>
      <c r="E26" s="21">
        <v>8669</v>
      </c>
      <c r="F26" s="21">
        <v>6302</v>
      </c>
      <c r="G26" s="21">
        <v>6426</v>
      </c>
      <c r="H26" s="21">
        <v>7414</v>
      </c>
      <c r="I26" s="21">
        <v>5595</v>
      </c>
      <c r="J26" s="21">
        <v>5431</v>
      </c>
      <c r="K26" s="21">
        <v>7185</v>
      </c>
      <c r="L26" s="21">
        <v>7170</v>
      </c>
      <c r="M26" s="21">
        <v>6510</v>
      </c>
      <c r="N26" s="21">
        <v>13928</v>
      </c>
      <c r="O26" s="21">
        <v>8468</v>
      </c>
      <c r="P26" s="21">
        <v>6713</v>
      </c>
      <c r="Q26" s="21">
        <v>7663</v>
      </c>
      <c r="R26" s="21">
        <v>6884</v>
      </c>
      <c r="S26" s="21">
        <v>12859</v>
      </c>
      <c r="T26" s="21">
        <v>9221</v>
      </c>
      <c r="U26" s="21">
        <v>11946</v>
      </c>
      <c r="V26" s="21">
        <v>15137</v>
      </c>
      <c r="W26" s="21">
        <v>6638</v>
      </c>
      <c r="X26" s="21">
        <v>11212</v>
      </c>
      <c r="Y26" s="21">
        <v>11356</v>
      </c>
      <c r="Z26" s="21">
        <v>13117</v>
      </c>
      <c r="AA26" s="21">
        <v>8864</v>
      </c>
      <c r="AB26" s="21">
        <v>11710</v>
      </c>
      <c r="AC26" s="21">
        <v>13576</v>
      </c>
      <c r="AD26" s="21">
        <v>17205</v>
      </c>
      <c r="AE26" s="21">
        <v>14432</v>
      </c>
      <c r="AF26" s="21">
        <v>13702</v>
      </c>
      <c r="AG26" s="21">
        <v>14224</v>
      </c>
      <c r="AH26" s="21">
        <v>19165</v>
      </c>
      <c r="AI26" s="21">
        <v>20604</v>
      </c>
      <c r="AJ26" s="21">
        <v>12498</v>
      </c>
      <c r="AK26" s="21">
        <v>13931</v>
      </c>
      <c r="AL26" s="21">
        <v>22884</v>
      </c>
      <c r="AM26" s="21">
        <v>15646</v>
      </c>
      <c r="AN26" s="21">
        <v>26562</v>
      </c>
      <c r="AO26" s="21">
        <v>34704</v>
      </c>
      <c r="AP26" s="21">
        <v>80452</v>
      </c>
      <c r="AQ26" s="21">
        <v>17305</v>
      </c>
      <c r="AR26" s="21">
        <v>19634</v>
      </c>
      <c r="AS26" s="21">
        <v>18315</v>
      </c>
      <c r="AT26" s="21">
        <v>20840</v>
      </c>
      <c r="AU26" s="21">
        <v>17482</v>
      </c>
      <c r="AV26" s="21">
        <v>28828</v>
      </c>
      <c r="AW26" s="22">
        <f>AW25+AW24</f>
        <v>52895.964706028266</v>
      </c>
      <c r="AX26" s="22">
        <f t="shared" ref="AX26:BD26" si="8">AX25+AX24</f>
        <v>65457.173339100016</v>
      </c>
      <c r="AY26" s="22">
        <f t="shared" si="8"/>
        <v>78175.116071498604</v>
      </c>
      <c r="AZ26" s="22">
        <f t="shared" si="8"/>
        <v>92757.206290460294</v>
      </c>
      <c r="BA26" s="22">
        <f t="shared" si="8"/>
        <v>108051.67175421544</v>
      </c>
      <c r="BB26" s="22">
        <f t="shared" si="8"/>
        <v>125652.57578426137</v>
      </c>
      <c r="BC26" s="22">
        <f t="shared" si="8"/>
        <v>144766.02243047414</v>
      </c>
      <c r="BD26" s="22">
        <f t="shared" si="8"/>
        <v>166750.18651293236</v>
      </c>
      <c r="BE26" s="22"/>
      <c r="BF26" s="22"/>
      <c r="BG26" s="22"/>
      <c r="BH26" s="22"/>
      <c r="BI26" s="22"/>
      <c r="BJ26" s="22"/>
      <c r="BK26" s="22"/>
      <c r="BL26" s="22"/>
      <c r="BM26" s="22"/>
      <c r="BN26" s="22">
        <f t="shared" ref="BN26" si="9">SUM(BN24:BN25)</f>
        <v>0</v>
      </c>
    </row>
    <row r="27" spans="1:702" x14ac:dyDescent="0.25">
      <c r="AI27" s="22"/>
      <c r="AJ27" s="22"/>
      <c r="AK27" s="22"/>
      <c r="AL27" s="22"/>
      <c r="AM27" s="22"/>
      <c r="AN27" s="22"/>
      <c r="AO27" s="22"/>
      <c r="AP27" s="22"/>
      <c r="AQ27" s="22"/>
      <c r="AR27" s="22"/>
      <c r="AS27" s="22"/>
      <c r="AT27" s="22"/>
      <c r="AU27" s="22"/>
      <c r="AV27" s="22"/>
    </row>
    <row r="29" spans="1:702" x14ac:dyDescent="0.25">
      <c r="AV29" s="22"/>
    </row>
  </sheetData>
  <mergeCells count="2">
    <mergeCell ref="B1:AV1"/>
    <mergeCell ref="AW1:BD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58839F-69CC-D34F-99CC-A49835E4F23D}">
  <dimension ref="A2:H10"/>
  <sheetViews>
    <sheetView workbookViewId="0">
      <selection activeCell="C5" sqref="C5"/>
    </sheetView>
  </sheetViews>
  <sheetFormatPr baseColWidth="10" defaultColWidth="20.1640625" defaultRowHeight="19" x14ac:dyDescent="0.25"/>
  <cols>
    <col min="1" max="1" width="21" style="3" customWidth="1"/>
    <col min="2" max="3" width="20.1640625" style="3"/>
    <col min="4" max="4" width="24.6640625" style="3" customWidth="1"/>
    <col min="5" max="5" width="23.33203125" style="3" customWidth="1"/>
    <col min="6" max="16384" width="20.1640625" style="3"/>
  </cols>
  <sheetData>
    <row r="2" spans="1:8" ht="21" x14ac:dyDescent="0.25">
      <c r="A2" s="34"/>
      <c r="B2" s="101" t="s">
        <v>175</v>
      </c>
      <c r="C2" s="101"/>
      <c r="D2" s="70" t="s">
        <v>186</v>
      </c>
      <c r="E2" s="71" t="s">
        <v>187</v>
      </c>
    </row>
    <row r="3" spans="1:8" x14ac:dyDescent="0.25">
      <c r="A3" s="72" t="s">
        <v>181</v>
      </c>
      <c r="B3" s="4" t="s">
        <v>176</v>
      </c>
      <c r="C3" s="73">
        <f>('Income Statement'!AV3/'Income Statement'!AR3) - 1</f>
        <v>0.13269100197225914</v>
      </c>
      <c r="D3" s="74" cm="1">
        <f t="array" ref="D3">SUM( LINEST('Income Statement'!AR5:AV5)*{1,0})</f>
        <v>1237.7999999999997</v>
      </c>
      <c r="E3" s="75">
        <f>('Income Statement'!AV10-'Income Statement'!AR10)/('Income Statement'!AV3-'Income Statement'!AR3)</f>
        <v>0.53837719298245612</v>
      </c>
    </row>
    <row r="4" spans="1:8" x14ac:dyDescent="0.25">
      <c r="A4" s="72" t="s">
        <v>182</v>
      </c>
      <c r="B4" s="4" t="s">
        <v>177</v>
      </c>
      <c r="C4" s="76">
        <f>('Income Statement'!AV3/'Income Statement'!AN3)^(1/2)-1</f>
        <v>0.15133685583859968</v>
      </c>
      <c r="D4" s="77" cm="1">
        <f t="array" ref="D4">SUM( LINEST('Income Statement'!AN5:AV5)*{1,0})</f>
        <v>1402.95</v>
      </c>
      <c r="E4" s="75">
        <f>('Income Statement'!AV10-'Income Statement'!AN10)/('Income Statement'!AV3-'Income Statement'!AN3)</f>
        <v>0.56063687605322798</v>
      </c>
    </row>
    <row r="5" spans="1:8" x14ac:dyDescent="0.25">
      <c r="A5" s="72" t="s">
        <v>183</v>
      </c>
      <c r="B5" s="4" t="s">
        <v>178</v>
      </c>
      <c r="C5" s="73">
        <f>('Income Statement'!AV3/'Income Statement'!AJ3)^(1/3) - 1</f>
        <v>0.12385614506316434</v>
      </c>
      <c r="D5" s="74" cm="1">
        <f t="array" ref="D5">SUM( LINEST('Income Statement'!AJ5:AV5)*{1,0})</f>
        <v>1303.6483516483518</v>
      </c>
      <c r="E5" s="75">
        <f>('Income Statement'!AV10-'Income Statement'!AJ10)/('Income Statement'!AV3-'Income Statement'!AJ3)</f>
        <v>0.56196271612093118</v>
      </c>
    </row>
    <row r="6" spans="1:8" x14ac:dyDescent="0.25">
      <c r="A6" s="72" t="s">
        <v>184</v>
      </c>
      <c r="B6" s="4" t="s">
        <v>179</v>
      </c>
      <c r="C6" s="73">
        <f>('Income Statement'!AV3/'Income Statement'!AB3)^(1/5) - 1</f>
        <v>0.14877706486455788</v>
      </c>
      <c r="D6" s="74" cm="1">
        <f t="array" ref="D6">SUM( LINEST('Income Statement'!AB5:AV5)*{1,0})</f>
        <v>1170.4376623376625</v>
      </c>
      <c r="E6" s="75">
        <f>('Income Statement'!AV10-'Income Statement'!AB10)/('Income Statement'!AV3-'Income Statement'!AB3)</f>
        <v>0.54287344842345553</v>
      </c>
    </row>
    <row r="7" spans="1:8" x14ac:dyDescent="0.25">
      <c r="A7" s="78" t="s">
        <v>185</v>
      </c>
      <c r="B7" s="79" t="s">
        <v>180</v>
      </c>
      <c r="C7" s="80">
        <f>('Income Statement'!AV3/'Income Statement'!H3)^(1/10) -1</f>
        <v>0.12420822526658926</v>
      </c>
      <c r="D7" s="81" cm="1">
        <f t="array" ref="D7">SUM( LINEST('Income Statement'!H5:AV5)*{1,0})</f>
        <v>927.51149825784</v>
      </c>
      <c r="E7" s="82">
        <f>('Income Statement'!AV10-'Income Statement'!H10)/('Income Statement'!AV3-'Income Statement'!H3)</f>
        <v>0.52560150609264122</v>
      </c>
    </row>
    <row r="9" spans="1:8" ht="21" x14ac:dyDescent="0.25">
      <c r="A9" s="69" t="s">
        <v>189</v>
      </c>
    </row>
    <row r="10" spans="1:8" ht="164" customHeight="1" x14ac:dyDescent="0.25">
      <c r="A10" s="99" t="s">
        <v>188</v>
      </c>
      <c r="B10" s="99"/>
      <c r="C10" s="99"/>
      <c r="D10" s="99"/>
      <c r="E10" s="99"/>
      <c r="F10" s="99"/>
      <c r="G10" s="99"/>
      <c r="H10" s="99"/>
    </row>
  </sheetData>
  <mergeCells count="2">
    <mergeCell ref="B2:C2"/>
    <mergeCell ref="A10:H10"/>
  </mergeCells>
  <pageMargins left="0.7" right="0.7" top="0.75" bottom="0.75" header="0.3" footer="0.3"/>
  <ignoredErrors>
    <ignoredError sqref="D3:D7" formulaRange="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160D5C-9ED4-5C4E-B998-F60271C2FCC0}">
  <dimension ref="A2:BD20"/>
  <sheetViews>
    <sheetView workbookViewId="0">
      <selection activeCell="I40" sqref="I40"/>
    </sheetView>
  </sheetViews>
  <sheetFormatPr baseColWidth="10" defaultRowHeight="16" x14ac:dyDescent="0.2"/>
  <sheetData>
    <row r="2" spans="1:56" x14ac:dyDescent="0.2">
      <c r="A2" t="s">
        <v>0</v>
      </c>
      <c r="B2">
        <v>41547</v>
      </c>
      <c r="C2">
        <v>41639</v>
      </c>
      <c r="D2">
        <v>41729</v>
      </c>
      <c r="E2">
        <v>41820</v>
      </c>
      <c r="F2">
        <v>41912</v>
      </c>
      <c r="G2">
        <v>42004</v>
      </c>
      <c r="H2">
        <v>42094</v>
      </c>
      <c r="I2">
        <v>42185</v>
      </c>
      <c r="J2">
        <v>42277</v>
      </c>
      <c r="K2">
        <v>42369</v>
      </c>
      <c r="L2">
        <v>42460</v>
      </c>
      <c r="M2">
        <v>42551</v>
      </c>
      <c r="N2">
        <v>42643</v>
      </c>
      <c r="O2">
        <v>42735</v>
      </c>
      <c r="P2">
        <v>42825</v>
      </c>
      <c r="Q2">
        <v>42916</v>
      </c>
      <c r="R2">
        <v>43008</v>
      </c>
      <c r="S2">
        <v>43100</v>
      </c>
      <c r="T2">
        <v>43190</v>
      </c>
      <c r="U2">
        <v>43281</v>
      </c>
      <c r="V2">
        <v>43373</v>
      </c>
      <c r="W2">
        <v>43465</v>
      </c>
      <c r="X2">
        <v>43555</v>
      </c>
      <c r="Y2">
        <v>43646</v>
      </c>
      <c r="Z2">
        <v>43738</v>
      </c>
      <c r="AA2">
        <v>43830</v>
      </c>
      <c r="AB2">
        <v>43921</v>
      </c>
      <c r="AC2">
        <v>44012</v>
      </c>
      <c r="AD2">
        <v>44104</v>
      </c>
      <c r="AE2">
        <v>44196</v>
      </c>
      <c r="AF2">
        <v>44286</v>
      </c>
      <c r="AG2">
        <v>44377</v>
      </c>
      <c r="AH2">
        <v>44469</v>
      </c>
      <c r="AI2">
        <v>44561</v>
      </c>
      <c r="AJ2">
        <v>44651</v>
      </c>
      <c r="AK2">
        <v>44742</v>
      </c>
      <c r="AL2">
        <v>44834</v>
      </c>
      <c r="AM2">
        <v>44926</v>
      </c>
      <c r="AN2">
        <v>45016</v>
      </c>
      <c r="AO2">
        <v>45107</v>
      </c>
      <c r="AP2">
        <v>45199</v>
      </c>
      <c r="AQ2">
        <v>45291</v>
      </c>
      <c r="AR2">
        <v>45382</v>
      </c>
      <c r="AS2">
        <v>45473</v>
      </c>
      <c r="AT2">
        <v>45565</v>
      </c>
      <c r="AU2">
        <v>45657</v>
      </c>
      <c r="AV2">
        <v>45747</v>
      </c>
      <c r="AW2">
        <v>45838</v>
      </c>
      <c r="AX2">
        <v>45930</v>
      </c>
      <c r="AY2">
        <v>46022</v>
      </c>
      <c r="AZ2">
        <v>46112</v>
      </c>
      <c r="BA2">
        <v>46203</v>
      </c>
      <c r="BB2">
        <v>46295</v>
      </c>
      <c r="BC2">
        <v>46387</v>
      </c>
      <c r="BD2">
        <v>46477</v>
      </c>
    </row>
    <row r="3" spans="1:56" x14ac:dyDescent="0.2">
      <c r="A3" t="s">
        <v>1</v>
      </c>
      <c r="B3">
        <v>18529</v>
      </c>
      <c r="C3">
        <v>24519</v>
      </c>
      <c r="D3">
        <v>20403</v>
      </c>
      <c r="E3">
        <v>23382</v>
      </c>
      <c r="F3">
        <v>23201</v>
      </c>
      <c r="G3">
        <v>26470</v>
      </c>
      <c r="H3">
        <v>21729</v>
      </c>
      <c r="I3">
        <v>22180</v>
      </c>
      <c r="J3">
        <v>20379</v>
      </c>
      <c r="K3">
        <v>23796</v>
      </c>
      <c r="L3">
        <v>20531</v>
      </c>
      <c r="M3">
        <v>20614</v>
      </c>
      <c r="N3">
        <v>20453</v>
      </c>
      <c r="O3">
        <v>24090</v>
      </c>
      <c r="P3">
        <v>22090</v>
      </c>
      <c r="Q3">
        <v>23317</v>
      </c>
      <c r="R3">
        <v>24538</v>
      </c>
      <c r="S3">
        <v>28918</v>
      </c>
      <c r="T3">
        <v>26819</v>
      </c>
      <c r="U3">
        <v>30085</v>
      </c>
      <c r="V3">
        <v>29084</v>
      </c>
      <c r="W3">
        <v>32471</v>
      </c>
      <c r="X3">
        <v>30571</v>
      </c>
      <c r="Y3">
        <v>33717</v>
      </c>
      <c r="Z3">
        <v>33055</v>
      </c>
      <c r="AA3">
        <v>36906</v>
      </c>
      <c r="AB3">
        <v>35021</v>
      </c>
      <c r="AC3">
        <v>38033</v>
      </c>
      <c r="AD3">
        <v>37154</v>
      </c>
      <c r="AE3">
        <v>43076</v>
      </c>
      <c r="AF3">
        <v>41706</v>
      </c>
      <c r="AG3">
        <v>46152</v>
      </c>
      <c r="AH3">
        <v>45317</v>
      </c>
      <c r="AI3">
        <v>51728</v>
      </c>
      <c r="AJ3">
        <v>49360</v>
      </c>
      <c r="AK3">
        <v>51865</v>
      </c>
      <c r="AL3">
        <v>50122</v>
      </c>
      <c r="AM3">
        <v>52747</v>
      </c>
      <c r="AN3">
        <v>52857</v>
      </c>
      <c r="AO3">
        <v>56189</v>
      </c>
      <c r="AP3">
        <v>56517</v>
      </c>
      <c r="AQ3">
        <v>62020</v>
      </c>
      <c r="AR3">
        <v>61858</v>
      </c>
      <c r="AS3">
        <v>64727</v>
      </c>
      <c r="AT3">
        <v>65585</v>
      </c>
      <c r="AU3">
        <v>69632</v>
      </c>
      <c r="AV3">
        <v>70066</v>
      </c>
      <c r="AW3">
        <v>73548.387027030403</v>
      </c>
      <c r="AX3">
        <v>74521.230032947802</v>
      </c>
      <c r="AY3">
        <v>79394.256597341897</v>
      </c>
      <c r="AZ3">
        <v>80574.239945429494</v>
      </c>
      <c r="BA3">
        <v>84727.576265928496</v>
      </c>
      <c r="BB3">
        <v>86270.463134032994</v>
      </c>
      <c r="BC3">
        <v>91898.595955868703</v>
      </c>
      <c r="BD3">
        <v>94070.730156358506</v>
      </c>
    </row>
    <row r="4" spans="1:56" x14ac:dyDescent="0.2">
      <c r="A4" t="s">
        <v>2</v>
      </c>
      <c r="B4">
        <v>5114</v>
      </c>
      <c r="C4">
        <v>8284</v>
      </c>
      <c r="D4">
        <v>5941</v>
      </c>
      <c r="E4">
        <v>7595</v>
      </c>
      <c r="F4">
        <v>8273</v>
      </c>
      <c r="G4">
        <v>10136</v>
      </c>
      <c r="H4">
        <v>7161</v>
      </c>
      <c r="I4">
        <v>7468</v>
      </c>
      <c r="J4">
        <v>7207</v>
      </c>
      <c r="K4">
        <v>9872</v>
      </c>
      <c r="L4">
        <v>7722</v>
      </c>
      <c r="M4">
        <v>7979</v>
      </c>
      <c r="N4">
        <v>7844</v>
      </c>
      <c r="O4">
        <v>9901</v>
      </c>
      <c r="P4">
        <v>8060</v>
      </c>
      <c r="Q4">
        <v>8456</v>
      </c>
      <c r="R4">
        <v>8278</v>
      </c>
      <c r="S4">
        <v>11064</v>
      </c>
      <c r="T4">
        <v>9269</v>
      </c>
      <c r="U4">
        <v>9742</v>
      </c>
      <c r="V4">
        <v>9905</v>
      </c>
      <c r="W4">
        <v>12423</v>
      </c>
      <c r="X4">
        <v>10170</v>
      </c>
      <c r="Y4">
        <v>10412</v>
      </c>
      <c r="Z4">
        <v>10406</v>
      </c>
      <c r="AA4">
        <v>12358</v>
      </c>
      <c r="AB4">
        <v>10975</v>
      </c>
      <c r="AC4">
        <v>12339</v>
      </c>
      <c r="AD4">
        <v>11002</v>
      </c>
      <c r="AE4">
        <v>14194</v>
      </c>
      <c r="AF4">
        <v>13045</v>
      </c>
      <c r="AG4">
        <v>13991</v>
      </c>
      <c r="AH4">
        <v>13646</v>
      </c>
      <c r="AI4">
        <v>16960</v>
      </c>
      <c r="AJ4">
        <v>15615</v>
      </c>
      <c r="AK4">
        <v>16429</v>
      </c>
      <c r="AL4">
        <v>15452</v>
      </c>
      <c r="AM4">
        <v>17488</v>
      </c>
      <c r="AN4">
        <v>16128</v>
      </c>
      <c r="AO4">
        <v>16795</v>
      </c>
      <c r="AP4">
        <v>16302</v>
      </c>
      <c r="AQ4">
        <v>19623</v>
      </c>
      <c r="AR4">
        <v>18505</v>
      </c>
      <c r="AS4">
        <v>19684</v>
      </c>
      <c r="AT4">
        <v>20099</v>
      </c>
      <c r="AU4">
        <v>21799</v>
      </c>
      <c r="AV4">
        <v>21919</v>
      </c>
      <c r="AW4">
        <v>22999.817817564301</v>
      </c>
      <c r="AX4">
        <v>22714.298105063601</v>
      </c>
      <c r="AY4">
        <v>25244.1806854729</v>
      </c>
      <c r="AZ4">
        <v>24987.329401453801</v>
      </c>
      <c r="BA4">
        <v>26092.159146844198</v>
      </c>
      <c r="BB4">
        <v>25970.111306984501</v>
      </c>
      <c r="BC4">
        <v>28149.648913581801</v>
      </c>
      <c r="BD4">
        <v>28064.3840706394</v>
      </c>
    </row>
    <row r="5" spans="1:56" x14ac:dyDescent="0.2">
      <c r="A5" t="s">
        <v>3</v>
      </c>
      <c r="B5">
        <v>13415</v>
      </c>
      <c r="C5">
        <v>16235</v>
      </c>
      <c r="D5">
        <v>14462</v>
      </c>
      <c r="E5">
        <v>15787</v>
      </c>
      <c r="F5">
        <v>14928</v>
      </c>
      <c r="G5">
        <v>16334</v>
      </c>
      <c r="H5">
        <v>14568</v>
      </c>
      <c r="I5">
        <v>14712</v>
      </c>
      <c r="J5">
        <v>13172</v>
      </c>
      <c r="K5">
        <v>13924</v>
      </c>
      <c r="L5">
        <v>12809</v>
      </c>
      <c r="M5">
        <v>12635</v>
      </c>
      <c r="N5">
        <v>12609</v>
      </c>
      <c r="O5">
        <v>14189</v>
      </c>
      <c r="P5">
        <v>14030</v>
      </c>
      <c r="Q5">
        <v>14861</v>
      </c>
      <c r="R5">
        <v>16260</v>
      </c>
      <c r="S5">
        <v>17854</v>
      </c>
      <c r="T5">
        <v>17550</v>
      </c>
      <c r="U5">
        <v>20343</v>
      </c>
      <c r="V5">
        <v>19179</v>
      </c>
      <c r="W5">
        <v>20048</v>
      </c>
      <c r="X5">
        <v>20401</v>
      </c>
      <c r="Y5">
        <v>23305</v>
      </c>
      <c r="Z5">
        <v>22649</v>
      </c>
      <c r="AA5">
        <v>24548</v>
      </c>
      <c r="AB5">
        <v>24046</v>
      </c>
      <c r="AC5">
        <v>25694</v>
      </c>
      <c r="AD5">
        <v>26152</v>
      </c>
      <c r="AE5">
        <v>28882</v>
      </c>
      <c r="AF5">
        <v>28661</v>
      </c>
      <c r="AG5">
        <v>32161</v>
      </c>
      <c r="AH5">
        <v>31671</v>
      </c>
      <c r="AI5">
        <v>34768</v>
      </c>
      <c r="AJ5">
        <v>33745</v>
      </c>
      <c r="AK5">
        <v>35436</v>
      </c>
      <c r="AL5">
        <v>34670</v>
      </c>
      <c r="AM5">
        <v>35259</v>
      </c>
      <c r="AN5">
        <v>36729</v>
      </c>
      <c r="AO5">
        <v>39394</v>
      </c>
      <c r="AP5">
        <v>40215</v>
      </c>
      <c r="AQ5">
        <v>42397</v>
      </c>
      <c r="AR5">
        <v>43353</v>
      </c>
      <c r="AS5">
        <v>45043</v>
      </c>
      <c r="AT5">
        <v>45486</v>
      </c>
      <c r="AU5">
        <v>47833</v>
      </c>
      <c r="AV5">
        <v>48147</v>
      </c>
      <c r="AW5">
        <v>50548.569209466106</v>
      </c>
      <c r="AX5">
        <v>51806.931927884201</v>
      </c>
      <c r="AY5">
        <v>54150.075911868997</v>
      </c>
      <c r="AZ5">
        <v>55586.910543975697</v>
      </c>
      <c r="BA5">
        <v>58635.417119084297</v>
      </c>
      <c r="BB5">
        <v>60300.351827048493</v>
      </c>
      <c r="BC5">
        <v>63748.947042286905</v>
      </c>
      <c r="BD5">
        <v>66006.346085719109</v>
      </c>
    </row>
    <row r="6" spans="1:56" x14ac:dyDescent="0.2">
      <c r="A6" t="s">
        <v>4</v>
      </c>
      <c r="B6">
        <v>72.40002158778131</v>
      </c>
      <c r="C6">
        <v>66.21395652351238</v>
      </c>
      <c r="D6">
        <v>70.881733078468855</v>
      </c>
      <c r="E6">
        <v>67.517748695577794</v>
      </c>
      <c r="F6">
        <v>64.34205422180078</v>
      </c>
      <c r="G6">
        <v>61.707593502077827</v>
      </c>
      <c r="H6">
        <v>67.044042523816088</v>
      </c>
      <c r="I6">
        <v>66.33002705139765</v>
      </c>
      <c r="J6">
        <v>64.635163648854217</v>
      </c>
      <c r="K6">
        <v>58.514035972432353</v>
      </c>
      <c r="L6">
        <v>62.388583118211493</v>
      </c>
      <c r="M6">
        <v>61.29329581837586</v>
      </c>
      <c r="N6">
        <v>61.648657898596781</v>
      </c>
      <c r="O6">
        <v>58.89995848899958</v>
      </c>
      <c r="P6">
        <v>63.512901765504751</v>
      </c>
      <c r="Q6">
        <v>63.734614229960982</v>
      </c>
      <c r="R6">
        <v>66.264569239546816</v>
      </c>
      <c r="S6">
        <v>61.740092675842043</v>
      </c>
      <c r="T6">
        <v>65.438681531749879</v>
      </c>
      <c r="U6">
        <v>67.618414492271896</v>
      </c>
      <c r="V6">
        <v>65.943474075092837</v>
      </c>
      <c r="W6">
        <v>61.741246034923471</v>
      </c>
      <c r="X6">
        <v>66.733178502502369</v>
      </c>
      <c r="Y6">
        <v>69.119435299700456</v>
      </c>
      <c r="Z6">
        <v>68.519134775374383</v>
      </c>
      <c r="AA6">
        <v>66.514929821709217</v>
      </c>
      <c r="AB6">
        <v>68.66166014676908</v>
      </c>
      <c r="AC6">
        <v>67.557121447164306</v>
      </c>
      <c r="AD6">
        <v>70.388114334930279</v>
      </c>
      <c r="AE6">
        <v>67.048936762930637</v>
      </c>
      <c r="AF6">
        <v>68.721526878626577</v>
      </c>
      <c r="AG6">
        <v>69.68495406482927</v>
      </c>
      <c r="AH6">
        <v>69.887680120043257</v>
      </c>
      <c r="AI6">
        <v>67.213114754098356</v>
      </c>
      <c r="AJ6">
        <v>68.365072933549428</v>
      </c>
      <c r="AK6">
        <v>68.323532247180168</v>
      </c>
      <c r="AL6">
        <v>69.171222217788596</v>
      </c>
      <c r="AM6">
        <v>66.845507801391548</v>
      </c>
      <c r="AN6">
        <v>69.48748510131108</v>
      </c>
      <c r="AO6">
        <v>70.109807969531403</v>
      </c>
      <c r="AP6">
        <v>71.15558150644938</v>
      </c>
      <c r="AQ6">
        <v>68.360206385037088</v>
      </c>
      <c r="AR6">
        <v>70.084710142584626</v>
      </c>
      <c r="AS6">
        <v>69.589197707293721</v>
      </c>
      <c r="AT6">
        <v>69.354273080734927</v>
      </c>
      <c r="AU6">
        <v>68.693991268382348</v>
      </c>
      <c r="AV6">
        <v>68.716638597893422</v>
      </c>
      <c r="AW6">
        <v>0.68728317849973464</v>
      </c>
      <c r="AX6">
        <v>0.69519695132486392</v>
      </c>
      <c r="AY6">
        <v>0.68204021591256925</v>
      </c>
      <c r="AZ6">
        <v>0.68988439210376717</v>
      </c>
      <c r="BA6">
        <v>0.69204643521312859</v>
      </c>
      <c r="BB6">
        <v>0.69896868101152565</v>
      </c>
      <c r="BC6">
        <v>0.69368793265242323</v>
      </c>
      <c r="BD6">
        <v>0.70166720271021044</v>
      </c>
    </row>
    <row r="7" spans="1:56" x14ac:dyDescent="0.2">
      <c r="A7" t="s">
        <v>5</v>
      </c>
      <c r="B7">
        <v>2767</v>
      </c>
      <c r="C7">
        <v>2748</v>
      </c>
      <c r="D7">
        <v>2743</v>
      </c>
      <c r="E7">
        <v>3123</v>
      </c>
      <c r="F7">
        <v>3065</v>
      </c>
      <c r="G7">
        <v>2903</v>
      </c>
      <c r="H7">
        <v>2984</v>
      </c>
      <c r="I7">
        <v>3094</v>
      </c>
      <c r="J7">
        <v>2962</v>
      </c>
      <c r="K7">
        <v>2900</v>
      </c>
      <c r="L7">
        <v>2980</v>
      </c>
      <c r="M7">
        <v>3146</v>
      </c>
      <c r="N7">
        <v>3106</v>
      </c>
      <c r="O7">
        <v>3062</v>
      </c>
      <c r="P7">
        <v>3355</v>
      </c>
      <c r="Q7">
        <v>3514</v>
      </c>
      <c r="R7">
        <v>3574</v>
      </c>
      <c r="S7">
        <v>3504</v>
      </c>
      <c r="T7">
        <v>3715</v>
      </c>
      <c r="U7">
        <v>3933</v>
      </c>
      <c r="V7">
        <v>3977</v>
      </c>
      <c r="W7">
        <v>4070</v>
      </c>
      <c r="X7">
        <v>4316</v>
      </c>
      <c r="Y7">
        <v>4513</v>
      </c>
      <c r="Z7">
        <v>4565</v>
      </c>
      <c r="AA7">
        <v>4603</v>
      </c>
      <c r="AB7">
        <v>4887</v>
      </c>
      <c r="AC7">
        <v>5214</v>
      </c>
      <c r="AD7">
        <v>4926</v>
      </c>
      <c r="AE7">
        <v>4899</v>
      </c>
      <c r="AF7">
        <v>5204</v>
      </c>
      <c r="AG7">
        <v>5687</v>
      </c>
      <c r="AH7">
        <v>5599</v>
      </c>
      <c r="AI7">
        <v>5758</v>
      </c>
      <c r="AJ7">
        <v>6306</v>
      </c>
      <c r="AK7">
        <v>6849</v>
      </c>
      <c r="AL7">
        <v>6628</v>
      </c>
      <c r="AM7">
        <v>6844</v>
      </c>
      <c r="AN7">
        <v>6984</v>
      </c>
      <c r="AO7">
        <v>6739</v>
      </c>
      <c r="AP7">
        <v>6659</v>
      </c>
      <c r="AQ7">
        <v>7142</v>
      </c>
      <c r="AR7">
        <v>7653</v>
      </c>
      <c r="AS7">
        <v>8056</v>
      </c>
      <c r="AT7">
        <v>7544</v>
      </c>
      <c r="AU7">
        <v>7917</v>
      </c>
      <c r="AV7">
        <v>8198</v>
      </c>
      <c r="AW7">
        <v>8455.6670141242193</v>
      </c>
      <c r="AX7">
        <v>8066.28283125294</v>
      </c>
      <c r="AY7">
        <v>8460.1457571207393</v>
      </c>
      <c r="AZ7">
        <v>8826.5428952653492</v>
      </c>
      <c r="BA7">
        <v>9069.0478434058496</v>
      </c>
      <c r="BB7">
        <v>8573.1265171065697</v>
      </c>
      <c r="BC7">
        <v>9052.6230586383899</v>
      </c>
      <c r="BD7">
        <v>9398.7598039597106</v>
      </c>
    </row>
    <row r="8" spans="1:56" x14ac:dyDescent="0.2">
      <c r="A8" t="s">
        <v>6</v>
      </c>
      <c r="B8">
        <v>3304</v>
      </c>
      <c r="C8">
        <v>4283</v>
      </c>
      <c r="D8">
        <v>3542</v>
      </c>
      <c r="E8">
        <v>4682</v>
      </c>
      <c r="F8">
        <v>3728</v>
      </c>
      <c r="G8">
        <v>4315</v>
      </c>
      <c r="H8">
        <v>3709</v>
      </c>
      <c r="I8">
        <v>3961</v>
      </c>
      <c r="J8">
        <v>3333</v>
      </c>
      <c r="K8">
        <v>3960</v>
      </c>
      <c r="L8">
        <v>3406</v>
      </c>
      <c r="M8">
        <v>3998</v>
      </c>
      <c r="N8">
        <v>3233</v>
      </c>
      <c r="O8">
        <v>4071</v>
      </c>
      <c r="P8">
        <v>3879</v>
      </c>
      <c r="Q8">
        <v>4356</v>
      </c>
      <c r="R8">
        <v>3812</v>
      </c>
      <c r="S8">
        <v>4562</v>
      </c>
      <c r="T8">
        <v>4335</v>
      </c>
      <c r="U8">
        <v>4760</v>
      </c>
      <c r="V8">
        <v>4098</v>
      </c>
      <c r="W8">
        <v>4588</v>
      </c>
      <c r="X8">
        <v>4565</v>
      </c>
      <c r="Y8">
        <v>4962</v>
      </c>
      <c r="Z8">
        <v>4337</v>
      </c>
      <c r="AA8">
        <v>4933</v>
      </c>
      <c r="AB8">
        <v>4911</v>
      </c>
      <c r="AC8">
        <v>5417</v>
      </c>
      <c r="AD8">
        <v>4231</v>
      </c>
      <c r="AE8">
        <v>4947</v>
      </c>
      <c r="AF8">
        <v>5082</v>
      </c>
      <c r="AG8">
        <v>5857</v>
      </c>
      <c r="AH8">
        <v>4547</v>
      </c>
      <c r="AI8">
        <v>5379</v>
      </c>
      <c r="AJ8">
        <v>5595</v>
      </c>
      <c r="AK8">
        <v>6304</v>
      </c>
      <c r="AL8">
        <v>5126</v>
      </c>
      <c r="AM8">
        <v>5679</v>
      </c>
      <c r="AN8">
        <v>5750</v>
      </c>
      <c r="AO8">
        <v>6204</v>
      </c>
      <c r="AP8">
        <v>5187</v>
      </c>
      <c r="AQ8">
        <v>6246</v>
      </c>
      <c r="AR8">
        <v>6207</v>
      </c>
      <c r="AS8">
        <v>6816</v>
      </c>
      <c r="AT8">
        <v>5717</v>
      </c>
      <c r="AU8">
        <v>6440</v>
      </c>
      <c r="AV8">
        <v>6212</v>
      </c>
      <c r="AW8">
        <v>7459.812473196248</v>
      </c>
      <c r="AX8">
        <v>7558.4852882416308</v>
      </c>
      <c r="AY8">
        <v>8052.743093432161</v>
      </c>
      <c r="AZ8">
        <v>8172.4255889162923</v>
      </c>
      <c r="BA8">
        <v>8593.6871738596928</v>
      </c>
      <c r="BB8">
        <v>8750.1779844492794</v>
      </c>
      <c r="BC8">
        <v>9321.0241596305932</v>
      </c>
      <c r="BD8">
        <v>9541.3378124142328</v>
      </c>
    </row>
    <row r="9" spans="1:56" x14ac:dyDescent="0.2">
      <c r="A9" t="s">
        <v>7</v>
      </c>
      <c r="B9">
        <v>1010</v>
      </c>
      <c r="C9">
        <v>1235</v>
      </c>
      <c r="D9">
        <v>1203</v>
      </c>
      <c r="E9">
        <v>1373</v>
      </c>
      <c r="F9">
        <v>1151</v>
      </c>
      <c r="G9">
        <v>1097</v>
      </c>
      <c r="H9">
        <v>1091</v>
      </c>
      <c r="I9">
        <v>1272</v>
      </c>
      <c r="J9">
        <v>1084</v>
      </c>
      <c r="K9">
        <v>1038</v>
      </c>
      <c r="L9">
        <v>1140</v>
      </c>
      <c r="M9">
        <v>1301</v>
      </c>
      <c r="N9">
        <v>1045</v>
      </c>
      <c r="O9">
        <v>879</v>
      </c>
      <c r="P9">
        <v>1202</v>
      </c>
      <c r="Q9">
        <v>1355</v>
      </c>
      <c r="R9">
        <v>1166</v>
      </c>
      <c r="S9">
        <v>1109</v>
      </c>
      <c r="T9">
        <v>1208</v>
      </c>
      <c r="U9">
        <v>1271</v>
      </c>
      <c r="V9">
        <v>1149</v>
      </c>
      <c r="W9">
        <v>1132</v>
      </c>
      <c r="X9">
        <v>1179</v>
      </c>
      <c r="Y9">
        <v>1425</v>
      </c>
      <c r="Z9">
        <v>1061</v>
      </c>
      <c r="AA9">
        <v>1121</v>
      </c>
      <c r="AB9">
        <v>1273</v>
      </c>
      <c r="AC9">
        <v>1656</v>
      </c>
      <c r="AD9">
        <v>1119</v>
      </c>
      <c r="AE9">
        <v>1139</v>
      </c>
      <c r="AF9">
        <v>1327</v>
      </c>
      <c r="AG9">
        <v>1522</v>
      </c>
      <c r="AH9">
        <v>1287</v>
      </c>
      <c r="AI9">
        <v>1384</v>
      </c>
      <c r="AJ9">
        <v>1480</v>
      </c>
      <c r="AK9">
        <v>1749</v>
      </c>
      <c r="AL9">
        <v>1398</v>
      </c>
      <c r="AM9">
        <v>2337</v>
      </c>
      <c r="AN9">
        <v>1643</v>
      </c>
      <c r="AO9">
        <v>2197</v>
      </c>
      <c r="AP9">
        <v>1474</v>
      </c>
      <c r="AQ9">
        <v>1977</v>
      </c>
      <c r="AR9">
        <v>1912</v>
      </c>
      <c r="AS9">
        <v>2246</v>
      </c>
      <c r="AT9">
        <v>1673</v>
      </c>
      <c r="AU9">
        <v>1823</v>
      </c>
      <c r="AV9">
        <v>1737</v>
      </c>
      <c r="AW9">
        <v>2305.4405419151462</v>
      </c>
      <c r="AX9">
        <v>2335.9351835710713</v>
      </c>
      <c r="AY9">
        <v>2488.6845973584159</v>
      </c>
      <c r="AZ9">
        <v>2525.6722399081582</v>
      </c>
      <c r="BA9">
        <v>2655.8623137430609</v>
      </c>
      <c r="BB9">
        <v>2704.2254945155951</v>
      </c>
      <c r="BC9">
        <v>2880.6443951500123</v>
      </c>
      <c r="BD9">
        <v>2948.7319012220246</v>
      </c>
    </row>
    <row r="10" spans="1:56" x14ac:dyDescent="0.2">
      <c r="A10" t="s">
        <v>8</v>
      </c>
      <c r="B10">
        <v>6334</v>
      </c>
      <c r="C10">
        <v>7969</v>
      </c>
      <c r="D10">
        <v>6974</v>
      </c>
      <c r="E10">
        <v>6482</v>
      </c>
      <c r="F10">
        <v>5844</v>
      </c>
      <c r="G10">
        <v>7776</v>
      </c>
      <c r="H10">
        <v>6594</v>
      </c>
      <c r="I10">
        <v>-2053</v>
      </c>
      <c r="J10">
        <v>5793</v>
      </c>
      <c r="K10">
        <v>6026</v>
      </c>
      <c r="L10">
        <v>5283</v>
      </c>
      <c r="M10">
        <v>3080</v>
      </c>
      <c r="N10">
        <v>5225</v>
      </c>
      <c r="O10">
        <v>6177</v>
      </c>
      <c r="P10">
        <v>5594</v>
      </c>
      <c r="Q10">
        <v>5330</v>
      </c>
      <c r="R10">
        <v>7708</v>
      </c>
      <c r="S10">
        <v>8679</v>
      </c>
      <c r="T10">
        <v>8292</v>
      </c>
      <c r="U10">
        <v>10379</v>
      </c>
      <c r="V10">
        <v>9955</v>
      </c>
      <c r="W10">
        <v>10258</v>
      </c>
      <c r="X10">
        <v>10341</v>
      </c>
      <c r="Y10">
        <v>12405</v>
      </c>
      <c r="Z10">
        <v>12686</v>
      </c>
      <c r="AA10">
        <v>13891</v>
      </c>
      <c r="AB10">
        <v>12975</v>
      </c>
      <c r="AC10">
        <v>13407</v>
      </c>
      <c r="AD10">
        <v>15876</v>
      </c>
      <c r="AE10">
        <v>17897</v>
      </c>
      <c r="AF10">
        <v>17048</v>
      </c>
      <c r="AG10">
        <v>19095</v>
      </c>
      <c r="AH10">
        <v>20238</v>
      </c>
      <c r="AI10">
        <v>22247</v>
      </c>
      <c r="AJ10">
        <v>20364</v>
      </c>
      <c r="AK10">
        <v>20534</v>
      </c>
      <c r="AL10">
        <v>21518</v>
      </c>
      <c r="AM10">
        <v>20399</v>
      </c>
      <c r="AN10">
        <v>22352</v>
      </c>
      <c r="AO10">
        <v>24254</v>
      </c>
      <c r="AP10">
        <v>26895</v>
      </c>
      <c r="AQ10">
        <v>27032</v>
      </c>
      <c r="AR10">
        <v>27581</v>
      </c>
      <c r="AS10">
        <v>27925</v>
      </c>
      <c r="AT10">
        <v>30552</v>
      </c>
      <c r="AU10">
        <v>31653</v>
      </c>
      <c r="AV10">
        <v>32000</v>
      </c>
      <c r="AW10">
        <v>32327.649180230495</v>
      </c>
      <c r="AX10">
        <v>33846.228624818556</v>
      </c>
      <c r="AY10">
        <v>35148.50246395768</v>
      </c>
      <c r="AZ10">
        <v>36062.2698198859</v>
      </c>
      <c r="BA10">
        <v>38316.819788075692</v>
      </c>
      <c r="BB10">
        <v>40272.821830977045</v>
      </c>
      <c r="BC10">
        <v>42494.655428867911</v>
      </c>
      <c r="BD10">
        <v>44117.516568123145</v>
      </c>
    </row>
    <row r="11" spans="1:56" x14ac:dyDescent="0.2">
      <c r="A11" t="s">
        <v>9</v>
      </c>
      <c r="B11">
        <v>34.184251713530138</v>
      </c>
      <c r="C11">
        <v>32.501325502671399</v>
      </c>
      <c r="D11">
        <v>34.18124785570749</v>
      </c>
      <c r="E11">
        <v>27.722179454281068</v>
      </c>
      <c r="F11">
        <v>25.18856945821301</v>
      </c>
      <c r="G11">
        <v>29.37665281450699</v>
      </c>
      <c r="H11">
        <v>30.34654148833356</v>
      </c>
      <c r="I11">
        <v>-9.256086564472497</v>
      </c>
      <c r="J11">
        <v>28.426321213013399</v>
      </c>
      <c r="K11">
        <v>25.323583795595901</v>
      </c>
      <c r="L11">
        <v>25.731820174370458</v>
      </c>
      <c r="M11">
        <v>14.941302027748129</v>
      </c>
      <c r="N11">
        <v>25.546374614970912</v>
      </c>
      <c r="O11">
        <v>25.641344956413452</v>
      </c>
      <c r="P11">
        <v>25.323675871435039</v>
      </c>
      <c r="Q11">
        <v>22.85885834369773</v>
      </c>
      <c r="R11">
        <v>31.412503056483821</v>
      </c>
      <c r="S11">
        <v>30.012448993706339</v>
      </c>
      <c r="T11">
        <v>30.918378761325929</v>
      </c>
      <c r="U11">
        <v>34.498919727438917</v>
      </c>
      <c r="V11">
        <v>34.228441754916787</v>
      </c>
      <c r="W11">
        <v>31.59126605278556</v>
      </c>
      <c r="X11">
        <v>33.82617513329626</v>
      </c>
      <c r="Y11">
        <v>36.791529495506722</v>
      </c>
      <c r="Z11">
        <v>38.378460142187272</v>
      </c>
      <c r="AA11">
        <v>37.638866309001237</v>
      </c>
      <c r="AB11">
        <v>37.04919905199737</v>
      </c>
      <c r="AC11">
        <v>35.250966266137297</v>
      </c>
      <c r="AD11">
        <v>42.730257845723209</v>
      </c>
      <c r="AE11">
        <v>41.547497446373853</v>
      </c>
      <c r="AF11">
        <v>40.876612477820942</v>
      </c>
      <c r="AG11">
        <v>41.374154966198653</v>
      </c>
      <c r="AH11">
        <v>44.658737339188377</v>
      </c>
      <c r="AI11">
        <v>43.007655428394678</v>
      </c>
      <c r="AJ11">
        <v>41.256077795786062</v>
      </c>
      <c r="AK11">
        <v>39.591246505350433</v>
      </c>
      <c r="AL11">
        <v>42.93124775547664</v>
      </c>
      <c r="AM11">
        <v>38.673289476178738</v>
      </c>
      <c r="AN11">
        <v>42.287681858599619</v>
      </c>
      <c r="AO11">
        <v>43.165032301696058</v>
      </c>
      <c r="AP11">
        <v>47.587451563246461</v>
      </c>
      <c r="AQ11">
        <v>43.585940019348598</v>
      </c>
      <c r="AR11">
        <v>44.587603866921008</v>
      </c>
      <c r="AS11">
        <v>43.14273796097455</v>
      </c>
      <c r="AT11">
        <v>46.583822520393383</v>
      </c>
      <c r="AU11">
        <v>45.457548253676471</v>
      </c>
      <c r="AV11">
        <v>45.6712242742557</v>
      </c>
      <c r="AW11">
        <v>0.43954259891993935</v>
      </c>
      <c r="AX11">
        <v>0.45418236668737544</v>
      </c>
      <c r="AY11">
        <v>0.44270837678117947</v>
      </c>
      <c r="AZ11">
        <v>0.44756574612816441</v>
      </c>
      <c r="BA11">
        <v>0.45223552327064542</v>
      </c>
      <c r="BB11">
        <v>0.46682051269862423</v>
      </c>
      <c r="BC11">
        <v>0.46240810304952407</v>
      </c>
      <c r="BD11">
        <v>0.46898239755122295</v>
      </c>
    </row>
    <row r="12" spans="1:56" x14ac:dyDescent="0.2">
      <c r="A12" t="s">
        <v>52</v>
      </c>
      <c r="B12">
        <v>954</v>
      </c>
      <c r="C12">
        <v>1261</v>
      </c>
      <c r="D12">
        <v>1255</v>
      </c>
      <c r="E12">
        <v>1742</v>
      </c>
      <c r="F12">
        <v>1428</v>
      </c>
      <c r="G12">
        <v>1521</v>
      </c>
      <c r="H12">
        <v>1515</v>
      </c>
      <c r="I12">
        <v>1493</v>
      </c>
      <c r="J12">
        <v>1461</v>
      </c>
      <c r="K12">
        <v>1544</v>
      </c>
      <c r="L12">
        <v>1707</v>
      </c>
      <c r="M12">
        <v>1910</v>
      </c>
      <c r="N12">
        <v>1816</v>
      </c>
      <c r="O12">
        <v>2166</v>
      </c>
      <c r="P12">
        <v>2453</v>
      </c>
      <c r="Q12">
        <v>2343</v>
      </c>
      <c r="R12">
        <v>2499</v>
      </c>
      <c r="S12">
        <v>2536</v>
      </c>
      <c r="T12">
        <v>2710</v>
      </c>
      <c r="U12">
        <v>2516</v>
      </c>
      <c r="V12">
        <v>2837</v>
      </c>
      <c r="W12">
        <v>2995</v>
      </c>
      <c r="X12">
        <v>2926</v>
      </c>
      <c r="Y12">
        <v>2924</v>
      </c>
      <c r="Z12">
        <v>2971</v>
      </c>
      <c r="AA12">
        <v>3203</v>
      </c>
      <c r="AB12">
        <v>3118</v>
      </c>
      <c r="AC12">
        <v>3504</v>
      </c>
      <c r="AD12">
        <v>2645</v>
      </c>
      <c r="AE12">
        <v>2761</v>
      </c>
      <c r="AF12">
        <v>2936</v>
      </c>
      <c r="AG12">
        <v>3344</v>
      </c>
      <c r="AH12">
        <v>3212</v>
      </c>
      <c r="AI12">
        <v>3496</v>
      </c>
      <c r="AJ12">
        <v>3773</v>
      </c>
      <c r="AK12">
        <v>3979</v>
      </c>
      <c r="AL12">
        <v>2790</v>
      </c>
      <c r="AM12">
        <v>3648</v>
      </c>
      <c r="AN12">
        <v>3549</v>
      </c>
      <c r="AO12">
        <v>3874</v>
      </c>
      <c r="AP12">
        <v>3921</v>
      </c>
      <c r="AQ12">
        <v>5959</v>
      </c>
      <c r="AR12">
        <v>6027</v>
      </c>
      <c r="AS12">
        <v>6380</v>
      </c>
      <c r="AT12">
        <v>7383</v>
      </c>
      <c r="AU12">
        <v>6827</v>
      </c>
      <c r="AV12">
        <v>8740</v>
      </c>
      <c r="AW12">
        <v>8266.4561151406888</v>
      </c>
      <c r="AX12">
        <v>8467.3955165630887</v>
      </c>
      <c r="AY12">
        <v>8666.8763106682018</v>
      </c>
      <c r="AZ12">
        <v>8895.320106563031</v>
      </c>
      <c r="BA12">
        <v>9122.681434757078</v>
      </c>
      <c r="BB12">
        <v>9372.1512569939896</v>
      </c>
      <c r="BC12">
        <v>9622.4182392796793</v>
      </c>
      <c r="BD12">
        <v>9905.2429983160073</v>
      </c>
    </row>
    <row r="13" spans="1:56" x14ac:dyDescent="0.2">
      <c r="A13" t="s">
        <v>10</v>
      </c>
      <c r="B13">
        <v>7288</v>
      </c>
      <c r="C13">
        <v>9230</v>
      </c>
      <c r="D13">
        <v>8229</v>
      </c>
      <c r="E13">
        <v>8224</v>
      </c>
      <c r="F13">
        <v>7272</v>
      </c>
      <c r="G13">
        <v>9297</v>
      </c>
      <c r="H13">
        <v>8109</v>
      </c>
      <c r="I13">
        <v>-560</v>
      </c>
      <c r="J13">
        <v>7254</v>
      </c>
      <c r="K13">
        <v>7570</v>
      </c>
      <c r="L13">
        <v>6990</v>
      </c>
      <c r="M13">
        <v>4990</v>
      </c>
      <c r="N13">
        <v>7041</v>
      </c>
      <c r="O13">
        <v>8343</v>
      </c>
      <c r="P13">
        <v>8047</v>
      </c>
      <c r="Q13">
        <v>7673</v>
      </c>
      <c r="R13">
        <v>10207</v>
      </c>
      <c r="S13">
        <v>11215</v>
      </c>
      <c r="T13">
        <v>11002</v>
      </c>
      <c r="U13">
        <v>12895</v>
      </c>
      <c r="V13">
        <v>12792</v>
      </c>
      <c r="W13">
        <v>13253</v>
      </c>
      <c r="X13">
        <v>13267</v>
      </c>
      <c r="Y13">
        <v>15329</v>
      </c>
      <c r="Z13">
        <v>15657</v>
      </c>
      <c r="AA13">
        <v>17094</v>
      </c>
      <c r="AB13">
        <v>16093</v>
      </c>
      <c r="AC13">
        <v>16911</v>
      </c>
      <c r="AD13">
        <v>18521</v>
      </c>
      <c r="AE13">
        <v>20658</v>
      </c>
      <c r="AF13">
        <v>19984</v>
      </c>
      <c r="AG13">
        <v>22439</v>
      </c>
      <c r="AH13">
        <v>23450</v>
      </c>
      <c r="AI13">
        <v>25743</v>
      </c>
      <c r="AJ13">
        <v>24137</v>
      </c>
      <c r="AK13">
        <v>24513</v>
      </c>
      <c r="AL13">
        <v>24308</v>
      </c>
      <c r="AM13">
        <v>24047</v>
      </c>
      <c r="AN13">
        <v>25901</v>
      </c>
      <c r="AO13">
        <v>28128</v>
      </c>
      <c r="AP13">
        <v>30816</v>
      </c>
      <c r="AQ13">
        <v>32991</v>
      </c>
      <c r="AR13">
        <v>33608</v>
      </c>
      <c r="AS13">
        <v>34305</v>
      </c>
      <c r="AT13">
        <v>37935</v>
      </c>
      <c r="AU13">
        <v>38480</v>
      </c>
      <c r="AV13">
        <v>40740</v>
      </c>
      <c r="AW13">
        <v>40594.105295371184</v>
      </c>
      <c r="AX13">
        <v>42313.624141381646</v>
      </c>
      <c r="AY13">
        <v>43815.378774625882</v>
      </c>
      <c r="AZ13">
        <v>44957.589926448927</v>
      </c>
      <c r="BA13">
        <v>47439.501222832769</v>
      </c>
      <c r="BB13">
        <v>49644.973087971033</v>
      </c>
      <c r="BC13">
        <v>52117.07366814759</v>
      </c>
      <c r="BD13">
        <v>54022.759566439156</v>
      </c>
    </row>
    <row r="14" spans="1:56" x14ac:dyDescent="0.2">
      <c r="A14" t="s">
        <v>11</v>
      </c>
      <c r="B14">
        <v>74</v>
      </c>
      <c r="C14">
        <v>-91</v>
      </c>
      <c r="D14">
        <v>-17</v>
      </c>
      <c r="E14">
        <v>95</v>
      </c>
      <c r="F14">
        <v>52</v>
      </c>
      <c r="G14">
        <v>74</v>
      </c>
      <c r="H14">
        <v>-77</v>
      </c>
      <c r="I14">
        <v>297</v>
      </c>
      <c r="J14">
        <v>-280</v>
      </c>
      <c r="K14">
        <v>-171</v>
      </c>
      <c r="L14">
        <v>-247</v>
      </c>
      <c r="M14">
        <v>267</v>
      </c>
      <c r="N14">
        <v>100</v>
      </c>
      <c r="O14">
        <v>186</v>
      </c>
      <c r="P14">
        <v>322</v>
      </c>
      <c r="Q14">
        <v>215</v>
      </c>
      <c r="R14">
        <v>276</v>
      </c>
      <c r="S14">
        <v>490</v>
      </c>
      <c r="T14">
        <v>349</v>
      </c>
      <c r="U14">
        <v>301</v>
      </c>
      <c r="V14">
        <v>266</v>
      </c>
      <c r="W14">
        <v>127</v>
      </c>
      <c r="X14">
        <v>145</v>
      </c>
      <c r="Y14">
        <v>191</v>
      </c>
      <c r="Z14">
        <v>0</v>
      </c>
      <c r="AA14">
        <v>194</v>
      </c>
      <c r="AB14">
        <v>-132</v>
      </c>
      <c r="AC14">
        <v>15</v>
      </c>
      <c r="AD14">
        <v>248</v>
      </c>
      <c r="AE14">
        <v>440</v>
      </c>
      <c r="AF14">
        <v>188</v>
      </c>
      <c r="AG14">
        <v>310</v>
      </c>
      <c r="AH14">
        <v>286</v>
      </c>
      <c r="AI14">
        <v>268</v>
      </c>
      <c r="AJ14">
        <v>-174</v>
      </c>
      <c r="AK14">
        <v>-47</v>
      </c>
      <c r="AL14">
        <v>54</v>
      </c>
      <c r="AM14">
        <v>-60</v>
      </c>
      <c r="AN14">
        <v>321</v>
      </c>
      <c r="AO14">
        <v>473</v>
      </c>
      <c r="AP14">
        <v>389</v>
      </c>
      <c r="AQ14">
        <v>-506</v>
      </c>
      <c r="AR14">
        <v>-854</v>
      </c>
      <c r="AS14">
        <v>-675</v>
      </c>
      <c r="AT14">
        <v>-283</v>
      </c>
      <c r="AU14">
        <v>-2288</v>
      </c>
      <c r="AV14">
        <v>-623</v>
      </c>
      <c r="AW14">
        <v>-341.58333333333331</v>
      </c>
      <c r="AX14">
        <v>-341.58333333333331</v>
      </c>
      <c r="AY14">
        <v>-341.58333333333331</v>
      </c>
      <c r="AZ14">
        <v>-341.58333333333331</v>
      </c>
      <c r="BA14">
        <v>-341.58333333333331</v>
      </c>
      <c r="BB14">
        <v>-341.58333333333331</v>
      </c>
      <c r="BC14">
        <v>-341.58333333333331</v>
      </c>
      <c r="BD14">
        <v>-341.58333333333331</v>
      </c>
    </row>
    <row r="15" spans="1:56" x14ac:dyDescent="0.2">
      <c r="A15" t="s">
        <v>12</v>
      </c>
      <c r="B15">
        <v>6408</v>
      </c>
      <c r="C15">
        <v>7878</v>
      </c>
      <c r="D15">
        <v>6957</v>
      </c>
      <c r="E15">
        <v>6577</v>
      </c>
      <c r="F15">
        <v>5896</v>
      </c>
      <c r="G15">
        <v>7850</v>
      </c>
      <c r="H15">
        <v>6517</v>
      </c>
      <c r="I15">
        <v>-1756</v>
      </c>
      <c r="J15">
        <v>5513</v>
      </c>
      <c r="K15">
        <v>5855</v>
      </c>
      <c r="L15">
        <v>5036</v>
      </c>
      <c r="M15">
        <v>3347</v>
      </c>
      <c r="N15">
        <v>5325</v>
      </c>
      <c r="O15">
        <v>6363</v>
      </c>
      <c r="P15">
        <v>5916</v>
      </c>
      <c r="Q15">
        <v>5545</v>
      </c>
      <c r="R15">
        <v>7984</v>
      </c>
      <c r="S15">
        <v>9169</v>
      </c>
      <c r="T15">
        <v>8641</v>
      </c>
      <c r="U15">
        <v>10680</v>
      </c>
      <c r="V15">
        <v>10221</v>
      </c>
      <c r="W15">
        <v>10385</v>
      </c>
      <c r="X15">
        <v>10486</v>
      </c>
      <c r="Y15">
        <v>12596</v>
      </c>
      <c r="Z15">
        <v>12686</v>
      </c>
      <c r="AA15">
        <v>14085</v>
      </c>
      <c r="AB15">
        <v>12843</v>
      </c>
      <c r="AC15">
        <v>13422</v>
      </c>
      <c r="AD15">
        <v>16124</v>
      </c>
      <c r="AE15">
        <v>18337</v>
      </c>
      <c r="AF15">
        <v>17236</v>
      </c>
      <c r="AG15">
        <v>19405</v>
      </c>
      <c r="AH15">
        <v>20524</v>
      </c>
      <c r="AI15">
        <v>22515</v>
      </c>
      <c r="AJ15">
        <v>20190</v>
      </c>
      <c r="AK15">
        <v>20487</v>
      </c>
      <c r="AL15">
        <v>21572</v>
      </c>
      <c r="AM15">
        <v>20339</v>
      </c>
      <c r="AN15">
        <v>22673</v>
      </c>
      <c r="AO15">
        <v>24727</v>
      </c>
      <c r="AP15">
        <v>27284</v>
      </c>
      <c r="AQ15">
        <v>26526</v>
      </c>
      <c r="AR15">
        <v>26727</v>
      </c>
      <c r="AS15">
        <v>27250</v>
      </c>
      <c r="AT15">
        <v>30269</v>
      </c>
      <c r="AU15">
        <v>29365</v>
      </c>
      <c r="AV15">
        <v>31377</v>
      </c>
      <c r="AW15">
        <v>31986.065846897163</v>
      </c>
      <c r="AX15">
        <v>33504.64529148522</v>
      </c>
      <c r="AY15">
        <v>34806.919130624345</v>
      </c>
      <c r="AZ15">
        <v>35720.686486552564</v>
      </c>
      <c r="BA15">
        <v>37975.236454742357</v>
      </c>
      <c r="BB15">
        <v>39931.23849764371</v>
      </c>
      <c r="BC15">
        <v>42153.072095534575</v>
      </c>
      <c r="BD15">
        <v>43775.933234789809</v>
      </c>
    </row>
    <row r="16" spans="1:56" x14ac:dyDescent="0.2">
      <c r="A16" t="s">
        <v>13</v>
      </c>
      <c r="B16">
        <v>1164</v>
      </c>
      <c r="C16">
        <v>1320</v>
      </c>
      <c r="D16">
        <v>1297</v>
      </c>
      <c r="E16">
        <v>1965</v>
      </c>
      <c r="F16">
        <v>1356</v>
      </c>
      <c r="G16">
        <v>1987</v>
      </c>
      <c r="H16">
        <v>1532</v>
      </c>
      <c r="I16">
        <v>1439</v>
      </c>
      <c r="J16">
        <v>893</v>
      </c>
      <c r="K16">
        <v>857</v>
      </c>
      <c r="L16">
        <v>1280</v>
      </c>
      <c r="M16">
        <v>-77</v>
      </c>
      <c r="N16">
        <v>635</v>
      </c>
      <c r="O16">
        <v>1163</v>
      </c>
      <c r="P16">
        <v>1115</v>
      </c>
      <c r="Q16">
        <v>-968</v>
      </c>
      <c r="R16">
        <v>1408</v>
      </c>
      <c r="S16">
        <v>15471</v>
      </c>
      <c r="T16">
        <v>1217</v>
      </c>
      <c r="U16">
        <v>1807</v>
      </c>
      <c r="V16">
        <v>1397</v>
      </c>
      <c r="W16">
        <v>1965</v>
      </c>
      <c r="X16">
        <v>1677</v>
      </c>
      <c r="Y16">
        <v>-591</v>
      </c>
      <c r="Z16">
        <v>2008</v>
      </c>
      <c r="AA16">
        <v>2436</v>
      </c>
      <c r="AB16">
        <v>2091</v>
      </c>
      <c r="AC16">
        <v>2220</v>
      </c>
      <c r="AD16">
        <v>2231</v>
      </c>
      <c r="AE16">
        <v>2874</v>
      </c>
      <c r="AF16">
        <v>1779</v>
      </c>
      <c r="AG16">
        <v>2947</v>
      </c>
      <c r="AH16">
        <v>19</v>
      </c>
      <c r="AI16">
        <v>3750</v>
      </c>
      <c r="AJ16">
        <v>3462</v>
      </c>
      <c r="AK16">
        <v>3747</v>
      </c>
      <c r="AL16">
        <v>4016</v>
      </c>
      <c r="AM16">
        <v>3914</v>
      </c>
      <c r="AN16">
        <v>4374</v>
      </c>
      <c r="AO16">
        <v>4646</v>
      </c>
      <c r="AP16">
        <v>4993</v>
      </c>
      <c r="AQ16">
        <v>4656</v>
      </c>
      <c r="AR16">
        <v>4788</v>
      </c>
      <c r="AS16">
        <v>5214</v>
      </c>
      <c r="AT16">
        <v>5602</v>
      </c>
      <c r="AU16">
        <v>5257</v>
      </c>
      <c r="AV16">
        <v>5553</v>
      </c>
      <c r="AW16">
        <v>5897.1501365882505</v>
      </c>
      <c r="AX16">
        <v>6177.1248925315886</v>
      </c>
      <c r="AY16">
        <v>6417.2202010673072</v>
      </c>
      <c r="AZ16">
        <v>6585.6880368310085</v>
      </c>
      <c r="BA16">
        <v>7001.3508981686491</v>
      </c>
      <c r="BB16">
        <v>7361.9716062505577</v>
      </c>
      <c r="BC16">
        <v>7771.6026739784293</v>
      </c>
      <c r="BD16">
        <v>8070.8034520557103</v>
      </c>
    </row>
    <row r="17" spans="1:56" x14ac:dyDescent="0.2">
      <c r="A17" t="s">
        <v>14</v>
      </c>
      <c r="B17">
        <v>5244</v>
      </c>
      <c r="C17">
        <v>6558</v>
      </c>
      <c r="D17">
        <v>5660</v>
      </c>
      <c r="E17">
        <v>4612</v>
      </c>
      <c r="F17">
        <v>4540</v>
      </c>
      <c r="G17">
        <v>5863</v>
      </c>
      <c r="H17">
        <v>4985</v>
      </c>
      <c r="I17">
        <v>-3195</v>
      </c>
      <c r="J17">
        <v>4620</v>
      </c>
      <c r="K17">
        <v>4998</v>
      </c>
      <c r="L17">
        <v>3756</v>
      </c>
      <c r="M17">
        <v>3424</v>
      </c>
      <c r="N17">
        <v>4690</v>
      </c>
      <c r="O17">
        <v>5200</v>
      </c>
      <c r="P17">
        <v>4801</v>
      </c>
      <c r="Q17">
        <v>6513</v>
      </c>
      <c r="R17">
        <v>6576</v>
      </c>
      <c r="S17">
        <v>-6302</v>
      </c>
      <c r="T17">
        <v>7424</v>
      </c>
      <c r="U17">
        <v>8873</v>
      </c>
      <c r="V17">
        <v>8824</v>
      </c>
      <c r="W17">
        <v>8420</v>
      </c>
      <c r="X17">
        <v>8809</v>
      </c>
      <c r="Y17">
        <v>13187</v>
      </c>
      <c r="Z17">
        <v>10678</v>
      </c>
      <c r="AA17">
        <v>11649</v>
      </c>
      <c r="AB17">
        <v>10752</v>
      </c>
      <c r="AC17">
        <v>11202</v>
      </c>
      <c r="AD17">
        <v>13893</v>
      </c>
      <c r="AE17">
        <v>15463</v>
      </c>
      <c r="AF17">
        <v>15457</v>
      </c>
      <c r="AG17">
        <v>16458</v>
      </c>
      <c r="AH17">
        <v>20505</v>
      </c>
      <c r="AI17">
        <v>18765</v>
      </c>
      <c r="AJ17">
        <v>16728</v>
      </c>
      <c r="AK17">
        <v>16740</v>
      </c>
      <c r="AL17">
        <v>17556</v>
      </c>
      <c r="AM17">
        <v>16425</v>
      </c>
      <c r="AN17">
        <v>18299</v>
      </c>
      <c r="AO17">
        <v>20081</v>
      </c>
      <c r="AP17">
        <v>22291</v>
      </c>
      <c r="AQ17">
        <v>21870</v>
      </c>
      <c r="AR17">
        <v>21939</v>
      </c>
      <c r="AS17">
        <v>22036</v>
      </c>
      <c r="AT17">
        <v>24667</v>
      </c>
      <c r="AU17">
        <v>24108</v>
      </c>
      <c r="AV17">
        <v>25824</v>
      </c>
      <c r="AW17">
        <v>26088.915710308913</v>
      </c>
      <c r="AX17">
        <v>27327.520398953631</v>
      </c>
      <c r="AY17">
        <v>28389.698929557038</v>
      </c>
      <c r="AZ17">
        <v>29134.998449721556</v>
      </c>
      <c r="BA17">
        <v>30973.885556573707</v>
      </c>
      <c r="BB17">
        <v>32569.266891393152</v>
      </c>
      <c r="BC17">
        <v>34381.469421556147</v>
      </c>
      <c r="BD17">
        <v>35705.129782734097</v>
      </c>
    </row>
    <row r="18" spans="1:56" x14ac:dyDescent="0.2">
      <c r="A18" t="s">
        <v>15</v>
      </c>
      <c r="B18">
        <v>28.301581304981379</v>
      </c>
      <c r="C18">
        <v>26.746604673926349</v>
      </c>
      <c r="D18">
        <v>27.741018477674849</v>
      </c>
      <c r="E18">
        <v>19.72457445898554</v>
      </c>
      <c r="F18">
        <v>19.568122063704148</v>
      </c>
      <c r="G18">
        <v>22.149603324518321</v>
      </c>
      <c r="H18">
        <v>22.941690827925811</v>
      </c>
      <c r="I18">
        <v>-14.404869251578001</v>
      </c>
      <c r="J18">
        <v>22.67039599587811</v>
      </c>
      <c r="K18">
        <v>21.003530005042869</v>
      </c>
      <c r="L18">
        <v>18.294286688422389</v>
      </c>
      <c r="M18">
        <v>16.610070825652471</v>
      </c>
      <c r="N18">
        <v>22.930621424729871</v>
      </c>
      <c r="O18">
        <v>21.585720215857201</v>
      </c>
      <c r="P18">
        <v>21.733816206428251</v>
      </c>
      <c r="Q18">
        <v>27.93240982973796</v>
      </c>
      <c r="R18">
        <v>26.799250142635909</v>
      </c>
      <c r="S18">
        <v>-21.792655093713261</v>
      </c>
      <c r="T18">
        <v>27.681867332861032</v>
      </c>
      <c r="U18">
        <v>29.49310287518697</v>
      </c>
      <c r="V18">
        <v>30.339705680099019</v>
      </c>
      <c r="W18">
        <v>25.930830587293279</v>
      </c>
      <c r="X18">
        <v>28.814889928363481</v>
      </c>
      <c r="Y18">
        <v>39.110834297238782</v>
      </c>
      <c r="Z18">
        <v>32.303736197247012</v>
      </c>
      <c r="AA18">
        <v>31.563973337668671</v>
      </c>
      <c r="AB18">
        <v>30.701579052568459</v>
      </c>
      <c r="AC18">
        <v>29.453369442326402</v>
      </c>
      <c r="AD18">
        <v>37.393012865371148</v>
      </c>
      <c r="AE18">
        <v>35.897019221840473</v>
      </c>
      <c r="AF18">
        <v>37.061813647916367</v>
      </c>
      <c r="AG18">
        <v>35.660426417056676</v>
      </c>
      <c r="AH18">
        <v>45.247920206544997</v>
      </c>
      <c r="AI18">
        <v>36.276291370244358</v>
      </c>
      <c r="AJ18">
        <v>33.889789303079418</v>
      </c>
      <c r="AK18">
        <v>32.276101417140652</v>
      </c>
      <c r="AL18">
        <v>35.026535253980292</v>
      </c>
      <c r="AM18">
        <v>31.139211708722769</v>
      </c>
      <c r="AN18">
        <v>34.619823296819717</v>
      </c>
      <c r="AO18">
        <v>35.738311769207499</v>
      </c>
      <c r="AP18">
        <v>39.441230072367603</v>
      </c>
      <c r="AQ18">
        <v>35.262818445662688</v>
      </c>
      <c r="AR18">
        <v>35.466714087102723</v>
      </c>
      <c r="AS18">
        <v>34.044525468506187</v>
      </c>
      <c r="AT18">
        <v>37.610734161774793</v>
      </c>
      <c r="AU18">
        <v>34.622012867647058</v>
      </c>
      <c r="AV18">
        <v>36.856677989324353</v>
      </c>
      <c r="AW18">
        <v>0.3547177139414458</v>
      </c>
      <c r="AX18">
        <v>0.36670785475322148</v>
      </c>
      <c r="AY18">
        <v>0.35757874871905432</v>
      </c>
      <c r="AZ18">
        <v>0.36159197368108981</v>
      </c>
      <c r="BA18">
        <v>0.36557030097684073</v>
      </c>
      <c r="BB18">
        <v>0.37752511935391292</v>
      </c>
      <c r="BC18">
        <v>0.37412399029541998</v>
      </c>
      <c r="BD18">
        <v>0.37955620970930337</v>
      </c>
    </row>
    <row r="19" spans="1:56" x14ac:dyDescent="0.2">
      <c r="A19" t="s">
        <v>16</v>
      </c>
      <c r="B19">
        <v>0.63</v>
      </c>
      <c r="C19">
        <v>0.79</v>
      </c>
      <c r="D19">
        <v>0.68</v>
      </c>
      <c r="E19">
        <v>0.56000000000000005</v>
      </c>
      <c r="F19">
        <v>0.55000000000000004</v>
      </c>
      <c r="G19">
        <v>0.71</v>
      </c>
      <c r="H19">
        <v>0.61</v>
      </c>
      <c r="I19">
        <v>-0.38000000000000012</v>
      </c>
      <c r="J19">
        <v>0.57999999999999996</v>
      </c>
      <c r="K19">
        <v>0.63</v>
      </c>
      <c r="L19">
        <v>0.48</v>
      </c>
      <c r="M19">
        <v>0.43000000000000022</v>
      </c>
      <c r="N19">
        <v>0.6</v>
      </c>
      <c r="O19">
        <v>0.67</v>
      </c>
      <c r="P19">
        <v>0.62</v>
      </c>
      <c r="Q19">
        <v>0.85000000000000009</v>
      </c>
      <c r="R19">
        <v>0.85</v>
      </c>
      <c r="S19">
        <v>-0.82</v>
      </c>
      <c r="T19">
        <v>0.96</v>
      </c>
      <c r="U19">
        <v>1.1599999999999999</v>
      </c>
      <c r="V19">
        <v>1.1499999999999999</v>
      </c>
      <c r="W19">
        <v>1.0900000000000001</v>
      </c>
      <c r="X19">
        <v>1.1499999999999999</v>
      </c>
      <c r="Y19">
        <v>1.72</v>
      </c>
      <c r="Z19">
        <v>1.4</v>
      </c>
      <c r="AA19">
        <v>1.53</v>
      </c>
      <c r="AB19">
        <v>1.41</v>
      </c>
      <c r="AC19">
        <v>1.48</v>
      </c>
      <c r="AD19">
        <v>1.84</v>
      </c>
      <c r="AE19">
        <v>2.0499999999999998</v>
      </c>
      <c r="AF19">
        <v>2.0499999999999998</v>
      </c>
      <c r="AG19">
        <v>2.1800000000000002</v>
      </c>
      <c r="AH19">
        <v>2.73</v>
      </c>
      <c r="AI19">
        <v>2.5</v>
      </c>
      <c r="AJ19">
        <v>2.23</v>
      </c>
      <c r="AK19">
        <v>2.239999999999998</v>
      </c>
      <c r="AL19">
        <v>2.35</v>
      </c>
      <c r="AM19">
        <v>2.2000000000000002</v>
      </c>
      <c r="AN19">
        <v>2.46</v>
      </c>
      <c r="AO19">
        <v>2.71</v>
      </c>
      <c r="AP19">
        <v>3</v>
      </c>
      <c r="AQ19">
        <v>2.94</v>
      </c>
      <c r="AR19">
        <v>2.95</v>
      </c>
      <c r="AS19">
        <v>2.9699999999999989</v>
      </c>
      <c r="AT19">
        <v>3.32</v>
      </c>
      <c r="AU19">
        <v>3.24</v>
      </c>
      <c r="AV19">
        <v>3.47</v>
      </c>
      <c r="AW19">
        <v>2.8208333333333329</v>
      </c>
      <c r="AX19">
        <v>2.8208333333333329</v>
      </c>
      <c r="AY19">
        <v>2.8208333333333329</v>
      </c>
      <c r="AZ19">
        <v>2.8208333333333329</v>
      </c>
      <c r="BA19">
        <v>2.8208333333333329</v>
      </c>
      <c r="BB19">
        <v>2.8208333333333329</v>
      </c>
      <c r="BC19">
        <v>2.8208333333333329</v>
      </c>
      <c r="BD19">
        <v>2.8208333333333329</v>
      </c>
    </row>
    <row r="20" spans="1:56" x14ac:dyDescent="0.2">
      <c r="A20" t="s">
        <v>17</v>
      </c>
      <c r="B20">
        <v>0.62</v>
      </c>
      <c r="C20">
        <v>0.78</v>
      </c>
      <c r="D20">
        <v>0.68</v>
      </c>
      <c r="E20">
        <v>0.54999999999999982</v>
      </c>
      <c r="F20">
        <v>0.54</v>
      </c>
      <c r="G20">
        <v>0.71</v>
      </c>
      <c r="H20">
        <v>0.61</v>
      </c>
      <c r="I20">
        <v>-0.37999999999999989</v>
      </c>
      <c r="J20">
        <v>0.56999999999999995</v>
      </c>
      <c r="K20">
        <v>0.62</v>
      </c>
      <c r="L20">
        <v>0.47</v>
      </c>
      <c r="M20">
        <v>0.44000000000000022</v>
      </c>
      <c r="N20">
        <v>0.6</v>
      </c>
      <c r="O20">
        <v>0.66</v>
      </c>
      <c r="P20">
        <v>0.61</v>
      </c>
      <c r="Q20">
        <v>0.83999999999999986</v>
      </c>
      <c r="R20">
        <v>0.84</v>
      </c>
      <c r="S20">
        <v>-0.82</v>
      </c>
      <c r="T20">
        <v>0.95</v>
      </c>
      <c r="U20">
        <v>1.1599999999999999</v>
      </c>
      <c r="V20">
        <v>1.1399999999999999</v>
      </c>
      <c r="W20">
        <v>1.08</v>
      </c>
      <c r="X20">
        <v>1.1399999999999999</v>
      </c>
      <c r="Y20">
        <v>1.7</v>
      </c>
      <c r="Z20">
        <v>1.38</v>
      </c>
      <c r="AA20">
        <v>1.51</v>
      </c>
      <c r="AB20">
        <v>1.4</v>
      </c>
      <c r="AC20">
        <v>1.4700000000000011</v>
      </c>
      <c r="AD20">
        <v>1.82</v>
      </c>
      <c r="AE20">
        <v>2.0299999999999998</v>
      </c>
      <c r="AF20">
        <v>2.0299999999999998</v>
      </c>
      <c r="AG20">
        <v>2.1700000000000021</v>
      </c>
      <c r="AH20">
        <v>2.71</v>
      </c>
      <c r="AI20">
        <v>2.48</v>
      </c>
      <c r="AJ20">
        <v>2.2200000000000002</v>
      </c>
      <c r="AK20">
        <v>2.2400000000000002</v>
      </c>
      <c r="AL20">
        <v>2.35</v>
      </c>
      <c r="AM20">
        <v>2.2000000000000002</v>
      </c>
      <c r="AN20">
        <v>2.4500000000000002</v>
      </c>
      <c r="AO20">
        <v>2.6799999999999988</v>
      </c>
      <c r="AP20">
        <v>2.99</v>
      </c>
      <c r="AQ20">
        <v>2.93</v>
      </c>
      <c r="AR20">
        <v>2.94</v>
      </c>
      <c r="AS20">
        <v>2.9400000000000008</v>
      </c>
      <c r="AT20">
        <v>3.3</v>
      </c>
      <c r="AU20">
        <v>3.23</v>
      </c>
      <c r="AV20">
        <v>3.46</v>
      </c>
      <c r="AW20">
        <v>2.8091666666666666</v>
      </c>
      <c r="AX20">
        <v>2.8091666666666666</v>
      </c>
      <c r="AY20">
        <v>2.8091666666666666</v>
      </c>
      <c r="AZ20">
        <v>2.8091666666666666</v>
      </c>
      <c r="BA20">
        <v>2.8091666666666666</v>
      </c>
      <c r="BB20">
        <v>2.8091666666666666</v>
      </c>
      <c r="BC20">
        <v>2.8091666666666666</v>
      </c>
      <c r="BD20">
        <v>2.8091666666666666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8E7FC4-8DD4-CD43-AFB1-F232122B06A4}">
  <dimension ref="A1:I1279"/>
  <sheetViews>
    <sheetView workbookViewId="0">
      <selection activeCell="G302" sqref="G302"/>
    </sheetView>
  </sheetViews>
  <sheetFormatPr baseColWidth="10" defaultRowHeight="16" x14ac:dyDescent="0.2"/>
  <cols>
    <col min="1" max="1" width="10.5" bestFit="1" customWidth="1"/>
    <col min="2" max="2" width="13.1640625" bestFit="1" customWidth="1"/>
    <col min="3" max="3" width="15.83203125" bestFit="1" customWidth="1"/>
    <col min="4" max="4" width="14.83203125" bestFit="1" customWidth="1"/>
    <col min="5" max="5" width="16" bestFit="1" customWidth="1"/>
    <col min="6" max="6" width="34" bestFit="1" customWidth="1"/>
    <col min="7" max="7" width="12.83203125" bestFit="1" customWidth="1"/>
    <col min="8" max="8" width="11.83203125" bestFit="1" customWidth="1"/>
    <col min="9" max="9" width="14.1640625" bestFit="1" customWidth="1"/>
  </cols>
  <sheetData>
    <row r="1" spans="1:9" x14ac:dyDescent="0.2">
      <c r="A1" t="s">
        <v>125</v>
      </c>
      <c r="B1" t="s">
        <v>194</v>
      </c>
      <c r="C1" t="s">
        <v>195</v>
      </c>
      <c r="D1" t="s">
        <v>196</v>
      </c>
      <c r="E1" t="s">
        <v>197</v>
      </c>
      <c r="F1" t="s">
        <v>0</v>
      </c>
      <c r="G1" t="s">
        <v>190</v>
      </c>
      <c r="H1" t="s">
        <v>198</v>
      </c>
      <c r="I1" t="s">
        <v>199</v>
      </c>
    </row>
    <row r="2" spans="1:9" hidden="1" x14ac:dyDescent="0.2">
      <c r="A2" s="33">
        <v>41547</v>
      </c>
      <c r="B2">
        <v>2014</v>
      </c>
      <c r="C2" t="s">
        <v>200</v>
      </c>
      <c r="D2" t="s">
        <v>201</v>
      </c>
      <c r="E2" t="s">
        <v>202</v>
      </c>
      <c r="F2" t="s">
        <v>203</v>
      </c>
      <c r="G2">
        <v>0.63</v>
      </c>
      <c r="H2" t="s">
        <v>204</v>
      </c>
      <c r="I2" t="b">
        <v>1</v>
      </c>
    </row>
    <row r="3" spans="1:9" hidden="1" x14ac:dyDescent="0.2">
      <c r="A3" s="33">
        <v>41547</v>
      </c>
      <c r="B3">
        <v>2014</v>
      </c>
      <c r="C3" t="s">
        <v>200</v>
      </c>
      <c r="D3" t="s">
        <v>201</v>
      </c>
      <c r="E3" t="s">
        <v>202</v>
      </c>
      <c r="F3" t="s">
        <v>205</v>
      </c>
      <c r="G3">
        <v>5114</v>
      </c>
      <c r="H3" t="s">
        <v>204</v>
      </c>
      <c r="I3" t="b">
        <v>1</v>
      </c>
    </row>
    <row r="4" spans="1:9" hidden="1" x14ac:dyDescent="0.2">
      <c r="A4" s="33">
        <v>41547</v>
      </c>
      <c r="B4">
        <v>2014</v>
      </c>
      <c r="C4" t="s">
        <v>200</v>
      </c>
      <c r="D4" t="s">
        <v>201</v>
      </c>
      <c r="E4" t="s">
        <v>202</v>
      </c>
      <c r="F4" t="s">
        <v>206</v>
      </c>
      <c r="G4">
        <v>954</v>
      </c>
      <c r="H4" t="s">
        <v>204</v>
      </c>
      <c r="I4" t="b">
        <v>1</v>
      </c>
    </row>
    <row r="5" spans="1:9" hidden="1" x14ac:dyDescent="0.2">
      <c r="A5" s="33">
        <v>41547</v>
      </c>
      <c r="B5">
        <v>2014</v>
      </c>
      <c r="C5" t="s">
        <v>200</v>
      </c>
      <c r="D5" t="s">
        <v>201</v>
      </c>
      <c r="E5" t="s">
        <v>202</v>
      </c>
      <c r="F5" t="s">
        <v>207</v>
      </c>
      <c r="G5">
        <v>0.62</v>
      </c>
      <c r="H5" t="s">
        <v>204</v>
      </c>
      <c r="I5" t="b">
        <v>1</v>
      </c>
    </row>
    <row r="6" spans="1:9" hidden="1" x14ac:dyDescent="0.2">
      <c r="A6" s="33">
        <v>41547</v>
      </c>
      <c r="B6">
        <v>2014</v>
      </c>
      <c r="C6" t="s">
        <v>200</v>
      </c>
      <c r="D6" t="s">
        <v>201</v>
      </c>
      <c r="E6" t="s">
        <v>202</v>
      </c>
      <c r="F6" t="s">
        <v>10</v>
      </c>
      <c r="G6">
        <v>7288</v>
      </c>
      <c r="H6" t="s">
        <v>204</v>
      </c>
      <c r="I6" t="b">
        <v>1</v>
      </c>
    </row>
    <row r="7" spans="1:9" hidden="1" x14ac:dyDescent="0.2">
      <c r="A7" s="33">
        <v>41547</v>
      </c>
      <c r="B7">
        <v>2014</v>
      </c>
      <c r="C7" t="s">
        <v>200</v>
      </c>
      <c r="D7" t="s">
        <v>201</v>
      </c>
      <c r="E7" t="s">
        <v>202</v>
      </c>
      <c r="F7" t="s">
        <v>208</v>
      </c>
      <c r="G7">
        <v>1010</v>
      </c>
      <c r="H7" t="s">
        <v>204</v>
      </c>
      <c r="I7" t="b">
        <v>1</v>
      </c>
    </row>
    <row r="8" spans="1:9" hidden="1" x14ac:dyDescent="0.2">
      <c r="A8" s="33">
        <v>41547</v>
      </c>
      <c r="B8">
        <v>2014</v>
      </c>
      <c r="C8" t="s">
        <v>200</v>
      </c>
      <c r="D8" t="s">
        <v>201</v>
      </c>
      <c r="E8" t="s">
        <v>202</v>
      </c>
      <c r="F8" t="s">
        <v>209</v>
      </c>
      <c r="G8">
        <v>13415</v>
      </c>
      <c r="H8" t="s">
        <v>204</v>
      </c>
      <c r="I8" t="b">
        <v>1</v>
      </c>
    </row>
    <row r="9" spans="1:9" hidden="1" x14ac:dyDescent="0.2">
      <c r="A9" s="33">
        <v>41547</v>
      </c>
      <c r="B9">
        <v>2014</v>
      </c>
      <c r="C9" t="s">
        <v>200</v>
      </c>
      <c r="D9" t="s">
        <v>201</v>
      </c>
      <c r="E9" t="s">
        <v>202</v>
      </c>
      <c r="F9" t="s">
        <v>210</v>
      </c>
      <c r="G9">
        <v>72.40002158778131</v>
      </c>
      <c r="H9" t="s">
        <v>204</v>
      </c>
      <c r="I9" t="b">
        <v>1</v>
      </c>
    </row>
    <row r="10" spans="1:9" hidden="1" x14ac:dyDescent="0.2">
      <c r="A10" s="33">
        <v>41547</v>
      </c>
      <c r="B10">
        <v>2014</v>
      </c>
      <c r="C10" t="s">
        <v>200</v>
      </c>
      <c r="D10" t="s">
        <v>201</v>
      </c>
      <c r="E10" t="s">
        <v>202</v>
      </c>
      <c r="F10" t="s">
        <v>211</v>
      </c>
      <c r="G10">
        <v>6408</v>
      </c>
      <c r="H10" t="s">
        <v>204</v>
      </c>
      <c r="I10" t="b">
        <v>1</v>
      </c>
    </row>
    <row r="11" spans="1:9" hidden="1" x14ac:dyDescent="0.2">
      <c r="A11" s="33">
        <v>41547</v>
      </c>
      <c r="B11">
        <v>2014</v>
      </c>
      <c r="C11" t="s">
        <v>200</v>
      </c>
      <c r="D11" t="s">
        <v>201</v>
      </c>
      <c r="E11" t="s">
        <v>202</v>
      </c>
      <c r="F11" t="s">
        <v>212</v>
      </c>
      <c r="G11">
        <v>5244</v>
      </c>
      <c r="H11" t="s">
        <v>204</v>
      </c>
      <c r="I11" t="b">
        <v>1</v>
      </c>
    </row>
    <row r="12" spans="1:9" hidden="1" x14ac:dyDescent="0.2">
      <c r="A12" s="33">
        <v>41547</v>
      </c>
      <c r="B12">
        <v>2014</v>
      </c>
      <c r="C12" t="s">
        <v>200</v>
      </c>
      <c r="D12" t="s">
        <v>201</v>
      </c>
      <c r="E12" t="s">
        <v>202</v>
      </c>
      <c r="F12" t="s">
        <v>213</v>
      </c>
      <c r="G12">
        <v>28.301581304981379</v>
      </c>
      <c r="H12" t="s">
        <v>204</v>
      </c>
      <c r="I12" t="b">
        <v>1</v>
      </c>
    </row>
    <row r="13" spans="1:9" hidden="1" x14ac:dyDescent="0.2">
      <c r="A13" s="33">
        <v>41547</v>
      </c>
      <c r="B13">
        <v>2014</v>
      </c>
      <c r="C13" t="s">
        <v>200</v>
      </c>
      <c r="D13" t="s">
        <v>201</v>
      </c>
      <c r="E13" t="s">
        <v>202</v>
      </c>
      <c r="F13" t="s">
        <v>214</v>
      </c>
      <c r="G13">
        <v>6334</v>
      </c>
      <c r="H13" t="s">
        <v>204</v>
      </c>
      <c r="I13" t="b">
        <v>1</v>
      </c>
    </row>
    <row r="14" spans="1:9" x14ac:dyDescent="0.2">
      <c r="A14" s="33">
        <v>41547</v>
      </c>
      <c r="B14">
        <v>2014</v>
      </c>
      <c r="C14" t="s">
        <v>200</v>
      </c>
      <c r="D14" t="s">
        <v>201</v>
      </c>
      <c r="E14" t="s">
        <v>202</v>
      </c>
      <c r="F14" t="s">
        <v>215</v>
      </c>
      <c r="G14">
        <v>34.184251713530138</v>
      </c>
      <c r="H14" t="s">
        <v>204</v>
      </c>
      <c r="I14" t="b">
        <v>1</v>
      </c>
    </row>
    <row r="15" spans="1:9" hidden="1" x14ac:dyDescent="0.2">
      <c r="A15" s="33">
        <v>41547</v>
      </c>
      <c r="B15">
        <v>2014</v>
      </c>
      <c r="C15" t="s">
        <v>200</v>
      </c>
      <c r="D15" t="s">
        <v>201</v>
      </c>
      <c r="E15" t="s">
        <v>202</v>
      </c>
      <c r="F15" t="s">
        <v>216</v>
      </c>
      <c r="G15">
        <v>74</v>
      </c>
      <c r="H15" t="s">
        <v>204</v>
      </c>
      <c r="I15" t="b">
        <v>1</v>
      </c>
    </row>
    <row r="16" spans="1:9" hidden="1" x14ac:dyDescent="0.2">
      <c r="A16" s="33">
        <v>41547</v>
      </c>
      <c r="B16">
        <v>2014</v>
      </c>
      <c r="C16" t="s">
        <v>200</v>
      </c>
      <c r="D16" t="s">
        <v>201</v>
      </c>
      <c r="E16" t="s">
        <v>202</v>
      </c>
      <c r="F16" t="s">
        <v>217</v>
      </c>
      <c r="G16">
        <v>1164</v>
      </c>
      <c r="H16" t="s">
        <v>204</v>
      </c>
      <c r="I16" t="b">
        <v>1</v>
      </c>
    </row>
    <row r="17" spans="1:9" hidden="1" x14ac:dyDescent="0.2">
      <c r="A17" s="33">
        <v>41547</v>
      </c>
      <c r="B17">
        <v>2014</v>
      </c>
      <c r="C17" t="s">
        <v>200</v>
      </c>
      <c r="D17" t="s">
        <v>201</v>
      </c>
      <c r="E17" t="s">
        <v>202</v>
      </c>
      <c r="F17" t="s">
        <v>218</v>
      </c>
      <c r="G17">
        <v>2767</v>
      </c>
      <c r="H17" t="s">
        <v>204</v>
      </c>
      <c r="I17" t="b">
        <v>1</v>
      </c>
    </row>
    <row r="18" spans="1:9" hidden="1" x14ac:dyDescent="0.2">
      <c r="A18" s="33">
        <v>41547</v>
      </c>
      <c r="B18">
        <v>2014</v>
      </c>
      <c r="C18" t="s">
        <v>200</v>
      </c>
      <c r="D18" t="s">
        <v>201</v>
      </c>
      <c r="E18" t="s">
        <v>202</v>
      </c>
      <c r="F18" t="s">
        <v>1</v>
      </c>
      <c r="G18">
        <v>18529</v>
      </c>
      <c r="H18" t="s">
        <v>204</v>
      </c>
      <c r="I18" t="b">
        <v>1</v>
      </c>
    </row>
    <row r="19" spans="1:9" hidden="1" x14ac:dyDescent="0.2">
      <c r="A19" s="33">
        <v>41547</v>
      </c>
      <c r="B19">
        <v>2014</v>
      </c>
      <c r="C19" t="s">
        <v>200</v>
      </c>
      <c r="D19" t="s">
        <v>201</v>
      </c>
      <c r="E19" t="s">
        <v>202</v>
      </c>
      <c r="F19" t="s">
        <v>219</v>
      </c>
      <c r="G19">
        <v>3304</v>
      </c>
      <c r="H19" t="s">
        <v>204</v>
      </c>
      <c r="I19" t="b">
        <v>1</v>
      </c>
    </row>
    <row r="20" spans="1:9" hidden="1" x14ac:dyDescent="0.2">
      <c r="A20" s="33">
        <v>41639</v>
      </c>
      <c r="B20">
        <v>2014</v>
      </c>
      <c r="C20" t="s">
        <v>220</v>
      </c>
      <c r="D20" t="s">
        <v>221</v>
      </c>
      <c r="E20" t="s">
        <v>202</v>
      </c>
      <c r="F20" t="s">
        <v>203</v>
      </c>
      <c r="G20">
        <v>0.79</v>
      </c>
      <c r="H20" t="s">
        <v>204</v>
      </c>
      <c r="I20" t="b">
        <v>1</v>
      </c>
    </row>
    <row r="21" spans="1:9" hidden="1" x14ac:dyDescent="0.2">
      <c r="A21" s="33">
        <v>41639</v>
      </c>
      <c r="B21">
        <v>2014</v>
      </c>
      <c r="C21" t="s">
        <v>220</v>
      </c>
      <c r="D21" t="s">
        <v>221</v>
      </c>
      <c r="E21" t="s">
        <v>202</v>
      </c>
      <c r="F21" t="s">
        <v>205</v>
      </c>
      <c r="G21">
        <v>8284</v>
      </c>
      <c r="H21" t="s">
        <v>204</v>
      </c>
      <c r="I21" t="b">
        <v>1</v>
      </c>
    </row>
    <row r="22" spans="1:9" hidden="1" x14ac:dyDescent="0.2">
      <c r="A22" s="33">
        <v>41639</v>
      </c>
      <c r="B22">
        <v>2014</v>
      </c>
      <c r="C22" t="s">
        <v>220</v>
      </c>
      <c r="D22" t="s">
        <v>221</v>
      </c>
      <c r="E22" t="s">
        <v>202</v>
      </c>
      <c r="F22" t="s">
        <v>206</v>
      </c>
      <c r="G22">
        <v>1261</v>
      </c>
      <c r="H22" t="s">
        <v>204</v>
      </c>
      <c r="I22" t="b">
        <v>1</v>
      </c>
    </row>
    <row r="23" spans="1:9" hidden="1" x14ac:dyDescent="0.2">
      <c r="A23" s="33">
        <v>41639</v>
      </c>
      <c r="B23">
        <v>2014</v>
      </c>
      <c r="C23" t="s">
        <v>220</v>
      </c>
      <c r="D23" t="s">
        <v>221</v>
      </c>
      <c r="E23" t="s">
        <v>202</v>
      </c>
      <c r="F23" t="s">
        <v>207</v>
      </c>
      <c r="G23">
        <v>0.78</v>
      </c>
      <c r="H23" t="s">
        <v>204</v>
      </c>
      <c r="I23" t="b">
        <v>1</v>
      </c>
    </row>
    <row r="24" spans="1:9" hidden="1" x14ac:dyDescent="0.2">
      <c r="A24" s="33">
        <v>41639</v>
      </c>
      <c r="B24">
        <v>2014</v>
      </c>
      <c r="C24" t="s">
        <v>220</v>
      </c>
      <c r="D24" t="s">
        <v>221</v>
      </c>
      <c r="E24" t="s">
        <v>202</v>
      </c>
      <c r="F24" t="s">
        <v>10</v>
      </c>
      <c r="G24">
        <v>9230</v>
      </c>
      <c r="H24" t="s">
        <v>204</v>
      </c>
      <c r="I24" t="b">
        <v>1</v>
      </c>
    </row>
    <row r="25" spans="1:9" hidden="1" x14ac:dyDescent="0.2">
      <c r="A25" s="33">
        <v>41639</v>
      </c>
      <c r="B25">
        <v>2014</v>
      </c>
      <c r="C25" t="s">
        <v>220</v>
      </c>
      <c r="D25" t="s">
        <v>221</v>
      </c>
      <c r="E25" t="s">
        <v>202</v>
      </c>
      <c r="F25" t="s">
        <v>208</v>
      </c>
      <c r="G25">
        <v>1235</v>
      </c>
      <c r="H25" t="s">
        <v>204</v>
      </c>
      <c r="I25" t="b">
        <v>1</v>
      </c>
    </row>
    <row r="26" spans="1:9" hidden="1" x14ac:dyDescent="0.2">
      <c r="A26" s="33">
        <v>41639</v>
      </c>
      <c r="B26">
        <v>2014</v>
      </c>
      <c r="C26" t="s">
        <v>220</v>
      </c>
      <c r="D26" t="s">
        <v>221</v>
      </c>
      <c r="E26" t="s">
        <v>202</v>
      </c>
      <c r="F26" t="s">
        <v>209</v>
      </c>
      <c r="G26">
        <v>16235</v>
      </c>
      <c r="H26" t="s">
        <v>204</v>
      </c>
      <c r="I26" t="b">
        <v>1</v>
      </c>
    </row>
    <row r="27" spans="1:9" hidden="1" x14ac:dyDescent="0.2">
      <c r="A27" s="33">
        <v>41639</v>
      </c>
      <c r="B27">
        <v>2014</v>
      </c>
      <c r="C27" t="s">
        <v>220</v>
      </c>
      <c r="D27" t="s">
        <v>221</v>
      </c>
      <c r="E27" t="s">
        <v>202</v>
      </c>
      <c r="F27" t="s">
        <v>210</v>
      </c>
      <c r="G27">
        <v>66.21395652351238</v>
      </c>
      <c r="H27" t="s">
        <v>204</v>
      </c>
      <c r="I27" t="b">
        <v>1</v>
      </c>
    </row>
    <row r="28" spans="1:9" hidden="1" x14ac:dyDescent="0.2">
      <c r="A28" s="33">
        <v>41639</v>
      </c>
      <c r="B28">
        <v>2014</v>
      </c>
      <c r="C28" t="s">
        <v>220</v>
      </c>
      <c r="D28" t="s">
        <v>221</v>
      </c>
      <c r="E28" t="s">
        <v>202</v>
      </c>
      <c r="F28" t="s">
        <v>211</v>
      </c>
      <c r="G28">
        <v>7878</v>
      </c>
      <c r="H28" t="s">
        <v>204</v>
      </c>
      <c r="I28" t="b">
        <v>1</v>
      </c>
    </row>
    <row r="29" spans="1:9" hidden="1" x14ac:dyDescent="0.2">
      <c r="A29" s="33">
        <v>41639</v>
      </c>
      <c r="B29">
        <v>2014</v>
      </c>
      <c r="C29" t="s">
        <v>220</v>
      </c>
      <c r="D29" t="s">
        <v>221</v>
      </c>
      <c r="E29" t="s">
        <v>202</v>
      </c>
      <c r="F29" t="s">
        <v>212</v>
      </c>
      <c r="G29">
        <v>6558</v>
      </c>
      <c r="H29" t="s">
        <v>204</v>
      </c>
      <c r="I29" t="b">
        <v>1</v>
      </c>
    </row>
    <row r="30" spans="1:9" hidden="1" x14ac:dyDescent="0.2">
      <c r="A30" s="33">
        <v>41639</v>
      </c>
      <c r="B30">
        <v>2014</v>
      </c>
      <c r="C30" t="s">
        <v>220</v>
      </c>
      <c r="D30" t="s">
        <v>221</v>
      </c>
      <c r="E30" t="s">
        <v>202</v>
      </c>
      <c r="F30" t="s">
        <v>213</v>
      </c>
      <c r="G30">
        <v>26.746604673926349</v>
      </c>
      <c r="H30" t="s">
        <v>204</v>
      </c>
      <c r="I30" t="b">
        <v>1</v>
      </c>
    </row>
    <row r="31" spans="1:9" hidden="1" x14ac:dyDescent="0.2">
      <c r="A31" s="33">
        <v>41639</v>
      </c>
      <c r="B31">
        <v>2014</v>
      </c>
      <c r="C31" t="s">
        <v>220</v>
      </c>
      <c r="D31" t="s">
        <v>221</v>
      </c>
      <c r="E31" t="s">
        <v>202</v>
      </c>
      <c r="F31" t="s">
        <v>214</v>
      </c>
      <c r="G31">
        <v>7969</v>
      </c>
      <c r="H31" t="s">
        <v>204</v>
      </c>
      <c r="I31" t="b">
        <v>1</v>
      </c>
    </row>
    <row r="32" spans="1:9" x14ac:dyDescent="0.2">
      <c r="A32" s="33">
        <v>41639</v>
      </c>
      <c r="B32">
        <v>2014</v>
      </c>
      <c r="C32" t="s">
        <v>220</v>
      </c>
      <c r="D32" t="s">
        <v>221</v>
      </c>
      <c r="E32" t="s">
        <v>202</v>
      </c>
      <c r="F32" t="s">
        <v>215</v>
      </c>
      <c r="G32">
        <v>32.501325502671399</v>
      </c>
      <c r="H32" t="s">
        <v>204</v>
      </c>
      <c r="I32" t="b">
        <v>1</v>
      </c>
    </row>
    <row r="33" spans="1:9" hidden="1" x14ac:dyDescent="0.2">
      <c r="A33" s="33">
        <v>41639</v>
      </c>
      <c r="B33">
        <v>2014</v>
      </c>
      <c r="C33" t="s">
        <v>220</v>
      </c>
      <c r="D33" t="s">
        <v>221</v>
      </c>
      <c r="E33" t="s">
        <v>202</v>
      </c>
      <c r="F33" t="s">
        <v>216</v>
      </c>
      <c r="G33">
        <v>-91</v>
      </c>
      <c r="H33" t="s">
        <v>204</v>
      </c>
      <c r="I33" t="b">
        <v>1</v>
      </c>
    </row>
    <row r="34" spans="1:9" hidden="1" x14ac:dyDescent="0.2">
      <c r="A34" s="33">
        <v>41639</v>
      </c>
      <c r="B34">
        <v>2014</v>
      </c>
      <c r="C34" t="s">
        <v>220</v>
      </c>
      <c r="D34" t="s">
        <v>221</v>
      </c>
      <c r="E34" t="s">
        <v>202</v>
      </c>
      <c r="F34" t="s">
        <v>217</v>
      </c>
      <c r="G34">
        <v>1320</v>
      </c>
      <c r="H34" t="s">
        <v>204</v>
      </c>
      <c r="I34" t="b">
        <v>1</v>
      </c>
    </row>
    <row r="35" spans="1:9" hidden="1" x14ac:dyDescent="0.2">
      <c r="A35" s="33">
        <v>41639</v>
      </c>
      <c r="B35">
        <v>2014</v>
      </c>
      <c r="C35" t="s">
        <v>220</v>
      </c>
      <c r="D35" t="s">
        <v>221</v>
      </c>
      <c r="E35" t="s">
        <v>202</v>
      </c>
      <c r="F35" t="s">
        <v>218</v>
      </c>
      <c r="G35">
        <v>2748</v>
      </c>
      <c r="H35" t="s">
        <v>204</v>
      </c>
      <c r="I35" t="b">
        <v>1</v>
      </c>
    </row>
    <row r="36" spans="1:9" hidden="1" x14ac:dyDescent="0.2">
      <c r="A36" s="33">
        <v>41639</v>
      </c>
      <c r="B36">
        <v>2014</v>
      </c>
      <c r="C36" t="s">
        <v>220</v>
      </c>
      <c r="D36" t="s">
        <v>221</v>
      </c>
      <c r="E36" t="s">
        <v>202</v>
      </c>
      <c r="F36" t="s">
        <v>1</v>
      </c>
      <c r="G36">
        <v>24519</v>
      </c>
      <c r="H36" t="s">
        <v>204</v>
      </c>
      <c r="I36" t="b">
        <v>1</v>
      </c>
    </row>
    <row r="37" spans="1:9" hidden="1" x14ac:dyDescent="0.2">
      <c r="A37" s="33">
        <v>41639</v>
      </c>
      <c r="B37">
        <v>2014</v>
      </c>
      <c r="C37" t="s">
        <v>220</v>
      </c>
      <c r="D37" t="s">
        <v>221</v>
      </c>
      <c r="E37" t="s">
        <v>202</v>
      </c>
      <c r="F37" t="s">
        <v>219</v>
      </c>
      <c r="G37">
        <v>4283</v>
      </c>
      <c r="H37" t="s">
        <v>204</v>
      </c>
      <c r="I37" t="b">
        <v>1</v>
      </c>
    </row>
    <row r="38" spans="1:9" hidden="1" x14ac:dyDescent="0.2">
      <c r="A38" s="33">
        <v>41729</v>
      </c>
      <c r="B38">
        <v>2014</v>
      </c>
      <c r="C38" t="s">
        <v>222</v>
      </c>
      <c r="D38" t="s">
        <v>223</v>
      </c>
      <c r="E38" t="s">
        <v>202</v>
      </c>
      <c r="F38" t="s">
        <v>203</v>
      </c>
      <c r="G38">
        <v>0.68</v>
      </c>
      <c r="H38" t="s">
        <v>204</v>
      </c>
      <c r="I38" t="b">
        <v>1</v>
      </c>
    </row>
    <row r="39" spans="1:9" hidden="1" x14ac:dyDescent="0.2">
      <c r="A39" s="33">
        <v>41729</v>
      </c>
      <c r="B39">
        <v>2014</v>
      </c>
      <c r="C39" t="s">
        <v>222</v>
      </c>
      <c r="D39" t="s">
        <v>223</v>
      </c>
      <c r="E39" t="s">
        <v>202</v>
      </c>
      <c r="F39" t="s">
        <v>205</v>
      </c>
      <c r="G39">
        <v>5941</v>
      </c>
      <c r="H39" t="s">
        <v>204</v>
      </c>
      <c r="I39" t="b">
        <v>1</v>
      </c>
    </row>
    <row r="40" spans="1:9" hidden="1" x14ac:dyDescent="0.2">
      <c r="A40" s="33">
        <v>41729</v>
      </c>
      <c r="B40">
        <v>2014</v>
      </c>
      <c r="C40" t="s">
        <v>222</v>
      </c>
      <c r="D40" t="s">
        <v>223</v>
      </c>
      <c r="E40" t="s">
        <v>202</v>
      </c>
      <c r="F40" t="s">
        <v>206</v>
      </c>
      <c r="G40">
        <v>1255</v>
      </c>
      <c r="H40" t="s">
        <v>204</v>
      </c>
      <c r="I40" t="b">
        <v>1</v>
      </c>
    </row>
    <row r="41" spans="1:9" hidden="1" x14ac:dyDescent="0.2">
      <c r="A41" s="33">
        <v>41729</v>
      </c>
      <c r="B41">
        <v>2014</v>
      </c>
      <c r="C41" t="s">
        <v>222</v>
      </c>
      <c r="D41" t="s">
        <v>223</v>
      </c>
      <c r="E41" t="s">
        <v>202</v>
      </c>
      <c r="F41" t="s">
        <v>207</v>
      </c>
      <c r="G41">
        <v>0.68</v>
      </c>
      <c r="H41" t="s">
        <v>204</v>
      </c>
      <c r="I41" t="b">
        <v>1</v>
      </c>
    </row>
    <row r="42" spans="1:9" hidden="1" x14ac:dyDescent="0.2">
      <c r="A42" s="33">
        <v>41729</v>
      </c>
      <c r="B42">
        <v>2014</v>
      </c>
      <c r="C42" t="s">
        <v>222</v>
      </c>
      <c r="D42" t="s">
        <v>223</v>
      </c>
      <c r="E42" t="s">
        <v>202</v>
      </c>
      <c r="F42" t="s">
        <v>10</v>
      </c>
      <c r="G42">
        <v>8229</v>
      </c>
      <c r="H42" t="s">
        <v>204</v>
      </c>
      <c r="I42" t="b">
        <v>1</v>
      </c>
    </row>
    <row r="43" spans="1:9" hidden="1" x14ac:dyDescent="0.2">
      <c r="A43" s="33">
        <v>41729</v>
      </c>
      <c r="B43">
        <v>2014</v>
      </c>
      <c r="C43" t="s">
        <v>222</v>
      </c>
      <c r="D43" t="s">
        <v>223</v>
      </c>
      <c r="E43" t="s">
        <v>202</v>
      </c>
      <c r="F43" t="s">
        <v>208</v>
      </c>
      <c r="G43">
        <v>1203</v>
      </c>
      <c r="H43" t="s">
        <v>204</v>
      </c>
      <c r="I43" t="b">
        <v>1</v>
      </c>
    </row>
    <row r="44" spans="1:9" hidden="1" x14ac:dyDescent="0.2">
      <c r="A44" s="33">
        <v>41729</v>
      </c>
      <c r="B44">
        <v>2014</v>
      </c>
      <c r="C44" t="s">
        <v>222</v>
      </c>
      <c r="D44" t="s">
        <v>223</v>
      </c>
      <c r="E44" t="s">
        <v>202</v>
      </c>
      <c r="F44" t="s">
        <v>209</v>
      </c>
      <c r="G44">
        <v>14462</v>
      </c>
      <c r="H44" t="s">
        <v>204</v>
      </c>
      <c r="I44" t="b">
        <v>1</v>
      </c>
    </row>
    <row r="45" spans="1:9" hidden="1" x14ac:dyDescent="0.2">
      <c r="A45" s="33">
        <v>41729</v>
      </c>
      <c r="B45">
        <v>2014</v>
      </c>
      <c r="C45" t="s">
        <v>222</v>
      </c>
      <c r="D45" t="s">
        <v>223</v>
      </c>
      <c r="E45" t="s">
        <v>202</v>
      </c>
      <c r="F45" t="s">
        <v>210</v>
      </c>
      <c r="G45">
        <v>70.881733078468855</v>
      </c>
      <c r="H45" t="s">
        <v>204</v>
      </c>
      <c r="I45" t="b">
        <v>1</v>
      </c>
    </row>
    <row r="46" spans="1:9" hidden="1" x14ac:dyDescent="0.2">
      <c r="A46" s="33">
        <v>41729</v>
      </c>
      <c r="B46">
        <v>2014</v>
      </c>
      <c r="C46" t="s">
        <v>222</v>
      </c>
      <c r="D46" t="s">
        <v>223</v>
      </c>
      <c r="E46" t="s">
        <v>202</v>
      </c>
      <c r="F46" t="s">
        <v>211</v>
      </c>
      <c r="G46">
        <v>6957</v>
      </c>
      <c r="H46" t="s">
        <v>204</v>
      </c>
      <c r="I46" t="b">
        <v>1</v>
      </c>
    </row>
    <row r="47" spans="1:9" hidden="1" x14ac:dyDescent="0.2">
      <c r="A47" s="33">
        <v>41729</v>
      </c>
      <c r="B47">
        <v>2014</v>
      </c>
      <c r="C47" t="s">
        <v>222</v>
      </c>
      <c r="D47" t="s">
        <v>223</v>
      </c>
      <c r="E47" t="s">
        <v>202</v>
      </c>
      <c r="F47" t="s">
        <v>212</v>
      </c>
      <c r="G47">
        <v>5660</v>
      </c>
      <c r="H47" t="s">
        <v>204</v>
      </c>
      <c r="I47" t="b">
        <v>1</v>
      </c>
    </row>
    <row r="48" spans="1:9" hidden="1" x14ac:dyDescent="0.2">
      <c r="A48" s="33">
        <v>41729</v>
      </c>
      <c r="B48">
        <v>2014</v>
      </c>
      <c r="C48" t="s">
        <v>222</v>
      </c>
      <c r="D48" t="s">
        <v>223</v>
      </c>
      <c r="E48" t="s">
        <v>202</v>
      </c>
      <c r="F48" t="s">
        <v>213</v>
      </c>
      <c r="G48">
        <v>27.741018477674849</v>
      </c>
      <c r="H48" t="s">
        <v>204</v>
      </c>
      <c r="I48" t="b">
        <v>1</v>
      </c>
    </row>
    <row r="49" spans="1:9" hidden="1" x14ac:dyDescent="0.2">
      <c r="A49" s="33">
        <v>41729</v>
      </c>
      <c r="B49">
        <v>2014</v>
      </c>
      <c r="C49" t="s">
        <v>222</v>
      </c>
      <c r="D49" t="s">
        <v>223</v>
      </c>
      <c r="E49" t="s">
        <v>202</v>
      </c>
      <c r="F49" t="s">
        <v>214</v>
      </c>
      <c r="G49">
        <v>6974</v>
      </c>
      <c r="H49" t="s">
        <v>204</v>
      </c>
      <c r="I49" t="b">
        <v>1</v>
      </c>
    </row>
    <row r="50" spans="1:9" x14ac:dyDescent="0.2">
      <c r="A50" s="33">
        <v>41729</v>
      </c>
      <c r="B50">
        <v>2014</v>
      </c>
      <c r="C50" t="s">
        <v>222</v>
      </c>
      <c r="D50" t="s">
        <v>223</v>
      </c>
      <c r="E50" t="s">
        <v>202</v>
      </c>
      <c r="F50" t="s">
        <v>215</v>
      </c>
      <c r="G50">
        <v>34.18124785570749</v>
      </c>
      <c r="H50" t="s">
        <v>204</v>
      </c>
      <c r="I50" t="b">
        <v>1</v>
      </c>
    </row>
    <row r="51" spans="1:9" hidden="1" x14ac:dyDescent="0.2">
      <c r="A51" s="33">
        <v>41729</v>
      </c>
      <c r="B51">
        <v>2014</v>
      </c>
      <c r="C51" t="s">
        <v>222</v>
      </c>
      <c r="D51" t="s">
        <v>223</v>
      </c>
      <c r="E51" t="s">
        <v>202</v>
      </c>
      <c r="F51" t="s">
        <v>216</v>
      </c>
      <c r="G51">
        <v>-17</v>
      </c>
      <c r="H51" t="s">
        <v>204</v>
      </c>
      <c r="I51" t="b">
        <v>1</v>
      </c>
    </row>
    <row r="52" spans="1:9" hidden="1" x14ac:dyDescent="0.2">
      <c r="A52" s="33">
        <v>41729</v>
      </c>
      <c r="B52">
        <v>2014</v>
      </c>
      <c r="C52" t="s">
        <v>222</v>
      </c>
      <c r="D52" t="s">
        <v>223</v>
      </c>
      <c r="E52" t="s">
        <v>202</v>
      </c>
      <c r="F52" t="s">
        <v>217</v>
      </c>
      <c r="G52">
        <v>1297</v>
      </c>
      <c r="H52" t="s">
        <v>204</v>
      </c>
      <c r="I52" t="b">
        <v>1</v>
      </c>
    </row>
    <row r="53" spans="1:9" hidden="1" x14ac:dyDescent="0.2">
      <c r="A53" s="33">
        <v>41729</v>
      </c>
      <c r="B53">
        <v>2014</v>
      </c>
      <c r="C53" t="s">
        <v>222</v>
      </c>
      <c r="D53" t="s">
        <v>223</v>
      </c>
      <c r="E53" t="s">
        <v>202</v>
      </c>
      <c r="F53" t="s">
        <v>218</v>
      </c>
      <c r="G53">
        <v>2743</v>
      </c>
      <c r="H53" t="s">
        <v>204</v>
      </c>
      <c r="I53" t="b">
        <v>1</v>
      </c>
    </row>
    <row r="54" spans="1:9" hidden="1" x14ac:dyDescent="0.2">
      <c r="A54" s="33">
        <v>41729</v>
      </c>
      <c r="B54">
        <v>2014</v>
      </c>
      <c r="C54" t="s">
        <v>222</v>
      </c>
      <c r="D54" t="s">
        <v>223</v>
      </c>
      <c r="E54" t="s">
        <v>202</v>
      </c>
      <c r="F54" t="s">
        <v>1</v>
      </c>
      <c r="G54">
        <v>20403</v>
      </c>
      <c r="H54" t="s">
        <v>204</v>
      </c>
      <c r="I54" t="b">
        <v>1</v>
      </c>
    </row>
    <row r="55" spans="1:9" hidden="1" x14ac:dyDescent="0.2">
      <c r="A55" s="33">
        <v>41729</v>
      </c>
      <c r="B55">
        <v>2014</v>
      </c>
      <c r="C55" t="s">
        <v>222</v>
      </c>
      <c r="D55" t="s">
        <v>223</v>
      </c>
      <c r="E55" t="s">
        <v>202</v>
      </c>
      <c r="F55" t="s">
        <v>219</v>
      </c>
      <c r="G55">
        <v>3542</v>
      </c>
      <c r="H55" t="s">
        <v>204</v>
      </c>
      <c r="I55" t="b">
        <v>1</v>
      </c>
    </row>
    <row r="56" spans="1:9" hidden="1" x14ac:dyDescent="0.2">
      <c r="A56" s="33">
        <v>41820</v>
      </c>
      <c r="B56">
        <v>2014</v>
      </c>
      <c r="C56" t="s">
        <v>224</v>
      </c>
      <c r="D56" t="s">
        <v>225</v>
      </c>
      <c r="E56" t="s">
        <v>202</v>
      </c>
      <c r="F56" t="s">
        <v>203</v>
      </c>
      <c r="G56">
        <v>0.56000000000000005</v>
      </c>
      <c r="H56" t="s">
        <v>204</v>
      </c>
      <c r="I56" t="b">
        <v>1</v>
      </c>
    </row>
    <row r="57" spans="1:9" hidden="1" x14ac:dyDescent="0.2">
      <c r="A57" s="33">
        <v>41820</v>
      </c>
      <c r="B57">
        <v>2014</v>
      </c>
      <c r="C57" t="s">
        <v>224</v>
      </c>
      <c r="D57" t="s">
        <v>225</v>
      </c>
      <c r="E57" t="s">
        <v>202</v>
      </c>
      <c r="F57" t="s">
        <v>205</v>
      </c>
      <c r="G57">
        <v>7595</v>
      </c>
      <c r="H57" t="s">
        <v>204</v>
      </c>
      <c r="I57" t="b">
        <v>1</v>
      </c>
    </row>
    <row r="58" spans="1:9" hidden="1" x14ac:dyDescent="0.2">
      <c r="A58" s="33">
        <v>41820</v>
      </c>
      <c r="B58">
        <v>2014</v>
      </c>
      <c r="C58" t="s">
        <v>224</v>
      </c>
      <c r="D58" t="s">
        <v>225</v>
      </c>
      <c r="E58" t="s">
        <v>202</v>
      </c>
      <c r="F58" t="s">
        <v>206</v>
      </c>
      <c r="G58">
        <v>1742</v>
      </c>
      <c r="H58" t="s">
        <v>204</v>
      </c>
      <c r="I58" t="b">
        <v>1</v>
      </c>
    </row>
    <row r="59" spans="1:9" hidden="1" x14ac:dyDescent="0.2">
      <c r="A59" s="33">
        <v>41820</v>
      </c>
      <c r="B59">
        <v>2014</v>
      </c>
      <c r="C59" t="s">
        <v>224</v>
      </c>
      <c r="D59" t="s">
        <v>225</v>
      </c>
      <c r="E59" t="s">
        <v>202</v>
      </c>
      <c r="F59" t="s">
        <v>207</v>
      </c>
      <c r="G59">
        <v>0.54999999999999982</v>
      </c>
      <c r="H59" t="s">
        <v>204</v>
      </c>
      <c r="I59" t="b">
        <v>1</v>
      </c>
    </row>
    <row r="60" spans="1:9" hidden="1" x14ac:dyDescent="0.2">
      <c r="A60" s="33">
        <v>41820</v>
      </c>
      <c r="B60">
        <v>2014</v>
      </c>
      <c r="C60" t="s">
        <v>224</v>
      </c>
      <c r="D60" t="s">
        <v>225</v>
      </c>
      <c r="E60" t="s">
        <v>202</v>
      </c>
      <c r="F60" t="s">
        <v>10</v>
      </c>
      <c r="G60">
        <v>8224</v>
      </c>
      <c r="H60" t="s">
        <v>204</v>
      </c>
      <c r="I60" t="b">
        <v>1</v>
      </c>
    </row>
    <row r="61" spans="1:9" hidden="1" x14ac:dyDescent="0.2">
      <c r="A61" s="33">
        <v>41820</v>
      </c>
      <c r="B61">
        <v>2014</v>
      </c>
      <c r="C61" t="s">
        <v>224</v>
      </c>
      <c r="D61" t="s">
        <v>225</v>
      </c>
      <c r="E61" t="s">
        <v>202</v>
      </c>
      <c r="F61" t="s">
        <v>208</v>
      </c>
      <c r="G61">
        <v>1373</v>
      </c>
      <c r="H61" t="s">
        <v>204</v>
      </c>
      <c r="I61" t="b">
        <v>1</v>
      </c>
    </row>
    <row r="62" spans="1:9" hidden="1" x14ac:dyDescent="0.2">
      <c r="A62" s="33">
        <v>41820</v>
      </c>
      <c r="B62">
        <v>2014</v>
      </c>
      <c r="C62" t="s">
        <v>224</v>
      </c>
      <c r="D62" t="s">
        <v>225</v>
      </c>
      <c r="E62" t="s">
        <v>202</v>
      </c>
      <c r="F62" t="s">
        <v>209</v>
      </c>
      <c r="G62">
        <v>15787</v>
      </c>
      <c r="H62" t="s">
        <v>204</v>
      </c>
      <c r="I62" t="b">
        <v>1</v>
      </c>
    </row>
    <row r="63" spans="1:9" hidden="1" x14ac:dyDescent="0.2">
      <c r="A63" s="33">
        <v>41820</v>
      </c>
      <c r="B63">
        <v>2014</v>
      </c>
      <c r="C63" t="s">
        <v>224</v>
      </c>
      <c r="D63" t="s">
        <v>225</v>
      </c>
      <c r="E63" t="s">
        <v>202</v>
      </c>
      <c r="F63" t="s">
        <v>210</v>
      </c>
      <c r="G63">
        <v>67.517748695577794</v>
      </c>
      <c r="H63" t="s">
        <v>204</v>
      </c>
      <c r="I63" t="b">
        <v>1</v>
      </c>
    </row>
    <row r="64" spans="1:9" hidden="1" x14ac:dyDescent="0.2">
      <c r="A64" s="33">
        <v>41820</v>
      </c>
      <c r="B64">
        <v>2014</v>
      </c>
      <c r="C64" t="s">
        <v>224</v>
      </c>
      <c r="D64" t="s">
        <v>225</v>
      </c>
      <c r="E64" t="s">
        <v>202</v>
      </c>
      <c r="F64" t="s">
        <v>211</v>
      </c>
      <c r="G64">
        <v>6577</v>
      </c>
      <c r="H64" t="s">
        <v>204</v>
      </c>
      <c r="I64" t="b">
        <v>1</v>
      </c>
    </row>
    <row r="65" spans="1:9" hidden="1" x14ac:dyDescent="0.2">
      <c r="A65" s="33">
        <v>41820</v>
      </c>
      <c r="B65">
        <v>2014</v>
      </c>
      <c r="C65" t="s">
        <v>224</v>
      </c>
      <c r="D65" t="s">
        <v>225</v>
      </c>
      <c r="E65" t="s">
        <v>202</v>
      </c>
      <c r="F65" t="s">
        <v>212</v>
      </c>
      <c r="G65">
        <v>4612</v>
      </c>
      <c r="H65" t="s">
        <v>204</v>
      </c>
      <c r="I65" t="b">
        <v>1</v>
      </c>
    </row>
    <row r="66" spans="1:9" hidden="1" x14ac:dyDescent="0.2">
      <c r="A66" s="33">
        <v>41820</v>
      </c>
      <c r="B66">
        <v>2014</v>
      </c>
      <c r="C66" t="s">
        <v>224</v>
      </c>
      <c r="D66" t="s">
        <v>225</v>
      </c>
      <c r="E66" t="s">
        <v>202</v>
      </c>
      <c r="F66" t="s">
        <v>213</v>
      </c>
      <c r="G66">
        <v>19.72457445898554</v>
      </c>
      <c r="H66" t="s">
        <v>204</v>
      </c>
      <c r="I66" t="b">
        <v>1</v>
      </c>
    </row>
    <row r="67" spans="1:9" hidden="1" x14ac:dyDescent="0.2">
      <c r="A67" s="33">
        <v>41820</v>
      </c>
      <c r="B67">
        <v>2014</v>
      </c>
      <c r="C67" t="s">
        <v>224</v>
      </c>
      <c r="D67" t="s">
        <v>225</v>
      </c>
      <c r="E67" t="s">
        <v>202</v>
      </c>
      <c r="F67" t="s">
        <v>214</v>
      </c>
      <c r="G67">
        <v>6482</v>
      </c>
      <c r="H67" t="s">
        <v>204</v>
      </c>
      <c r="I67" t="b">
        <v>1</v>
      </c>
    </row>
    <row r="68" spans="1:9" x14ac:dyDescent="0.2">
      <c r="A68" s="33">
        <v>41820</v>
      </c>
      <c r="B68">
        <v>2014</v>
      </c>
      <c r="C68" t="s">
        <v>224</v>
      </c>
      <c r="D68" t="s">
        <v>225</v>
      </c>
      <c r="E68" t="s">
        <v>202</v>
      </c>
      <c r="F68" t="s">
        <v>215</v>
      </c>
      <c r="G68">
        <v>27.722179454281068</v>
      </c>
      <c r="H68" t="s">
        <v>204</v>
      </c>
      <c r="I68" t="b">
        <v>1</v>
      </c>
    </row>
    <row r="69" spans="1:9" hidden="1" x14ac:dyDescent="0.2">
      <c r="A69" s="33">
        <v>41820</v>
      </c>
      <c r="B69">
        <v>2014</v>
      </c>
      <c r="C69" t="s">
        <v>224</v>
      </c>
      <c r="D69" t="s">
        <v>225</v>
      </c>
      <c r="E69" t="s">
        <v>202</v>
      </c>
      <c r="F69" t="s">
        <v>216</v>
      </c>
      <c r="G69">
        <v>95</v>
      </c>
      <c r="H69" t="s">
        <v>204</v>
      </c>
      <c r="I69" t="b">
        <v>1</v>
      </c>
    </row>
    <row r="70" spans="1:9" hidden="1" x14ac:dyDescent="0.2">
      <c r="A70" s="33">
        <v>41820</v>
      </c>
      <c r="B70">
        <v>2014</v>
      </c>
      <c r="C70" t="s">
        <v>224</v>
      </c>
      <c r="D70" t="s">
        <v>225</v>
      </c>
      <c r="E70" t="s">
        <v>202</v>
      </c>
      <c r="F70" t="s">
        <v>217</v>
      </c>
      <c r="G70">
        <v>1965</v>
      </c>
      <c r="H70" t="s">
        <v>204</v>
      </c>
      <c r="I70" t="b">
        <v>1</v>
      </c>
    </row>
    <row r="71" spans="1:9" hidden="1" x14ac:dyDescent="0.2">
      <c r="A71" s="33">
        <v>41820</v>
      </c>
      <c r="B71">
        <v>2014</v>
      </c>
      <c r="C71" t="s">
        <v>224</v>
      </c>
      <c r="D71" t="s">
        <v>225</v>
      </c>
      <c r="E71" t="s">
        <v>202</v>
      </c>
      <c r="F71" t="s">
        <v>218</v>
      </c>
      <c r="G71">
        <v>3123</v>
      </c>
      <c r="H71" t="s">
        <v>204</v>
      </c>
      <c r="I71" t="b">
        <v>1</v>
      </c>
    </row>
    <row r="72" spans="1:9" hidden="1" x14ac:dyDescent="0.2">
      <c r="A72" s="33">
        <v>41820</v>
      </c>
      <c r="B72">
        <v>2014</v>
      </c>
      <c r="C72" t="s">
        <v>224</v>
      </c>
      <c r="D72" t="s">
        <v>225</v>
      </c>
      <c r="E72" t="s">
        <v>202</v>
      </c>
      <c r="F72" t="s">
        <v>1</v>
      </c>
      <c r="G72">
        <v>23382</v>
      </c>
      <c r="H72" t="s">
        <v>204</v>
      </c>
      <c r="I72" t="b">
        <v>1</v>
      </c>
    </row>
    <row r="73" spans="1:9" hidden="1" x14ac:dyDescent="0.2">
      <c r="A73" s="33">
        <v>41820</v>
      </c>
      <c r="B73">
        <v>2014</v>
      </c>
      <c r="C73" t="s">
        <v>224</v>
      </c>
      <c r="D73" t="s">
        <v>225</v>
      </c>
      <c r="E73" t="s">
        <v>202</v>
      </c>
      <c r="F73" t="s">
        <v>219</v>
      </c>
      <c r="G73">
        <v>4682</v>
      </c>
      <c r="H73" t="s">
        <v>204</v>
      </c>
      <c r="I73" t="b">
        <v>1</v>
      </c>
    </row>
    <row r="74" spans="1:9" hidden="1" x14ac:dyDescent="0.2">
      <c r="A74" s="33">
        <v>41912</v>
      </c>
      <c r="B74">
        <v>2015</v>
      </c>
      <c r="C74" t="s">
        <v>200</v>
      </c>
      <c r="D74" t="s">
        <v>226</v>
      </c>
      <c r="E74" t="s">
        <v>202</v>
      </c>
      <c r="F74" t="s">
        <v>203</v>
      </c>
      <c r="G74">
        <v>0.55000000000000004</v>
      </c>
      <c r="H74" t="s">
        <v>204</v>
      </c>
      <c r="I74" t="b">
        <v>1</v>
      </c>
    </row>
    <row r="75" spans="1:9" hidden="1" x14ac:dyDescent="0.2">
      <c r="A75" s="33">
        <v>41912</v>
      </c>
      <c r="B75">
        <v>2015</v>
      </c>
      <c r="C75" t="s">
        <v>200</v>
      </c>
      <c r="D75" t="s">
        <v>226</v>
      </c>
      <c r="E75" t="s">
        <v>202</v>
      </c>
      <c r="F75" t="s">
        <v>205</v>
      </c>
      <c r="G75">
        <v>8273</v>
      </c>
      <c r="H75" t="s">
        <v>204</v>
      </c>
      <c r="I75" t="b">
        <v>1</v>
      </c>
    </row>
    <row r="76" spans="1:9" hidden="1" x14ac:dyDescent="0.2">
      <c r="A76" s="33">
        <v>41912</v>
      </c>
      <c r="B76">
        <v>2015</v>
      </c>
      <c r="C76" t="s">
        <v>200</v>
      </c>
      <c r="D76" t="s">
        <v>226</v>
      </c>
      <c r="E76" t="s">
        <v>202</v>
      </c>
      <c r="F76" t="s">
        <v>206</v>
      </c>
      <c r="G76">
        <v>1428</v>
      </c>
      <c r="H76" t="s">
        <v>204</v>
      </c>
      <c r="I76" t="b">
        <v>1</v>
      </c>
    </row>
    <row r="77" spans="1:9" hidden="1" x14ac:dyDescent="0.2">
      <c r="A77" s="33">
        <v>41912</v>
      </c>
      <c r="B77">
        <v>2015</v>
      </c>
      <c r="C77" t="s">
        <v>200</v>
      </c>
      <c r="D77" t="s">
        <v>226</v>
      </c>
      <c r="E77" t="s">
        <v>202</v>
      </c>
      <c r="F77" t="s">
        <v>207</v>
      </c>
      <c r="G77">
        <v>0.54</v>
      </c>
      <c r="H77" t="s">
        <v>204</v>
      </c>
      <c r="I77" t="b">
        <v>1</v>
      </c>
    </row>
    <row r="78" spans="1:9" hidden="1" x14ac:dyDescent="0.2">
      <c r="A78" s="33">
        <v>41912</v>
      </c>
      <c r="B78">
        <v>2015</v>
      </c>
      <c r="C78" t="s">
        <v>200</v>
      </c>
      <c r="D78" t="s">
        <v>226</v>
      </c>
      <c r="E78" t="s">
        <v>202</v>
      </c>
      <c r="F78" t="s">
        <v>10</v>
      </c>
      <c r="G78">
        <v>7272</v>
      </c>
      <c r="H78" t="s">
        <v>204</v>
      </c>
      <c r="I78" t="b">
        <v>1</v>
      </c>
    </row>
    <row r="79" spans="1:9" hidden="1" x14ac:dyDescent="0.2">
      <c r="A79" s="33">
        <v>41912</v>
      </c>
      <c r="B79">
        <v>2015</v>
      </c>
      <c r="C79" t="s">
        <v>200</v>
      </c>
      <c r="D79" t="s">
        <v>226</v>
      </c>
      <c r="E79" t="s">
        <v>202</v>
      </c>
      <c r="F79" t="s">
        <v>208</v>
      </c>
      <c r="G79">
        <v>1151</v>
      </c>
      <c r="H79" t="s">
        <v>204</v>
      </c>
      <c r="I79" t="b">
        <v>1</v>
      </c>
    </row>
    <row r="80" spans="1:9" hidden="1" x14ac:dyDescent="0.2">
      <c r="A80" s="33">
        <v>41912</v>
      </c>
      <c r="B80">
        <v>2015</v>
      </c>
      <c r="C80" t="s">
        <v>200</v>
      </c>
      <c r="D80" t="s">
        <v>226</v>
      </c>
      <c r="E80" t="s">
        <v>202</v>
      </c>
      <c r="F80" t="s">
        <v>209</v>
      </c>
      <c r="G80">
        <v>14928</v>
      </c>
      <c r="H80" t="s">
        <v>204</v>
      </c>
      <c r="I80" t="b">
        <v>1</v>
      </c>
    </row>
    <row r="81" spans="1:9" hidden="1" x14ac:dyDescent="0.2">
      <c r="A81" s="33">
        <v>41912</v>
      </c>
      <c r="B81">
        <v>2015</v>
      </c>
      <c r="C81" t="s">
        <v>200</v>
      </c>
      <c r="D81" t="s">
        <v>226</v>
      </c>
      <c r="E81" t="s">
        <v>202</v>
      </c>
      <c r="F81" t="s">
        <v>210</v>
      </c>
      <c r="G81">
        <v>64.34205422180078</v>
      </c>
      <c r="H81" t="s">
        <v>204</v>
      </c>
      <c r="I81" t="b">
        <v>1</v>
      </c>
    </row>
    <row r="82" spans="1:9" hidden="1" x14ac:dyDescent="0.2">
      <c r="A82" s="33">
        <v>41912</v>
      </c>
      <c r="B82">
        <v>2015</v>
      </c>
      <c r="C82" t="s">
        <v>200</v>
      </c>
      <c r="D82" t="s">
        <v>226</v>
      </c>
      <c r="E82" t="s">
        <v>202</v>
      </c>
      <c r="F82" t="s">
        <v>211</v>
      </c>
      <c r="G82">
        <v>5896</v>
      </c>
      <c r="H82" t="s">
        <v>204</v>
      </c>
      <c r="I82" t="b">
        <v>1</v>
      </c>
    </row>
    <row r="83" spans="1:9" hidden="1" x14ac:dyDescent="0.2">
      <c r="A83" s="33">
        <v>41912</v>
      </c>
      <c r="B83">
        <v>2015</v>
      </c>
      <c r="C83" t="s">
        <v>200</v>
      </c>
      <c r="D83" t="s">
        <v>226</v>
      </c>
      <c r="E83" t="s">
        <v>202</v>
      </c>
      <c r="F83" t="s">
        <v>212</v>
      </c>
      <c r="G83">
        <v>4540</v>
      </c>
      <c r="H83" t="s">
        <v>204</v>
      </c>
      <c r="I83" t="b">
        <v>1</v>
      </c>
    </row>
    <row r="84" spans="1:9" hidden="1" x14ac:dyDescent="0.2">
      <c r="A84" s="33">
        <v>41912</v>
      </c>
      <c r="B84">
        <v>2015</v>
      </c>
      <c r="C84" t="s">
        <v>200</v>
      </c>
      <c r="D84" t="s">
        <v>226</v>
      </c>
      <c r="E84" t="s">
        <v>202</v>
      </c>
      <c r="F84" t="s">
        <v>213</v>
      </c>
      <c r="G84">
        <v>19.568122063704148</v>
      </c>
      <c r="H84" t="s">
        <v>204</v>
      </c>
      <c r="I84" t="b">
        <v>1</v>
      </c>
    </row>
    <row r="85" spans="1:9" hidden="1" x14ac:dyDescent="0.2">
      <c r="A85" s="33">
        <v>41912</v>
      </c>
      <c r="B85">
        <v>2015</v>
      </c>
      <c r="C85" t="s">
        <v>200</v>
      </c>
      <c r="D85" t="s">
        <v>226</v>
      </c>
      <c r="E85" t="s">
        <v>202</v>
      </c>
      <c r="F85" t="s">
        <v>214</v>
      </c>
      <c r="G85">
        <v>5844</v>
      </c>
      <c r="H85" t="s">
        <v>204</v>
      </c>
      <c r="I85" t="b">
        <v>1</v>
      </c>
    </row>
    <row r="86" spans="1:9" x14ac:dyDescent="0.2">
      <c r="A86" s="33">
        <v>41912</v>
      </c>
      <c r="B86">
        <v>2015</v>
      </c>
      <c r="C86" t="s">
        <v>200</v>
      </c>
      <c r="D86" t="s">
        <v>226</v>
      </c>
      <c r="E86" t="s">
        <v>202</v>
      </c>
      <c r="F86" t="s">
        <v>215</v>
      </c>
      <c r="G86">
        <v>25.18856945821301</v>
      </c>
      <c r="H86" t="s">
        <v>204</v>
      </c>
      <c r="I86" t="b">
        <v>1</v>
      </c>
    </row>
    <row r="87" spans="1:9" hidden="1" x14ac:dyDescent="0.2">
      <c r="A87" s="33">
        <v>41912</v>
      </c>
      <c r="B87">
        <v>2015</v>
      </c>
      <c r="C87" t="s">
        <v>200</v>
      </c>
      <c r="D87" t="s">
        <v>226</v>
      </c>
      <c r="E87" t="s">
        <v>202</v>
      </c>
      <c r="F87" t="s">
        <v>216</v>
      </c>
      <c r="G87">
        <v>52</v>
      </c>
      <c r="H87" t="s">
        <v>204</v>
      </c>
      <c r="I87" t="b">
        <v>1</v>
      </c>
    </row>
    <row r="88" spans="1:9" hidden="1" x14ac:dyDescent="0.2">
      <c r="A88" s="33">
        <v>41912</v>
      </c>
      <c r="B88">
        <v>2015</v>
      </c>
      <c r="C88" t="s">
        <v>200</v>
      </c>
      <c r="D88" t="s">
        <v>226</v>
      </c>
      <c r="E88" t="s">
        <v>202</v>
      </c>
      <c r="F88" t="s">
        <v>217</v>
      </c>
      <c r="G88">
        <v>1356</v>
      </c>
      <c r="H88" t="s">
        <v>204</v>
      </c>
      <c r="I88" t="b">
        <v>1</v>
      </c>
    </row>
    <row r="89" spans="1:9" hidden="1" x14ac:dyDescent="0.2">
      <c r="A89" s="33">
        <v>41912</v>
      </c>
      <c r="B89">
        <v>2015</v>
      </c>
      <c r="C89" t="s">
        <v>200</v>
      </c>
      <c r="D89" t="s">
        <v>226</v>
      </c>
      <c r="E89" t="s">
        <v>202</v>
      </c>
      <c r="F89" t="s">
        <v>218</v>
      </c>
      <c r="G89">
        <v>3065</v>
      </c>
      <c r="H89" t="s">
        <v>204</v>
      </c>
      <c r="I89" t="b">
        <v>1</v>
      </c>
    </row>
    <row r="90" spans="1:9" hidden="1" x14ac:dyDescent="0.2">
      <c r="A90" s="33">
        <v>41912</v>
      </c>
      <c r="B90">
        <v>2015</v>
      </c>
      <c r="C90" t="s">
        <v>200</v>
      </c>
      <c r="D90" t="s">
        <v>226</v>
      </c>
      <c r="E90" t="s">
        <v>202</v>
      </c>
      <c r="F90" t="s">
        <v>1</v>
      </c>
      <c r="G90">
        <v>23201</v>
      </c>
      <c r="H90" t="s">
        <v>204</v>
      </c>
      <c r="I90" t="b">
        <v>1</v>
      </c>
    </row>
    <row r="91" spans="1:9" hidden="1" x14ac:dyDescent="0.2">
      <c r="A91" s="33">
        <v>41912</v>
      </c>
      <c r="B91">
        <v>2015</v>
      </c>
      <c r="C91" t="s">
        <v>200</v>
      </c>
      <c r="D91" t="s">
        <v>226</v>
      </c>
      <c r="E91" t="s">
        <v>202</v>
      </c>
      <c r="F91" t="s">
        <v>219</v>
      </c>
      <c r="G91">
        <v>3728</v>
      </c>
      <c r="H91" t="s">
        <v>204</v>
      </c>
      <c r="I91" t="b">
        <v>1</v>
      </c>
    </row>
    <row r="92" spans="1:9" hidden="1" x14ac:dyDescent="0.2">
      <c r="A92" s="33">
        <v>42004</v>
      </c>
      <c r="B92">
        <v>2015</v>
      </c>
      <c r="C92" t="s">
        <v>220</v>
      </c>
      <c r="D92" t="s">
        <v>227</v>
      </c>
      <c r="E92" t="s">
        <v>202</v>
      </c>
      <c r="F92" t="s">
        <v>203</v>
      </c>
      <c r="G92">
        <v>0.71</v>
      </c>
      <c r="H92" t="s">
        <v>204</v>
      </c>
      <c r="I92" t="b">
        <v>1</v>
      </c>
    </row>
    <row r="93" spans="1:9" hidden="1" x14ac:dyDescent="0.2">
      <c r="A93" s="33">
        <v>42004</v>
      </c>
      <c r="B93">
        <v>2015</v>
      </c>
      <c r="C93" t="s">
        <v>220</v>
      </c>
      <c r="D93" t="s">
        <v>227</v>
      </c>
      <c r="E93" t="s">
        <v>202</v>
      </c>
      <c r="F93" t="s">
        <v>205</v>
      </c>
      <c r="G93">
        <v>10136</v>
      </c>
      <c r="H93" t="s">
        <v>204</v>
      </c>
      <c r="I93" t="b">
        <v>1</v>
      </c>
    </row>
    <row r="94" spans="1:9" hidden="1" x14ac:dyDescent="0.2">
      <c r="A94" s="33">
        <v>42004</v>
      </c>
      <c r="B94">
        <v>2015</v>
      </c>
      <c r="C94" t="s">
        <v>220</v>
      </c>
      <c r="D94" t="s">
        <v>227</v>
      </c>
      <c r="E94" t="s">
        <v>202</v>
      </c>
      <c r="F94" t="s">
        <v>206</v>
      </c>
      <c r="G94">
        <v>1521</v>
      </c>
      <c r="H94" t="s">
        <v>204</v>
      </c>
      <c r="I94" t="b">
        <v>1</v>
      </c>
    </row>
    <row r="95" spans="1:9" hidden="1" x14ac:dyDescent="0.2">
      <c r="A95" s="33">
        <v>42004</v>
      </c>
      <c r="B95">
        <v>2015</v>
      </c>
      <c r="C95" t="s">
        <v>220</v>
      </c>
      <c r="D95" t="s">
        <v>227</v>
      </c>
      <c r="E95" t="s">
        <v>202</v>
      </c>
      <c r="F95" t="s">
        <v>207</v>
      </c>
      <c r="G95">
        <v>0.71</v>
      </c>
      <c r="H95" t="s">
        <v>204</v>
      </c>
      <c r="I95" t="b">
        <v>1</v>
      </c>
    </row>
    <row r="96" spans="1:9" hidden="1" x14ac:dyDescent="0.2">
      <c r="A96" s="33">
        <v>42004</v>
      </c>
      <c r="B96">
        <v>2015</v>
      </c>
      <c r="C96" t="s">
        <v>220</v>
      </c>
      <c r="D96" t="s">
        <v>227</v>
      </c>
      <c r="E96" t="s">
        <v>202</v>
      </c>
      <c r="F96" t="s">
        <v>10</v>
      </c>
      <c r="G96">
        <v>9297</v>
      </c>
      <c r="H96" t="s">
        <v>204</v>
      </c>
      <c r="I96" t="b">
        <v>1</v>
      </c>
    </row>
    <row r="97" spans="1:9" hidden="1" x14ac:dyDescent="0.2">
      <c r="A97" s="33">
        <v>42004</v>
      </c>
      <c r="B97">
        <v>2015</v>
      </c>
      <c r="C97" t="s">
        <v>220</v>
      </c>
      <c r="D97" t="s">
        <v>227</v>
      </c>
      <c r="E97" t="s">
        <v>202</v>
      </c>
      <c r="F97" t="s">
        <v>208</v>
      </c>
      <c r="G97">
        <v>1097</v>
      </c>
      <c r="H97" t="s">
        <v>204</v>
      </c>
      <c r="I97" t="b">
        <v>1</v>
      </c>
    </row>
    <row r="98" spans="1:9" hidden="1" x14ac:dyDescent="0.2">
      <c r="A98" s="33">
        <v>42004</v>
      </c>
      <c r="B98">
        <v>2015</v>
      </c>
      <c r="C98" t="s">
        <v>220</v>
      </c>
      <c r="D98" t="s">
        <v>227</v>
      </c>
      <c r="E98" t="s">
        <v>202</v>
      </c>
      <c r="F98" t="s">
        <v>209</v>
      </c>
      <c r="G98">
        <v>16334</v>
      </c>
      <c r="H98" t="s">
        <v>204</v>
      </c>
      <c r="I98" t="b">
        <v>1</v>
      </c>
    </row>
    <row r="99" spans="1:9" hidden="1" x14ac:dyDescent="0.2">
      <c r="A99" s="33">
        <v>42004</v>
      </c>
      <c r="B99">
        <v>2015</v>
      </c>
      <c r="C99" t="s">
        <v>220</v>
      </c>
      <c r="D99" t="s">
        <v>227</v>
      </c>
      <c r="E99" t="s">
        <v>202</v>
      </c>
      <c r="F99" t="s">
        <v>210</v>
      </c>
      <c r="G99">
        <v>61.707593502077827</v>
      </c>
      <c r="H99" t="s">
        <v>204</v>
      </c>
      <c r="I99" t="b">
        <v>1</v>
      </c>
    </row>
    <row r="100" spans="1:9" hidden="1" x14ac:dyDescent="0.2">
      <c r="A100" s="33">
        <v>42004</v>
      </c>
      <c r="B100">
        <v>2015</v>
      </c>
      <c r="C100" t="s">
        <v>220</v>
      </c>
      <c r="D100" t="s">
        <v>227</v>
      </c>
      <c r="E100" t="s">
        <v>202</v>
      </c>
      <c r="F100" t="s">
        <v>211</v>
      </c>
      <c r="G100">
        <v>7850</v>
      </c>
      <c r="H100" t="s">
        <v>204</v>
      </c>
      <c r="I100" t="b">
        <v>1</v>
      </c>
    </row>
    <row r="101" spans="1:9" hidden="1" x14ac:dyDescent="0.2">
      <c r="A101" s="33">
        <v>42004</v>
      </c>
      <c r="B101">
        <v>2015</v>
      </c>
      <c r="C101" t="s">
        <v>220</v>
      </c>
      <c r="D101" t="s">
        <v>227</v>
      </c>
      <c r="E101" t="s">
        <v>202</v>
      </c>
      <c r="F101" t="s">
        <v>212</v>
      </c>
      <c r="G101">
        <v>5863</v>
      </c>
      <c r="H101" t="s">
        <v>204</v>
      </c>
      <c r="I101" t="b">
        <v>1</v>
      </c>
    </row>
    <row r="102" spans="1:9" hidden="1" x14ac:dyDescent="0.2">
      <c r="A102" s="33">
        <v>42004</v>
      </c>
      <c r="B102">
        <v>2015</v>
      </c>
      <c r="C102" t="s">
        <v>220</v>
      </c>
      <c r="D102" t="s">
        <v>227</v>
      </c>
      <c r="E102" t="s">
        <v>202</v>
      </c>
      <c r="F102" t="s">
        <v>213</v>
      </c>
      <c r="G102">
        <v>22.149603324518321</v>
      </c>
      <c r="H102" t="s">
        <v>204</v>
      </c>
      <c r="I102" t="b">
        <v>1</v>
      </c>
    </row>
    <row r="103" spans="1:9" hidden="1" x14ac:dyDescent="0.2">
      <c r="A103" s="33">
        <v>42004</v>
      </c>
      <c r="B103">
        <v>2015</v>
      </c>
      <c r="C103" t="s">
        <v>220</v>
      </c>
      <c r="D103" t="s">
        <v>227</v>
      </c>
      <c r="E103" t="s">
        <v>202</v>
      </c>
      <c r="F103" t="s">
        <v>214</v>
      </c>
      <c r="G103">
        <v>7776</v>
      </c>
      <c r="H103" t="s">
        <v>204</v>
      </c>
      <c r="I103" t="b">
        <v>1</v>
      </c>
    </row>
    <row r="104" spans="1:9" x14ac:dyDescent="0.2">
      <c r="A104" s="33">
        <v>42004</v>
      </c>
      <c r="B104">
        <v>2015</v>
      </c>
      <c r="C104" t="s">
        <v>220</v>
      </c>
      <c r="D104" t="s">
        <v>227</v>
      </c>
      <c r="E104" t="s">
        <v>202</v>
      </c>
      <c r="F104" t="s">
        <v>215</v>
      </c>
      <c r="G104">
        <v>29.37665281450699</v>
      </c>
      <c r="H104" t="s">
        <v>204</v>
      </c>
      <c r="I104" t="b">
        <v>1</v>
      </c>
    </row>
    <row r="105" spans="1:9" hidden="1" x14ac:dyDescent="0.2">
      <c r="A105" s="33">
        <v>42004</v>
      </c>
      <c r="B105">
        <v>2015</v>
      </c>
      <c r="C105" t="s">
        <v>220</v>
      </c>
      <c r="D105" t="s">
        <v>227</v>
      </c>
      <c r="E105" t="s">
        <v>202</v>
      </c>
      <c r="F105" t="s">
        <v>216</v>
      </c>
      <c r="G105">
        <v>74</v>
      </c>
      <c r="H105" t="s">
        <v>204</v>
      </c>
      <c r="I105" t="b">
        <v>1</v>
      </c>
    </row>
    <row r="106" spans="1:9" hidden="1" x14ac:dyDescent="0.2">
      <c r="A106" s="33">
        <v>42004</v>
      </c>
      <c r="B106">
        <v>2015</v>
      </c>
      <c r="C106" t="s">
        <v>220</v>
      </c>
      <c r="D106" t="s">
        <v>227</v>
      </c>
      <c r="E106" t="s">
        <v>202</v>
      </c>
      <c r="F106" t="s">
        <v>217</v>
      </c>
      <c r="G106">
        <v>1987</v>
      </c>
      <c r="H106" t="s">
        <v>204</v>
      </c>
      <c r="I106" t="b">
        <v>1</v>
      </c>
    </row>
    <row r="107" spans="1:9" hidden="1" x14ac:dyDescent="0.2">
      <c r="A107" s="33">
        <v>42004</v>
      </c>
      <c r="B107">
        <v>2015</v>
      </c>
      <c r="C107" t="s">
        <v>220</v>
      </c>
      <c r="D107" t="s">
        <v>227</v>
      </c>
      <c r="E107" t="s">
        <v>202</v>
      </c>
      <c r="F107" t="s">
        <v>218</v>
      </c>
      <c r="G107">
        <v>2903</v>
      </c>
      <c r="H107" t="s">
        <v>204</v>
      </c>
      <c r="I107" t="b">
        <v>1</v>
      </c>
    </row>
    <row r="108" spans="1:9" hidden="1" x14ac:dyDescent="0.2">
      <c r="A108" s="33">
        <v>42004</v>
      </c>
      <c r="B108">
        <v>2015</v>
      </c>
      <c r="C108" t="s">
        <v>220</v>
      </c>
      <c r="D108" t="s">
        <v>227</v>
      </c>
      <c r="E108" t="s">
        <v>202</v>
      </c>
      <c r="F108" t="s">
        <v>1</v>
      </c>
      <c r="G108">
        <v>26470</v>
      </c>
      <c r="H108" t="s">
        <v>204</v>
      </c>
      <c r="I108" t="b">
        <v>1</v>
      </c>
    </row>
    <row r="109" spans="1:9" hidden="1" x14ac:dyDescent="0.2">
      <c r="A109" s="33">
        <v>42004</v>
      </c>
      <c r="B109">
        <v>2015</v>
      </c>
      <c r="C109" t="s">
        <v>220</v>
      </c>
      <c r="D109" t="s">
        <v>227</v>
      </c>
      <c r="E109" t="s">
        <v>202</v>
      </c>
      <c r="F109" t="s">
        <v>219</v>
      </c>
      <c r="G109">
        <v>4315</v>
      </c>
      <c r="H109" t="s">
        <v>204</v>
      </c>
      <c r="I109" t="b">
        <v>1</v>
      </c>
    </row>
    <row r="110" spans="1:9" hidden="1" x14ac:dyDescent="0.2">
      <c r="A110" s="33">
        <v>42094</v>
      </c>
      <c r="B110">
        <v>2015</v>
      </c>
      <c r="C110" t="s">
        <v>222</v>
      </c>
      <c r="D110" t="s">
        <v>228</v>
      </c>
      <c r="E110" t="s">
        <v>202</v>
      </c>
      <c r="F110" t="s">
        <v>203</v>
      </c>
      <c r="G110">
        <v>0.61</v>
      </c>
      <c r="H110" t="s">
        <v>204</v>
      </c>
      <c r="I110" t="b">
        <v>1</v>
      </c>
    </row>
    <row r="111" spans="1:9" hidden="1" x14ac:dyDescent="0.2">
      <c r="A111" s="33">
        <v>42094</v>
      </c>
      <c r="B111">
        <v>2015</v>
      </c>
      <c r="C111" t="s">
        <v>222</v>
      </c>
      <c r="D111" t="s">
        <v>228</v>
      </c>
      <c r="E111" t="s">
        <v>202</v>
      </c>
      <c r="F111" t="s">
        <v>205</v>
      </c>
      <c r="G111">
        <v>7161</v>
      </c>
      <c r="H111" t="s">
        <v>204</v>
      </c>
      <c r="I111" t="b">
        <v>1</v>
      </c>
    </row>
    <row r="112" spans="1:9" hidden="1" x14ac:dyDescent="0.2">
      <c r="A112" s="33">
        <v>42094</v>
      </c>
      <c r="B112">
        <v>2015</v>
      </c>
      <c r="C112" t="s">
        <v>222</v>
      </c>
      <c r="D112" t="s">
        <v>228</v>
      </c>
      <c r="E112" t="s">
        <v>202</v>
      </c>
      <c r="F112" t="s">
        <v>206</v>
      </c>
      <c r="G112">
        <v>1515</v>
      </c>
      <c r="H112" t="s">
        <v>204</v>
      </c>
      <c r="I112" t="b">
        <v>1</v>
      </c>
    </row>
    <row r="113" spans="1:9" hidden="1" x14ac:dyDescent="0.2">
      <c r="A113" s="33">
        <v>42094</v>
      </c>
      <c r="B113">
        <v>2015</v>
      </c>
      <c r="C113" t="s">
        <v>222</v>
      </c>
      <c r="D113" t="s">
        <v>228</v>
      </c>
      <c r="E113" t="s">
        <v>202</v>
      </c>
      <c r="F113" t="s">
        <v>207</v>
      </c>
      <c r="G113">
        <v>0.61</v>
      </c>
      <c r="H113" t="s">
        <v>204</v>
      </c>
      <c r="I113" t="b">
        <v>1</v>
      </c>
    </row>
    <row r="114" spans="1:9" hidden="1" x14ac:dyDescent="0.2">
      <c r="A114" s="33">
        <v>42094</v>
      </c>
      <c r="B114">
        <v>2015</v>
      </c>
      <c r="C114" t="s">
        <v>222</v>
      </c>
      <c r="D114" t="s">
        <v>228</v>
      </c>
      <c r="E114" t="s">
        <v>202</v>
      </c>
      <c r="F114" t="s">
        <v>10</v>
      </c>
      <c r="G114">
        <v>8109</v>
      </c>
      <c r="H114" t="s">
        <v>204</v>
      </c>
      <c r="I114" t="b">
        <v>1</v>
      </c>
    </row>
    <row r="115" spans="1:9" hidden="1" x14ac:dyDescent="0.2">
      <c r="A115" s="33">
        <v>42094</v>
      </c>
      <c r="B115">
        <v>2015</v>
      </c>
      <c r="C115" t="s">
        <v>222</v>
      </c>
      <c r="D115" t="s">
        <v>228</v>
      </c>
      <c r="E115" t="s">
        <v>202</v>
      </c>
      <c r="F115" t="s">
        <v>208</v>
      </c>
      <c r="G115">
        <v>1091</v>
      </c>
      <c r="H115" t="s">
        <v>204</v>
      </c>
      <c r="I115" t="b">
        <v>1</v>
      </c>
    </row>
    <row r="116" spans="1:9" hidden="1" x14ac:dyDescent="0.2">
      <c r="A116" s="33">
        <v>42094</v>
      </c>
      <c r="B116">
        <v>2015</v>
      </c>
      <c r="C116" t="s">
        <v>222</v>
      </c>
      <c r="D116" t="s">
        <v>228</v>
      </c>
      <c r="E116" t="s">
        <v>202</v>
      </c>
      <c r="F116" t="s">
        <v>209</v>
      </c>
      <c r="G116">
        <v>14568</v>
      </c>
      <c r="H116" t="s">
        <v>204</v>
      </c>
      <c r="I116" t="b">
        <v>1</v>
      </c>
    </row>
    <row r="117" spans="1:9" hidden="1" x14ac:dyDescent="0.2">
      <c r="A117" s="33">
        <v>42094</v>
      </c>
      <c r="B117">
        <v>2015</v>
      </c>
      <c r="C117" t="s">
        <v>222</v>
      </c>
      <c r="D117" t="s">
        <v>228</v>
      </c>
      <c r="E117" t="s">
        <v>202</v>
      </c>
      <c r="F117" t="s">
        <v>210</v>
      </c>
      <c r="G117">
        <v>67.044042523816088</v>
      </c>
      <c r="H117" t="s">
        <v>204</v>
      </c>
      <c r="I117" t="b">
        <v>1</v>
      </c>
    </row>
    <row r="118" spans="1:9" hidden="1" x14ac:dyDescent="0.2">
      <c r="A118" s="33">
        <v>42094</v>
      </c>
      <c r="B118">
        <v>2015</v>
      </c>
      <c r="C118" t="s">
        <v>222</v>
      </c>
      <c r="D118" t="s">
        <v>228</v>
      </c>
      <c r="E118" t="s">
        <v>202</v>
      </c>
      <c r="F118" t="s">
        <v>211</v>
      </c>
      <c r="G118">
        <v>6517</v>
      </c>
      <c r="H118" t="s">
        <v>204</v>
      </c>
      <c r="I118" t="b">
        <v>1</v>
      </c>
    </row>
    <row r="119" spans="1:9" hidden="1" x14ac:dyDescent="0.2">
      <c r="A119" s="33">
        <v>42094</v>
      </c>
      <c r="B119">
        <v>2015</v>
      </c>
      <c r="C119" t="s">
        <v>222</v>
      </c>
      <c r="D119" t="s">
        <v>228</v>
      </c>
      <c r="E119" t="s">
        <v>202</v>
      </c>
      <c r="F119" t="s">
        <v>212</v>
      </c>
      <c r="G119">
        <v>4985</v>
      </c>
      <c r="H119" t="s">
        <v>204</v>
      </c>
      <c r="I119" t="b">
        <v>1</v>
      </c>
    </row>
    <row r="120" spans="1:9" hidden="1" x14ac:dyDescent="0.2">
      <c r="A120" s="33">
        <v>42094</v>
      </c>
      <c r="B120">
        <v>2015</v>
      </c>
      <c r="C120" t="s">
        <v>222</v>
      </c>
      <c r="D120" t="s">
        <v>228</v>
      </c>
      <c r="E120" t="s">
        <v>202</v>
      </c>
      <c r="F120" t="s">
        <v>213</v>
      </c>
      <c r="G120">
        <v>22.941690827925811</v>
      </c>
      <c r="H120" t="s">
        <v>204</v>
      </c>
      <c r="I120" t="b">
        <v>1</v>
      </c>
    </row>
    <row r="121" spans="1:9" hidden="1" x14ac:dyDescent="0.2">
      <c r="A121" s="33">
        <v>42094</v>
      </c>
      <c r="B121">
        <v>2015</v>
      </c>
      <c r="C121" t="s">
        <v>222</v>
      </c>
      <c r="D121" t="s">
        <v>228</v>
      </c>
      <c r="E121" t="s">
        <v>202</v>
      </c>
      <c r="F121" t="s">
        <v>214</v>
      </c>
      <c r="G121">
        <v>6594</v>
      </c>
      <c r="H121" t="s">
        <v>204</v>
      </c>
      <c r="I121" t="b">
        <v>1</v>
      </c>
    </row>
    <row r="122" spans="1:9" x14ac:dyDescent="0.2">
      <c r="A122" s="33">
        <v>42094</v>
      </c>
      <c r="B122">
        <v>2015</v>
      </c>
      <c r="C122" t="s">
        <v>222</v>
      </c>
      <c r="D122" t="s">
        <v>228</v>
      </c>
      <c r="E122" t="s">
        <v>202</v>
      </c>
      <c r="F122" t="s">
        <v>215</v>
      </c>
      <c r="G122">
        <v>30.34654148833356</v>
      </c>
      <c r="H122" t="s">
        <v>204</v>
      </c>
      <c r="I122" t="b">
        <v>1</v>
      </c>
    </row>
    <row r="123" spans="1:9" hidden="1" x14ac:dyDescent="0.2">
      <c r="A123" s="33">
        <v>42094</v>
      </c>
      <c r="B123">
        <v>2015</v>
      </c>
      <c r="C123" t="s">
        <v>222</v>
      </c>
      <c r="D123" t="s">
        <v>228</v>
      </c>
      <c r="E123" t="s">
        <v>202</v>
      </c>
      <c r="F123" t="s">
        <v>216</v>
      </c>
      <c r="G123">
        <v>-77</v>
      </c>
      <c r="H123" t="s">
        <v>204</v>
      </c>
      <c r="I123" t="b">
        <v>1</v>
      </c>
    </row>
    <row r="124" spans="1:9" hidden="1" x14ac:dyDescent="0.2">
      <c r="A124" s="33">
        <v>42094</v>
      </c>
      <c r="B124">
        <v>2015</v>
      </c>
      <c r="C124" t="s">
        <v>222</v>
      </c>
      <c r="D124" t="s">
        <v>228</v>
      </c>
      <c r="E124" t="s">
        <v>202</v>
      </c>
      <c r="F124" t="s">
        <v>217</v>
      </c>
      <c r="G124">
        <v>1532</v>
      </c>
      <c r="H124" t="s">
        <v>204</v>
      </c>
      <c r="I124" t="b">
        <v>1</v>
      </c>
    </row>
    <row r="125" spans="1:9" hidden="1" x14ac:dyDescent="0.2">
      <c r="A125" s="33">
        <v>42094</v>
      </c>
      <c r="B125">
        <v>2015</v>
      </c>
      <c r="C125" t="s">
        <v>222</v>
      </c>
      <c r="D125" t="s">
        <v>228</v>
      </c>
      <c r="E125" t="s">
        <v>202</v>
      </c>
      <c r="F125" t="s">
        <v>218</v>
      </c>
      <c r="G125">
        <v>2984</v>
      </c>
      <c r="H125" t="s">
        <v>204</v>
      </c>
      <c r="I125" t="b">
        <v>1</v>
      </c>
    </row>
    <row r="126" spans="1:9" hidden="1" x14ac:dyDescent="0.2">
      <c r="A126" s="33">
        <v>42094</v>
      </c>
      <c r="B126">
        <v>2015</v>
      </c>
      <c r="C126" t="s">
        <v>222</v>
      </c>
      <c r="D126" t="s">
        <v>228</v>
      </c>
      <c r="E126" t="s">
        <v>202</v>
      </c>
      <c r="F126" t="s">
        <v>1</v>
      </c>
      <c r="G126">
        <v>21729</v>
      </c>
      <c r="H126" t="s">
        <v>204</v>
      </c>
      <c r="I126" t="b">
        <v>1</v>
      </c>
    </row>
    <row r="127" spans="1:9" hidden="1" x14ac:dyDescent="0.2">
      <c r="A127" s="33">
        <v>42094</v>
      </c>
      <c r="B127">
        <v>2015</v>
      </c>
      <c r="C127" t="s">
        <v>222</v>
      </c>
      <c r="D127" t="s">
        <v>228</v>
      </c>
      <c r="E127" t="s">
        <v>202</v>
      </c>
      <c r="F127" t="s">
        <v>219</v>
      </c>
      <c r="G127">
        <v>3709</v>
      </c>
      <c r="H127" t="s">
        <v>204</v>
      </c>
      <c r="I127" t="b">
        <v>1</v>
      </c>
    </row>
    <row r="128" spans="1:9" hidden="1" x14ac:dyDescent="0.2">
      <c r="A128" s="33">
        <v>42185</v>
      </c>
      <c r="B128">
        <v>2015</v>
      </c>
      <c r="C128" t="s">
        <v>224</v>
      </c>
      <c r="D128" t="s">
        <v>229</v>
      </c>
      <c r="E128" t="s">
        <v>202</v>
      </c>
      <c r="F128" t="s">
        <v>203</v>
      </c>
      <c r="G128">
        <v>-0.38000000000000012</v>
      </c>
      <c r="H128" t="s">
        <v>204</v>
      </c>
      <c r="I128" t="b">
        <v>1</v>
      </c>
    </row>
    <row r="129" spans="1:9" hidden="1" x14ac:dyDescent="0.2">
      <c r="A129" s="33">
        <v>42185</v>
      </c>
      <c r="B129">
        <v>2015</v>
      </c>
      <c r="C129" t="s">
        <v>224</v>
      </c>
      <c r="D129" t="s">
        <v>229</v>
      </c>
      <c r="E129" t="s">
        <v>202</v>
      </c>
      <c r="F129" t="s">
        <v>205</v>
      </c>
      <c r="G129">
        <v>7468</v>
      </c>
      <c r="H129" t="s">
        <v>204</v>
      </c>
      <c r="I129" t="b">
        <v>1</v>
      </c>
    </row>
    <row r="130" spans="1:9" hidden="1" x14ac:dyDescent="0.2">
      <c r="A130" s="33">
        <v>42185</v>
      </c>
      <c r="B130">
        <v>2015</v>
      </c>
      <c r="C130" t="s">
        <v>224</v>
      </c>
      <c r="D130" t="s">
        <v>229</v>
      </c>
      <c r="E130" t="s">
        <v>202</v>
      </c>
      <c r="F130" t="s">
        <v>206</v>
      </c>
      <c r="G130">
        <v>1493</v>
      </c>
      <c r="H130" t="s">
        <v>204</v>
      </c>
      <c r="I130" t="b">
        <v>1</v>
      </c>
    </row>
    <row r="131" spans="1:9" hidden="1" x14ac:dyDescent="0.2">
      <c r="A131" s="33">
        <v>42185</v>
      </c>
      <c r="B131">
        <v>2015</v>
      </c>
      <c r="C131" t="s">
        <v>224</v>
      </c>
      <c r="D131" t="s">
        <v>229</v>
      </c>
      <c r="E131" t="s">
        <v>202</v>
      </c>
      <c r="F131" t="s">
        <v>207</v>
      </c>
      <c r="G131">
        <v>-0.37999999999999989</v>
      </c>
      <c r="H131" t="s">
        <v>204</v>
      </c>
      <c r="I131" t="b">
        <v>1</v>
      </c>
    </row>
    <row r="132" spans="1:9" hidden="1" x14ac:dyDescent="0.2">
      <c r="A132" s="33">
        <v>42185</v>
      </c>
      <c r="B132">
        <v>2015</v>
      </c>
      <c r="C132" t="s">
        <v>224</v>
      </c>
      <c r="D132" t="s">
        <v>229</v>
      </c>
      <c r="E132" t="s">
        <v>202</v>
      </c>
      <c r="F132" t="s">
        <v>10</v>
      </c>
      <c r="G132">
        <v>-560</v>
      </c>
      <c r="H132" t="s">
        <v>204</v>
      </c>
      <c r="I132" t="b">
        <v>1</v>
      </c>
    </row>
    <row r="133" spans="1:9" hidden="1" x14ac:dyDescent="0.2">
      <c r="A133" s="33">
        <v>42185</v>
      </c>
      <c r="B133">
        <v>2015</v>
      </c>
      <c r="C133" t="s">
        <v>224</v>
      </c>
      <c r="D133" t="s">
        <v>229</v>
      </c>
      <c r="E133" t="s">
        <v>202</v>
      </c>
      <c r="F133" t="s">
        <v>208</v>
      </c>
      <c r="G133">
        <v>1272</v>
      </c>
      <c r="H133" t="s">
        <v>204</v>
      </c>
      <c r="I133" t="b">
        <v>1</v>
      </c>
    </row>
    <row r="134" spans="1:9" hidden="1" x14ac:dyDescent="0.2">
      <c r="A134" s="33">
        <v>42185</v>
      </c>
      <c r="B134">
        <v>2015</v>
      </c>
      <c r="C134" t="s">
        <v>224</v>
      </c>
      <c r="D134" t="s">
        <v>229</v>
      </c>
      <c r="E134" t="s">
        <v>202</v>
      </c>
      <c r="F134" t="s">
        <v>209</v>
      </c>
      <c r="G134">
        <v>14712</v>
      </c>
      <c r="H134" t="s">
        <v>204</v>
      </c>
      <c r="I134" t="b">
        <v>1</v>
      </c>
    </row>
    <row r="135" spans="1:9" hidden="1" x14ac:dyDescent="0.2">
      <c r="A135" s="33">
        <v>42185</v>
      </c>
      <c r="B135">
        <v>2015</v>
      </c>
      <c r="C135" t="s">
        <v>224</v>
      </c>
      <c r="D135" t="s">
        <v>229</v>
      </c>
      <c r="E135" t="s">
        <v>202</v>
      </c>
      <c r="F135" t="s">
        <v>210</v>
      </c>
      <c r="G135">
        <v>66.33002705139765</v>
      </c>
      <c r="H135" t="s">
        <v>204</v>
      </c>
      <c r="I135" t="b">
        <v>1</v>
      </c>
    </row>
    <row r="136" spans="1:9" hidden="1" x14ac:dyDescent="0.2">
      <c r="A136" s="33">
        <v>42185</v>
      </c>
      <c r="B136">
        <v>2015</v>
      </c>
      <c r="C136" t="s">
        <v>224</v>
      </c>
      <c r="D136" t="s">
        <v>229</v>
      </c>
      <c r="E136" t="s">
        <v>202</v>
      </c>
      <c r="F136" t="s">
        <v>211</v>
      </c>
      <c r="G136">
        <v>-1756</v>
      </c>
      <c r="H136" t="s">
        <v>204</v>
      </c>
      <c r="I136" t="b">
        <v>1</v>
      </c>
    </row>
    <row r="137" spans="1:9" hidden="1" x14ac:dyDescent="0.2">
      <c r="A137" s="33">
        <v>42185</v>
      </c>
      <c r="B137">
        <v>2015</v>
      </c>
      <c r="C137" t="s">
        <v>224</v>
      </c>
      <c r="D137" t="s">
        <v>229</v>
      </c>
      <c r="E137" t="s">
        <v>202</v>
      </c>
      <c r="F137" t="s">
        <v>212</v>
      </c>
      <c r="G137">
        <v>-3195</v>
      </c>
      <c r="H137" t="s">
        <v>204</v>
      </c>
      <c r="I137" t="b">
        <v>1</v>
      </c>
    </row>
    <row r="138" spans="1:9" hidden="1" x14ac:dyDescent="0.2">
      <c r="A138" s="33">
        <v>42185</v>
      </c>
      <c r="B138">
        <v>2015</v>
      </c>
      <c r="C138" t="s">
        <v>224</v>
      </c>
      <c r="D138" t="s">
        <v>229</v>
      </c>
      <c r="E138" t="s">
        <v>202</v>
      </c>
      <c r="F138" t="s">
        <v>213</v>
      </c>
      <c r="G138">
        <v>-14.404869251578001</v>
      </c>
      <c r="H138" t="s">
        <v>204</v>
      </c>
      <c r="I138" t="b">
        <v>1</v>
      </c>
    </row>
    <row r="139" spans="1:9" hidden="1" x14ac:dyDescent="0.2">
      <c r="A139" s="33">
        <v>42185</v>
      </c>
      <c r="B139">
        <v>2015</v>
      </c>
      <c r="C139" t="s">
        <v>224</v>
      </c>
      <c r="D139" t="s">
        <v>229</v>
      </c>
      <c r="E139" t="s">
        <v>202</v>
      </c>
      <c r="F139" t="s">
        <v>214</v>
      </c>
      <c r="G139">
        <v>-2053</v>
      </c>
      <c r="H139" t="s">
        <v>204</v>
      </c>
      <c r="I139" t="b">
        <v>1</v>
      </c>
    </row>
    <row r="140" spans="1:9" x14ac:dyDescent="0.2">
      <c r="A140" s="33">
        <v>42185</v>
      </c>
      <c r="B140">
        <v>2015</v>
      </c>
      <c r="C140" t="s">
        <v>224</v>
      </c>
      <c r="D140" t="s">
        <v>229</v>
      </c>
      <c r="E140" t="s">
        <v>202</v>
      </c>
      <c r="F140" t="s">
        <v>215</v>
      </c>
      <c r="G140">
        <v>-9.256086564472497</v>
      </c>
      <c r="H140" t="s">
        <v>204</v>
      </c>
      <c r="I140" t="b">
        <v>1</v>
      </c>
    </row>
    <row r="141" spans="1:9" hidden="1" x14ac:dyDescent="0.2">
      <c r="A141" s="33">
        <v>42185</v>
      </c>
      <c r="B141">
        <v>2015</v>
      </c>
      <c r="C141" t="s">
        <v>224</v>
      </c>
      <c r="D141" t="s">
        <v>229</v>
      </c>
      <c r="E141" t="s">
        <v>202</v>
      </c>
      <c r="F141" t="s">
        <v>216</v>
      </c>
      <c r="G141">
        <v>297</v>
      </c>
      <c r="H141" t="s">
        <v>204</v>
      </c>
      <c r="I141" t="b">
        <v>1</v>
      </c>
    </row>
    <row r="142" spans="1:9" hidden="1" x14ac:dyDescent="0.2">
      <c r="A142" s="33">
        <v>42185</v>
      </c>
      <c r="B142">
        <v>2015</v>
      </c>
      <c r="C142" t="s">
        <v>224</v>
      </c>
      <c r="D142" t="s">
        <v>229</v>
      </c>
      <c r="E142" t="s">
        <v>202</v>
      </c>
      <c r="F142" t="s">
        <v>217</v>
      </c>
      <c r="G142">
        <v>1439</v>
      </c>
      <c r="H142" t="s">
        <v>204</v>
      </c>
      <c r="I142" t="b">
        <v>1</v>
      </c>
    </row>
    <row r="143" spans="1:9" hidden="1" x14ac:dyDescent="0.2">
      <c r="A143" s="33">
        <v>42185</v>
      </c>
      <c r="B143">
        <v>2015</v>
      </c>
      <c r="C143" t="s">
        <v>224</v>
      </c>
      <c r="D143" t="s">
        <v>229</v>
      </c>
      <c r="E143" t="s">
        <v>202</v>
      </c>
      <c r="F143" t="s">
        <v>218</v>
      </c>
      <c r="G143">
        <v>3094</v>
      </c>
      <c r="H143" t="s">
        <v>204</v>
      </c>
      <c r="I143" t="b">
        <v>1</v>
      </c>
    </row>
    <row r="144" spans="1:9" hidden="1" x14ac:dyDescent="0.2">
      <c r="A144" s="33">
        <v>42185</v>
      </c>
      <c r="B144">
        <v>2015</v>
      </c>
      <c r="C144" t="s">
        <v>224</v>
      </c>
      <c r="D144" t="s">
        <v>229</v>
      </c>
      <c r="E144" t="s">
        <v>202</v>
      </c>
      <c r="F144" t="s">
        <v>1</v>
      </c>
      <c r="G144">
        <v>22180</v>
      </c>
      <c r="H144" t="s">
        <v>204</v>
      </c>
      <c r="I144" t="b">
        <v>1</v>
      </c>
    </row>
    <row r="145" spans="1:9" hidden="1" x14ac:dyDescent="0.2">
      <c r="A145" s="33">
        <v>42185</v>
      </c>
      <c r="B145">
        <v>2015</v>
      </c>
      <c r="C145" t="s">
        <v>224</v>
      </c>
      <c r="D145" t="s">
        <v>229</v>
      </c>
      <c r="E145" t="s">
        <v>202</v>
      </c>
      <c r="F145" t="s">
        <v>219</v>
      </c>
      <c r="G145">
        <v>3961</v>
      </c>
      <c r="H145" t="s">
        <v>204</v>
      </c>
      <c r="I145" t="b">
        <v>1</v>
      </c>
    </row>
    <row r="146" spans="1:9" hidden="1" x14ac:dyDescent="0.2">
      <c r="A146" s="33">
        <v>42277</v>
      </c>
      <c r="B146">
        <v>2016</v>
      </c>
      <c r="C146" t="s">
        <v>200</v>
      </c>
      <c r="D146" t="s">
        <v>230</v>
      </c>
      <c r="E146" t="s">
        <v>202</v>
      </c>
      <c r="F146" t="s">
        <v>203</v>
      </c>
      <c r="G146">
        <v>0.57999999999999996</v>
      </c>
      <c r="H146" t="s">
        <v>204</v>
      </c>
      <c r="I146" t="b">
        <v>1</v>
      </c>
    </row>
    <row r="147" spans="1:9" hidden="1" x14ac:dyDescent="0.2">
      <c r="A147" s="33">
        <v>42277</v>
      </c>
      <c r="B147">
        <v>2016</v>
      </c>
      <c r="C147" t="s">
        <v>200</v>
      </c>
      <c r="D147" t="s">
        <v>230</v>
      </c>
      <c r="E147" t="s">
        <v>202</v>
      </c>
      <c r="F147" t="s">
        <v>205</v>
      </c>
      <c r="G147">
        <v>7207</v>
      </c>
      <c r="H147" t="s">
        <v>204</v>
      </c>
      <c r="I147" t="b">
        <v>1</v>
      </c>
    </row>
    <row r="148" spans="1:9" hidden="1" x14ac:dyDescent="0.2">
      <c r="A148" s="33">
        <v>42277</v>
      </c>
      <c r="B148">
        <v>2016</v>
      </c>
      <c r="C148" t="s">
        <v>200</v>
      </c>
      <c r="D148" t="s">
        <v>230</v>
      </c>
      <c r="E148" t="s">
        <v>202</v>
      </c>
      <c r="F148" t="s">
        <v>206</v>
      </c>
      <c r="G148">
        <v>1461</v>
      </c>
      <c r="H148" t="s">
        <v>204</v>
      </c>
      <c r="I148" t="b">
        <v>1</v>
      </c>
    </row>
    <row r="149" spans="1:9" hidden="1" x14ac:dyDescent="0.2">
      <c r="A149" s="33">
        <v>42277</v>
      </c>
      <c r="B149">
        <v>2016</v>
      </c>
      <c r="C149" t="s">
        <v>200</v>
      </c>
      <c r="D149" t="s">
        <v>230</v>
      </c>
      <c r="E149" t="s">
        <v>202</v>
      </c>
      <c r="F149" t="s">
        <v>207</v>
      </c>
      <c r="G149">
        <v>0.56999999999999995</v>
      </c>
      <c r="H149" t="s">
        <v>204</v>
      </c>
      <c r="I149" t="b">
        <v>1</v>
      </c>
    </row>
    <row r="150" spans="1:9" hidden="1" x14ac:dyDescent="0.2">
      <c r="A150" s="33">
        <v>42277</v>
      </c>
      <c r="B150">
        <v>2016</v>
      </c>
      <c r="C150" t="s">
        <v>200</v>
      </c>
      <c r="D150" t="s">
        <v>230</v>
      </c>
      <c r="E150" t="s">
        <v>202</v>
      </c>
      <c r="F150" t="s">
        <v>10</v>
      </c>
      <c r="G150">
        <v>7254</v>
      </c>
      <c r="H150" t="s">
        <v>204</v>
      </c>
      <c r="I150" t="b">
        <v>1</v>
      </c>
    </row>
    <row r="151" spans="1:9" hidden="1" x14ac:dyDescent="0.2">
      <c r="A151" s="33">
        <v>42277</v>
      </c>
      <c r="B151">
        <v>2016</v>
      </c>
      <c r="C151" t="s">
        <v>200</v>
      </c>
      <c r="D151" t="s">
        <v>230</v>
      </c>
      <c r="E151" t="s">
        <v>202</v>
      </c>
      <c r="F151" t="s">
        <v>208</v>
      </c>
      <c r="G151">
        <v>1084</v>
      </c>
      <c r="H151" t="s">
        <v>204</v>
      </c>
      <c r="I151" t="b">
        <v>1</v>
      </c>
    </row>
    <row r="152" spans="1:9" hidden="1" x14ac:dyDescent="0.2">
      <c r="A152" s="33">
        <v>42277</v>
      </c>
      <c r="B152">
        <v>2016</v>
      </c>
      <c r="C152" t="s">
        <v>200</v>
      </c>
      <c r="D152" t="s">
        <v>230</v>
      </c>
      <c r="E152" t="s">
        <v>202</v>
      </c>
      <c r="F152" t="s">
        <v>209</v>
      </c>
      <c r="G152">
        <v>13172</v>
      </c>
      <c r="H152" t="s">
        <v>204</v>
      </c>
      <c r="I152" t="b">
        <v>1</v>
      </c>
    </row>
    <row r="153" spans="1:9" hidden="1" x14ac:dyDescent="0.2">
      <c r="A153" s="33">
        <v>42277</v>
      </c>
      <c r="B153">
        <v>2016</v>
      </c>
      <c r="C153" t="s">
        <v>200</v>
      </c>
      <c r="D153" t="s">
        <v>230</v>
      </c>
      <c r="E153" t="s">
        <v>202</v>
      </c>
      <c r="F153" t="s">
        <v>210</v>
      </c>
      <c r="G153">
        <v>64.635163648854217</v>
      </c>
      <c r="H153" t="s">
        <v>204</v>
      </c>
      <c r="I153" t="b">
        <v>1</v>
      </c>
    </row>
    <row r="154" spans="1:9" hidden="1" x14ac:dyDescent="0.2">
      <c r="A154" s="33">
        <v>42277</v>
      </c>
      <c r="B154">
        <v>2016</v>
      </c>
      <c r="C154" t="s">
        <v>200</v>
      </c>
      <c r="D154" t="s">
        <v>230</v>
      </c>
      <c r="E154" t="s">
        <v>202</v>
      </c>
      <c r="F154" t="s">
        <v>211</v>
      </c>
      <c r="G154">
        <v>5513</v>
      </c>
      <c r="H154" t="s">
        <v>204</v>
      </c>
      <c r="I154" t="b">
        <v>1</v>
      </c>
    </row>
    <row r="155" spans="1:9" hidden="1" x14ac:dyDescent="0.2">
      <c r="A155" s="33">
        <v>42277</v>
      </c>
      <c r="B155">
        <v>2016</v>
      </c>
      <c r="C155" t="s">
        <v>200</v>
      </c>
      <c r="D155" t="s">
        <v>230</v>
      </c>
      <c r="E155" t="s">
        <v>202</v>
      </c>
      <c r="F155" t="s">
        <v>212</v>
      </c>
      <c r="G155">
        <v>4620</v>
      </c>
      <c r="H155" t="s">
        <v>204</v>
      </c>
      <c r="I155" t="b">
        <v>1</v>
      </c>
    </row>
    <row r="156" spans="1:9" hidden="1" x14ac:dyDescent="0.2">
      <c r="A156" s="33">
        <v>42277</v>
      </c>
      <c r="B156">
        <v>2016</v>
      </c>
      <c r="C156" t="s">
        <v>200</v>
      </c>
      <c r="D156" t="s">
        <v>230</v>
      </c>
      <c r="E156" t="s">
        <v>202</v>
      </c>
      <c r="F156" t="s">
        <v>213</v>
      </c>
      <c r="G156">
        <v>22.67039599587811</v>
      </c>
      <c r="H156" t="s">
        <v>204</v>
      </c>
      <c r="I156" t="b">
        <v>1</v>
      </c>
    </row>
    <row r="157" spans="1:9" hidden="1" x14ac:dyDescent="0.2">
      <c r="A157" s="33">
        <v>42277</v>
      </c>
      <c r="B157">
        <v>2016</v>
      </c>
      <c r="C157" t="s">
        <v>200</v>
      </c>
      <c r="D157" t="s">
        <v>230</v>
      </c>
      <c r="E157" t="s">
        <v>202</v>
      </c>
      <c r="F157" t="s">
        <v>214</v>
      </c>
      <c r="G157">
        <v>5793</v>
      </c>
      <c r="H157" t="s">
        <v>204</v>
      </c>
      <c r="I157" t="b">
        <v>1</v>
      </c>
    </row>
    <row r="158" spans="1:9" x14ac:dyDescent="0.2">
      <c r="A158" s="33">
        <v>42277</v>
      </c>
      <c r="B158">
        <v>2016</v>
      </c>
      <c r="C158" t="s">
        <v>200</v>
      </c>
      <c r="D158" t="s">
        <v>230</v>
      </c>
      <c r="E158" t="s">
        <v>202</v>
      </c>
      <c r="F158" t="s">
        <v>215</v>
      </c>
      <c r="G158">
        <v>28.426321213013399</v>
      </c>
      <c r="H158" t="s">
        <v>204</v>
      </c>
      <c r="I158" t="b">
        <v>1</v>
      </c>
    </row>
    <row r="159" spans="1:9" hidden="1" x14ac:dyDescent="0.2">
      <c r="A159" s="33">
        <v>42277</v>
      </c>
      <c r="B159">
        <v>2016</v>
      </c>
      <c r="C159" t="s">
        <v>200</v>
      </c>
      <c r="D159" t="s">
        <v>230</v>
      </c>
      <c r="E159" t="s">
        <v>202</v>
      </c>
      <c r="F159" t="s">
        <v>216</v>
      </c>
      <c r="G159">
        <v>-280</v>
      </c>
      <c r="H159" t="s">
        <v>204</v>
      </c>
      <c r="I159" t="b">
        <v>1</v>
      </c>
    </row>
    <row r="160" spans="1:9" hidden="1" x14ac:dyDescent="0.2">
      <c r="A160" s="33">
        <v>42277</v>
      </c>
      <c r="B160">
        <v>2016</v>
      </c>
      <c r="C160" t="s">
        <v>200</v>
      </c>
      <c r="D160" t="s">
        <v>230</v>
      </c>
      <c r="E160" t="s">
        <v>202</v>
      </c>
      <c r="F160" t="s">
        <v>217</v>
      </c>
      <c r="G160">
        <v>893</v>
      </c>
      <c r="H160" t="s">
        <v>204</v>
      </c>
      <c r="I160" t="b">
        <v>1</v>
      </c>
    </row>
    <row r="161" spans="1:9" hidden="1" x14ac:dyDescent="0.2">
      <c r="A161" s="33">
        <v>42277</v>
      </c>
      <c r="B161">
        <v>2016</v>
      </c>
      <c r="C161" t="s">
        <v>200</v>
      </c>
      <c r="D161" t="s">
        <v>230</v>
      </c>
      <c r="E161" t="s">
        <v>202</v>
      </c>
      <c r="F161" t="s">
        <v>218</v>
      </c>
      <c r="G161">
        <v>2962</v>
      </c>
      <c r="H161" t="s">
        <v>204</v>
      </c>
      <c r="I161" t="b">
        <v>1</v>
      </c>
    </row>
    <row r="162" spans="1:9" hidden="1" x14ac:dyDescent="0.2">
      <c r="A162" s="33">
        <v>42277</v>
      </c>
      <c r="B162">
        <v>2016</v>
      </c>
      <c r="C162" t="s">
        <v>200</v>
      </c>
      <c r="D162" t="s">
        <v>230</v>
      </c>
      <c r="E162" t="s">
        <v>202</v>
      </c>
      <c r="F162" t="s">
        <v>1</v>
      </c>
      <c r="G162">
        <v>20379</v>
      </c>
      <c r="H162" t="s">
        <v>204</v>
      </c>
      <c r="I162" t="b">
        <v>1</v>
      </c>
    </row>
    <row r="163" spans="1:9" hidden="1" x14ac:dyDescent="0.2">
      <c r="A163" s="33">
        <v>42277</v>
      </c>
      <c r="B163">
        <v>2016</v>
      </c>
      <c r="C163" t="s">
        <v>200</v>
      </c>
      <c r="D163" t="s">
        <v>230</v>
      </c>
      <c r="E163" t="s">
        <v>202</v>
      </c>
      <c r="F163" t="s">
        <v>219</v>
      </c>
      <c r="G163">
        <v>3333</v>
      </c>
      <c r="H163" t="s">
        <v>204</v>
      </c>
      <c r="I163" t="b">
        <v>1</v>
      </c>
    </row>
    <row r="164" spans="1:9" hidden="1" x14ac:dyDescent="0.2">
      <c r="A164" s="33">
        <v>42369</v>
      </c>
      <c r="B164">
        <v>2016</v>
      </c>
      <c r="C164" t="s">
        <v>220</v>
      </c>
      <c r="D164" t="s">
        <v>231</v>
      </c>
      <c r="E164" t="s">
        <v>202</v>
      </c>
      <c r="F164" t="s">
        <v>203</v>
      </c>
      <c r="G164">
        <v>0.63</v>
      </c>
      <c r="H164" t="s">
        <v>204</v>
      </c>
      <c r="I164" t="b">
        <v>1</v>
      </c>
    </row>
    <row r="165" spans="1:9" hidden="1" x14ac:dyDescent="0.2">
      <c r="A165" s="33">
        <v>42369</v>
      </c>
      <c r="B165">
        <v>2016</v>
      </c>
      <c r="C165" t="s">
        <v>220</v>
      </c>
      <c r="D165" t="s">
        <v>231</v>
      </c>
      <c r="E165" t="s">
        <v>202</v>
      </c>
      <c r="F165" t="s">
        <v>205</v>
      </c>
      <c r="G165">
        <v>9872</v>
      </c>
      <c r="H165" t="s">
        <v>204</v>
      </c>
      <c r="I165" t="b">
        <v>1</v>
      </c>
    </row>
    <row r="166" spans="1:9" hidden="1" x14ac:dyDescent="0.2">
      <c r="A166" s="33">
        <v>42369</v>
      </c>
      <c r="B166">
        <v>2016</v>
      </c>
      <c r="C166" t="s">
        <v>220</v>
      </c>
      <c r="D166" t="s">
        <v>231</v>
      </c>
      <c r="E166" t="s">
        <v>202</v>
      </c>
      <c r="F166" t="s">
        <v>206</v>
      </c>
      <c r="G166">
        <v>1544</v>
      </c>
      <c r="H166" t="s">
        <v>204</v>
      </c>
      <c r="I166" t="b">
        <v>1</v>
      </c>
    </row>
    <row r="167" spans="1:9" hidden="1" x14ac:dyDescent="0.2">
      <c r="A167" s="33">
        <v>42369</v>
      </c>
      <c r="B167">
        <v>2016</v>
      </c>
      <c r="C167" t="s">
        <v>220</v>
      </c>
      <c r="D167" t="s">
        <v>231</v>
      </c>
      <c r="E167" t="s">
        <v>202</v>
      </c>
      <c r="F167" t="s">
        <v>207</v>
      </c>
      <c r="G167">
        <v>0.62</v>
      </c>
      <c r="H167" t="s">
        <v>204</v>
      </c>
      <c r="I167" t="b">
        <v>1</v>
      </c>
    </row>
    <row r="168" spans="1:9" hidden="1" x14ac:dyDescent="0.2">
      <c r="A168" s="33">
        <v>42369</v>
      </c>
      <c r="B168">
        <v>2016</v>
      </c>
      <c r="C168" t="s">
        <v>220</v>
      </c>
      <c r="D168" t="s">
        <v>231</v>
      </c>
      <c r="E168" t="s">
        <v>202</v>
      </c>
      <c r="F168" t="s">
        <v>10</v>
      </c>
      <c r="G168">
        <v>7570</v>
      </c>
      <c r="H168" t="s">
        <v>204</v>
      </c>
      <c r="I168" t="b">
        <v>1</v>
      </c>
    </row>
    <row r="169" spans="1:9" hidden="1" x14ac:dyDescent="0.2">
      <c r="A169" s="33">
        <v>42369</v>
      </c>
      <c r="B169">
        <v>2016</v>
      </c>
      <c r="C169" t="s">
        <v>220</v>
      </c>
      <c r="D169" t="s">
        <v>231</v>
      </c>
      <c r="E169" t="s">
        <v>202</v>
      </c>
      <c r="F169" t="s">
        <v>208</v>
      </c>
      <c r="G169">
        <v>1038</v>
      </c>
      <c r="H169" t="s">
        <v>204</v>
      </c>
      <c r="I169" t="b">
        <v>1</v>
      </c>
    </row>
    <row r="170" spans="1:9" hidden="1" x14ac:dyDescent="0.2">
      <c r="A170" s="33">
        <v>42369</v>
      </c>
      <c r="B170">
        <v>2016</v>
      </c>
      <c r="C170" t="s">
        <v>220</v>
      </c>
      <c r="D170" t="s">
        <v>231</v>
      </c>
      <c r="E170" t="s">
        <v>202</v>
      </c>
      <c r="F170" t="s">
        <v>209</v>
      </c>
      <c r="G170">
        <v>13924</v>
      </c>
      <c r="H170" t="s">
        <v>204</v>
      </c>
      <c r="I170" t="b">
        <v>1</v>
      </c>
    </row>
    <row r="171" spans="1:9" hidden="1" x14ac:dyDescent="0.2">
      <c r="A171" s="33">
        <v>42369</v>
      </c>
      <c r="B171">
        <v>2016</v>
      </c>
      <c r="C171" t="s">
        <v>220</v>
      </c>
      <c r="D171" t="s">
        <v>231</v>
      </c>
      <c r="E171" t="s">
        <v>202</v>
      </c>
      <c r="F171" t="s">
        <v>210</v>
      </c>
      <c r="G171">
        <v>58.514035972432353</v>
      </c>
      <c r="H171" t="s">
        <v>204</v>
      </c>
      <c r="I171" t="b">
        <v>1</v>
      </c>
    </row>
    <row r="172" spans="1:9" hidden="1" x14ac:dyDescent="0.2">
      <c r="A172" s="33">
        <v>42369</v>
      </c>
      <c r="B172">
        <v>2016</v>
      </c>
      <c r="C172" t="s">
        <v>220</v>
      </c>
      <c r="D172" t="s">
        <v>231</v>
      </c>
      <c r="E172" t="s">
        <v>202</v>
      </c>
      <c r="F172" t="s">
        <v>211</v>
      </c>
      <c r="G172">
        <v>5855</v>
      </c>
      <c r="H172" t="s">
        <v>204</v>
      </c>
      <c r="I172" t="b">
        <v>1</v>
      </c>
    </row>
    <row r="173" spans="1:9" hidden="1" x14ac:dyDescent="0.2">
      <c r="A173" s="33">
        <v>42369</v>
      </c>
      <c r="B173">
        <v>2016</v>
      </c>
      <c r="C173" t="s">
        <v>220</v>
      </c>
      <c r="D173" t="s">
        <v>231</v>
      </c>
      <c r="E173" t="s">
        <v>202</v>
      </c>
      <c r="F173" t="s">
        <v>212</v>
      </c>
      <c r="G173">
        <v>4998</v>
      </c>
      <c r="H173" t="s">
        <v>204</v>
      </c>
      <c r="I173" t="b">
        <v>1</v>
      </c>
    </row>
    <row r="174" spans="1:9" hidden="1" x14ac:dyDescent="0.2">
      <c r="A174" s="33">
        <v>42369</v>
      </c>
      <c r="B174">
        <v>2016</v>
      </c>
      <c r="C174" t="s">
        <v>220</v>
      </c>
      <c r="D174" t="s">
        <v>231</v>
      </c>
      <c r="E174" t="s">
        <v>202</v>
      </c>
      <c r="F174" t="s">
        <v>213</v>
      </c>
      <c r="G174">
        <v>21.003530005042869</v>
      </c>
      <c r="H174" t="s">
        <v>204</v>
      </c>
      <c r="I174" t="b">
        <v>1</v>
      </c>
    </row>
    <row r="175" spans="1:9" hidden="1" x14ac:dyDescent="0.2">
      <c r="A175" s="33">
        <v>42369</v>
      </c>
      <c r="B175">
        <v>2016</v>
      </c>
      <c r="C175" t="s">
        <v>220</v>
      </c>
      <c r="D175" t="s">
        <v>231</v>
      </c>
      <c r="E175" t="s">
        <v>202</v>
      </c>
      <c r="F175" t="s">
        <v>214</v>
      </c>
      <c r="G175">
        <v>6026</v>
      </c>
      <c r="H175" t="s">
        <v>204</v>
      </c>
      <c r="I175" t="b">
        <v>1</v>
      </c>
    </row>
    <row r="176" spans="1:9" x14ac:dyDescent="0.2">
      <c r="A176" s="33">
        <v>42369</v>
      </c>
      <c r="B176">
        <v>2016</v>
      </c>
      <c r="C176" t="s">
        <v>220</v>
      </c>
      <c r="D176" t="s">
        <v>231</v>
      </c>
      <c r="E176" t="s">
        <v>202</v>
      </c>
      <c r="F176" t="s">
        <v>215</v>
      </c>
      <c r="G176">
        <v>25.323583795595901</v>
      </c>
      <c r="H176" t="s">
        <v>204</v>
      </c>
      <c r="I176" t="b">
        <v>1</v>
      </c>
    </row>
    <row r="177" spans="1:9" hidden="1" x14ac:dyDescent="0.2">
      <c r="A177" s="33">
        <v>42369</v>
      </c>
      <c r="B177">
        <v>2016</v>
      </c>
      <c r="C177" t="s">
        <v>220</v>
      </c>
      <c r="D177" t="s">
        <v>231</v>
      </c>
      <c r="E177" t="s">
        <v>202</v>
      </c>
      <c r="F177" t="s">
        <v>216</v>
      </c>
      <c r="G177">
        <v>-171</v>
      </c>
      <c r="H177" t="s">
        <v>204</v>
      </c>
      <c r="I177" t="b">
        <v>1</v>
      </c>
    </row>
    <row r="178" spans="1:9" hidden="1" x14ac:dyDescent="0.2">
      <c r="A178" s="33">
        <v>42369</v>
      </c>
      <c r="B178">
        <v>2016</v>
      </c>
      <c r="C178" t="s">
        <v>220</v>
      </c>
      <c r="D178" t="s">
        <v>231</v>
      </c>
      <c r="E178" t="s">
        <v>202</v>
      </c>
      <c r="F178" t="s">
        <v>217</v>
      </c>
      <c r="G178">
        <v>857</v>
      </c>
      <c r="H178" t="s">
        <v>204</v>
      </c>
      <c r="I178" t="b">
        <v>1</v>
      </c>
    </row>
    <row r="179" spans="1:9" hidden="1" x14ac:dyDescent="0.2">
      <c r="A179" s="33">
        <v>42369</v>
      </c>
      <c r="B179">
        <v>2016</v>
      </c>
      <c r="C179" t="s">
        <v>220</v>
      </c>
      <c r="D179" t="s">
        <v>231</v>
      </c>
      <c r="E179" t="s">
        <v>202</v>
      </c>
      <c r="F179" t="s">
        <v>218</v>
      </c>
      <c r="G179">
        <v>2900</v>
      </c>
      <c r="H179" t="s">
        <v>204</v>
      </c>
      <c r="I179" t="b">
        <v>1</v>
      </c>
    </row>
    <row r="180" spans="1:9" hidden="1" x14ac:dyDescent="0.2">
      <c r="A180" s="33">
        <v>42369</v>
      </c>
      <c r="B180">
        <v>2016</v>
      </c>
      <c r="C180" t="s">
        <v>220</v>
      </c>
      <c r="D180" t="s">
        <v>231</v>
      </c>
      <c r="E180" t="s">
        <v>202</v>
      </c>
      <c r="F180" t="s">
        <v>1</v>
      </c>
      <c r="G180">
        <v>23796</v>
      </c>
      <c r="H180" t="s">
        <v>204</v>
      </c>
      <c r="I180" t="b">
        <v>1</v>
      </c>
    </row>
    <row r="181" spans="1:9" hidden="1" x14ac:dyDescent="0.2">
      <c r="A181" s="33">
        <v>42369</v>
      </c>
      <c r="B181">
        <v>2016</v>
      </c>
      <c r="C181" t="s">
        <v>220</v>
      </c>
      <c r="D181" t="s">
        <v>231</v>
      </c>
      <c r="E181" t="s">
        <v>202</v>
      </c>
      <c r="F181" t="s">
        <v>219</v>
      </c>
      <c r="G181">
        <v>3960</v>
      </c>
      <c r="H181" t="s">
        <v>204</v>
      </c>
      <c r="I181" t="b">
        <v>1</v>
      </c>
    </row>
    <row r="182" spans="1:9" hidden="1" x14ac:dyDescent="0.2">
      <c r="A182" s="33">
        <v>42460</v>
      </c>
      <c r="B182">
        <v>2016</v>
      </c>
      <c r="C182" t="s">
        <v>222</v>
      </c>
      <c r="D182" t="s">
        <v>232</v>
      </c>
      <c r="E182" t="s">
        <v>202</v>
      </c>
      <c r="F182" t="s">
        <v>203</v>
      </c>
      <c r="G182">
        <v>0.48</v>
      </c>
      <c r="H182" t="s">
        <v>204</v>
      </c>
      <c r="I182" t="b">
        <v>1</v>
      </c>
    </row>
    <row r="183" spans="1:9" hidden="1" x14ac:dyDescent="0.2">
      <c r="A183" s="33">
        <v>42460</v>
      </c>
      <c r="B183">
        <v>2016</v>
      </c>
      <c r="C183" t="s">
        <v>222</v>
      </c>
      <c r="D183" t="s">
        <v>232</v>
      </c>
      <c r="E183" t="s">
        <v>202</v>
      </c>
      <c r="F183" t="s">
        <v>205</v>
      </c>
      <c r="G183">
        <v>7722</v>
      </c>
      <c r="H183" t="s">
        <v>204</v>
      </c>
      <c r="I183" t="b">
        <v>1</v>
      </c>
    </row>
    <row r="184" spans="1:9" hidden="1" x14ac:dyDescent="0.2">
      <c r="A184" s="33">
        <v>42460</v>
      </c>
      <c r="B184">
        <v>2016</v>
      </c>
      <c r="C184" t="s">
        <v>222</v>
      </c>
      <c r="D184" t="s">
        <v>232</v>
      </c>
      <c r="E184" t="s">
        <v>202</v>
      </c>
      <c r="F184" t="s">
        <v>206</v>
      </c>
      <c r="G184">
        <v>1707</v>
      </c>
      <c r="H184" t="s">
        <v>204</v>
      </c>
      <c r="I184" t="b">
        <v>1</v>
      </c>
    </row>
    <row r="185" spans="1:9" hidden="1" x14ac:dyDescent="0.2">
      <c r="A185" s="33">
        <v>42460</v>
      </c>
      <c r="B185">
        <v>2016</v>
      </c>
      <c r="C185" t="s">
        <v>222</v>
      </c>
      <c r="D185" t="s">
        <v>232</v>
      </c>
      <c r="E185" t="s">
        <v>202</v>
      </c>
      <c r="F185" t="s">
        <v>207</v>
      </c>
      <c r="G185">
        <v>0.47</v>
      </c>
      <c r="H185" t="s">
        <v>204</v>
      </c>
      <c r="I185" t="b">
        <v>1</v>
      </c>
    </row>
    <row r="186" spans="1:9" hidden="1" x14ac:dyDescent="0.2">
      <c r="A186" s="33">
        <v>42460</v>
      </c>
      <c r="B186">
        <v>2016</v>
      </c>
      <c r="C186" t="s">
        <v>222</v>
      </c>
      <c r="D186" t="s">
        <v>232</v>
      </c>
      <c r="E186" t="s">
        <v>202</v>
      </c>
      <c r="F186" t="s">
        <v>10</v>
      </c>
      <c r="G186">
        <v>6990</v>
      </c>
      <c r="H186" t="s">
        <v>204</v>
      </c>
      <c r="I186" t="b">
        <v>1</v>
      </c>
    </row>
    <row r="187" spans="1:9" hidden="1" x14ac:dyDescent="0.2">
      <c r="A187" s="33">
        <v>42460</v>
      </c>
      <c r="B187">
        <v>2016</v>
      </c>
      <c r="C187" t="s">
        <v>222</v>
      </c>
      <c r="D187" t="s">
        <v>232</v>
      </c>
      <c r="E187" t="s">
        <v>202</v>
      </c>
      <c r="F187" t="s">
        <v>208</v>
      </c>
      <c r="G187">
        <v>1140</v>
      </c>
      <c r="H187" t="s">
        <v>204</v>
      </c>
      <c r="I187" t="b">
        <v>1</v>
      </c>
    </row>
    <row r="188" spans="1:9" hidden="1" x14ac:dyDescent="0.2">
      <c r="A188" s="33">
        <v>42460</v>
      </c>
      <c r="B188">
        <v>2016</v>
      </c>
      <c r="C188" t="s">
        <v>222</v>
      </c>
      <c r="D188" t="s">
        <v>232</v>
      </c>
      <c r="E188" t="s">
        <v>202</v>
      </c>
      <c r="F188" t="s">
        <v>209</v>
      </c>
      <c r="G188">
        <v>12809</v>
      </c>
      <c r="H188" t="s">
        <v>204</v>
      </c>
      <c r="I188" t="b">
        <v>1</v>
      </c>
    </row>
    <row r="189" spans="1:9" hidden="1" x14ac:dyDescent="0.2">
      <c r="A189" s="33">
        <v>42460</v>
      </c>
      <c r="B189">
        <v>2016</v>
      </c>
      <c r="C189" t="s">
        <v>222</v>
      </c>
      <c r="D189" t="s">
        <v>232</v>
      </c>
      <c r="E189" t="s">
        <v>202</v>
      </c>
      <c r="F189" t="s">
        <v>210</v>
      </c>
      <c r="G189">
        <v>62.388583118211493</v>
      </c>
      <c r="H189" t="s">
        <v>204</v>
      </c>
      <c r="I189" t="b">
        <v>1</v>
      </c>
    </row>
    <row r="190" spans="1:9" hidden="1" x14ac:dyDescent="0.2">
      <c r="A190" s="33">
        <v>42460</v>
      </c>
      <c r="B190">
        <v>2016</v>
      </c>
      <c r="C190" t="s">
        <v>222</v>
      </c>
      <c r="D190" t="s">
        <v>232</v>
      </c>
      <c r="E190" t="s">
        <v>202</v>
      </c>
      <c r="F190" t="s">
        <v>211</v>
      </c>
      <c r="G190">
        <v>5036</v>
      </c>
      <c r="H190" t="s">
        <v>204</v>
      </c>
      <c r="I190" t="b">
        <v>1</v>
      </c>
    </row>
    <row r="191" spans="1:9" hidden="1" x14ac:dyDescent="0.2">
      <c r="A191" s="33">
        <v>42460</v>
      </c>
      <c r="B191">
        <v>2016</v>
      </c>
      <c r="C191" t="s">
        <v>222</v>
      </c>
      <c r="D191" t="s">
        <v>232</v>
      </c>
      <c r="E191" t="s">
        <v>202</v>
      </c>
      <c r="F191" t="s">
        <v>212</v>
      </c>
      <c r="G191">
        <v>3756</v>
      </c>
      <c r="H191" t="s">
        <v>204</v>
      </c>
      <c r="I191" t="b">
        <v>1</v>
      </c>
    </row>
    <row r="192" spans="1:9" hidden="1" x14ac:dyDescent="0.2">
      <c r="A192" s="33">
        <v>42460</v>
      </c>
      <c r="B192">
        <v>2016</v>
      </c>
      <c r="C192" t="s">
        <v>222</v>
      </c>
      <c r="D192" t="s">
        <v>232</v>
      </c>
      <c r="E192" t="s">
        <v>202</v>
      </c>
      <c r="F192" t="s">
        <v>213</v>
      </c>
      <c r="G192">
        <v>18.294286688422389</v>
      </c>
      <c r="H192" t="s">
        <v>204</v>
      </c>
      <c r="I192" t="b">
        <v>1</v>
      </c>
    </row>
    <row r="193" spans="1:9" hidden="1" x14ac:dyDescent="0.2">
      <c r="A193" s="33">
        <v>42460</v>
      </c>
      <c r="B193">
        <v>2016</v>
      </c>
      <c r="C193" t="s">
        <v>222</v>
      </c>
      <c r="D193" t="s">
        <v>232</v>
      </c>
      <c r="E193" t="s">
        <v>202</v>
      </c>
      <c r="F193" t="s">
        <v>214</v>
      </c>
      <c r="G193">
        <v>5283</v>
      </c>
      <c r="H193" t="s">
        <v>204</v>
      </c>
      <c r="I193" t="b">
        <v>1</v>
      </c>
    </row>
    <row r="194" spans="1:9" x14ac:dyDescent="0.2">
      <c r="A194" s="33">
        <v>42460</v>
      </c>
      <c r="B194">
        <v>2016</v>
      </c>
      <c r="C194" t="s">
        <v>222</v>
      </c>
      <c r="D194" t="s">
        <v>232</v>
      </c>
      <c r="E194" t="s">
        <v>202</v>
      </c>
      <c r="F194" t="s">
        <v>215</v>
      </c>
      <c r="G194">
        <v>25.731820174370458</v>
      </c>
      <c r="H194" t="s">
        <v>204</v>
      </c>
      <c r="I194" t="b">
        <v>1</v>
      </c>
    </row>
    <row r="195" spans="1:9" hidden="1" x14ac:dyDescent="0.2">
      <c r="A195" s="33">
        <v>42460</v>
      </c>
      <c r="B195">
        <v>2016</v>
      </c>
      <c r="C195" t="s">
        <v>222</v>
      </c>
      <c r="D195" t="s">
        <v>232</v>
      </c>
      <c r="E195" t="s">
        <v>202</v>
      </c>
      <c r="F195" t="s">
        <v>216</v>
      </c>
      <c r="G195">
        <v>-247</v>
      </c>
      <c r="H195" t="s">
        <v>204</v>
      </c>
      <c r="I195" t="b">
        <v>1</v>
      </c>
    </row>
    <row r="196" spans="1:9" hidden="1" x14ac:dyDescent="0.2">
      <c r="A196" s="33">
        <v>42460</v>
      </c>
      <c r="B196">
        <v>2016</v>
      </c>
      <c r="C196" t="s">
        <v>222</v>
      </c>
      <c r="D196" t="s">
        <v>232</v>
      </c>
      <c r="E196" t="s">
        <v>202</v>
      </c>
      <c r="F196" t="s">
        <v>217</v>
      </c>
      <c r="G196">
        <v>1280</v>
      </c>
      <c r="H196" t="s">
        <v>204</v>
      </c>
      <c r="I196" t="b">
        <v>1</v>
      </c>
    </row>
    <row r="197" spans="1:9" hidden="1" x14ac:dyDescent="0.2">
      <c r="A197" s="33">
        <v>42460</v>
      </c>
      <c r="B197">
        <v>2016</v>
      </c>
      <c r="C197" t="s">
        <v>222</v>
      </c>
      <c r="D197" t="s">
        <v>232</v>
      </c>
      <c r="E197" t="s">
        <v>202</v>
      </c>
      <c r="F197" t="s">
        <v>218</v>
      </c>
      <c r="G197">
        <v>2980</v>
      </c>
      <c r="H197" t="s">
        <v>204</v>
      </c>
      <c r="I197" t="b">
        <v>1</v>
      </c>
    </row>
    <row r="198" spans="1:9" hidden="1" x14ac:dyDescent="0.2">
      <c r="A198" s="33">
        <v>42460</v>
      </c>
      <c r="B198">
        <v>2016</v>
      </c>
      <c r="C198" t="s">
        <v>222</v>
      </c>
      <c r="D198" t="s">
        <v>232</v>
      </c>
      <c r="E198" t="s">
        <v>202</v>
      </c>
      <c r="F198" t="s">
        <v>1</v>
      </c>
      <c r="G198">
        <v>20531</v>
      </c>
      <c r="H198" t="s">
        <v>204</v>
      </c>
      <c r="I198" t="b">
        <v>1</v>
      </c>
    </row>
    <row r="199" spans="1:9" hidden="1" x14ac:dyDescent="0.2">
      <c r="A199" s="33">
        <v>42460</v>
      </c>
      <c r="B199">
        <v>2016</v>
      </c>
      <c r="C199" t="s">
        <v>222</v>
      </c>
      <c r="D199" t="s">
        <v>232</v>
      </c>
      <c r="E199" t="s">
        <v>202</v>
      </c>
      <c r="F199" t="s">
        <v>219</v>
      </c>
      <c r="G199">
        <v>3406</v>
      </c>
      <c r="H199" t="s">
        <v>204</v>
      </c>
      <c r="I199" t="b">
        <v>1</v>
      </c>
    </row>
    <row r="200" spans="1:9" hidden="1" x14ac:dyDescent="0.2">
      <c r="A200" s="33">
        <v>42551</v>
      </c>
      <c r="B200">
        <v>2016</v>
      </c>
      <c r="C200" t="s">
        <v>224</v>
      </c>
      <c r="D200" t="s">
        <v>233</v>
      </c>
      <c r="E200" t="s">
        <v>202</v>
      </c>
      <c r="F200" t="s">
        <v>203</v>
      </c>
      <c r="G200">
        <v>0.43000000000000022</v>
      </c>
      <c r="H200" t="s">
        <v>204</v>
      </c>
      <c r="I200" t="b">
        <v>1</v>
      </c>
    </row>
    <row r="201" spans="1:9" hidden="1" x14ac:dyDescent="0.2">
      <c r="A201" s="33">
        <v>42551</v>
      </c>
      <c r="B201">
        <v>2016</v>
      </c>
      <c r="C201" t="s">
        <v>224</v>
      </c>
      <c r="D201" t="s">
        <v>233</v>
      </c>
      <c r="E201" t="s">
        <v>202</v>
      </c>
      <c r="F201" t="s">
        <v>205</v>
      </c>
      <c r="G201">
        <v>7979</v>
      </c>
      <c r="H201" t="s">
        <v>204</v>
      </c>
      <c r="I201" t="b">
        <v>1</v>
      </c>
    </row>
    <row r="202" spans="1:9" hidden="1" x14ac:dyDescent="0.2">
      <c r="A202" s="33">
        <v>42551</v>
      </c>
      <c r="B202">
        <v>2016</v>
      </c>
      <c r="C202" t="s">
        <v>224</v>
      </c>
      <c r="D202" t="s">
        <v>233</v>
      </c>
      <c r="E202" t="s">
        <v>202</v>
      </c>
      <c r="F202" t="s">
        <v>206</v>
      </c>
      <c r="G202">
        <v>1910</v>
      </c>
      <c r="H202" t="s">
        <v>204</v>
      </c>
      <c r="I202" t="b">
        <v>1</v>
      </c>
    </row>
    <row r="203" spans="1:9" hidden="1" x14ac:dyDescent="0.2">
      <c r="A203" s="33">
        <v>42551</v>
      </c>
      <c r="B203">
        <v>2016</v>
      </c>
      <c r="C203" t="s">
        <v>224</v>
      </c>
      <c r="D203" t="s">
        <v>233</v>
      </c>
      <c r="E203" t="s">
        <v>202</v>
      </c>
      <c r="F203" t="s">
        <v>207</v>
      </c>
      <c r="G203">
        <v>0.44000000000000022</v>
      </c>
      <c r="H203" t="s">
        <v>204</v>
      </c>
      <c r="I203" t="b">
        <v>1</v>
      </c>
    </row>
    <row r="204" spans="1:9" hidden="1" x14ac:dyDescent="0.2">
      <c r="A204" s="33">
        <v>42551</v>
      </c>
      <c r="B204">
        <v>2016</v>
      </c>
      <c r="C204" t="s">
        <v>224</v>
      </c>
      <c r="D204" t="s">
        <v>233</v>
      </c>
      <c r="E204" t="s">
        <v>202</v>
      </c>
      <c r="F204" t="s">
        <v>10</v>
      </c>
      <c r="G204">
        <v>4990</v>
      </c>
      <c r="H204" t="s">
        <v>204</v>
      </c>
      <c r="I204" t="b">
        <v>1</v>
      </c>
    </row>
    <row r="205" spans="1:9" hidden="1" x14ac:dyDescent="0.2">
      <c r="A205" s="33">
        <v>42551</v>
      </c>
      <c r="B205">
        <v>2016</v>
      </c>
      <c r="C205" t="s">
        <v>224</v>
      </c>
      <c r="D205" t="s">
        <v>233</v>
      </c>
      <c r="E205" t="s">
        <v>202</v>
      </c>
      <c r="F205" t="s">
        <v>208</v>
      </c>
      <c r="G205">
        <v>1301</v>
      </c>
      <c r="H205" t="s">
        <v>204</v>
      </c>
      <c r="I205" t="b">
        <v>1</v>
      </c>
    </row>
    <row r="206" spans="1:9" hidden="1" x14ac:dyDescent="0.2">
      <c r="A206" s="33">
        <v>42551</v>
      </c>
      <c r="B206">
        <v>2016</v>
      </c>
      <c r="C206" t="s">
        <v>224</v>
      </c>
      <c r="D206" t="s">
        <v>233</v>
      </c>
      <c r="E206" t="s">
        <v>202</v>
      </c>
      <c r="F206" t="s">
        <v>209</v>
      </c>
      <c r="G206">
        <v>12635</v>
      </c>
      <c r="H206" t="s">
        <v>204</v>
      </c>
      <c r="I206" t="b">
        <v>1</v>
      </c>
    </row>
    <row r="207" spans="1:9" hidden="1" x14ac:dyDescent="0.2">
      <c r="A207" s="33">
        <v>42551</v>
      </c>
      <c r="B207">
        <v>2016</v>
      </c>
      <c r="C207" t="s">
        <v>224</v>
      </c>
      <c r="D207" t="s">
        <v>233</v>
      </c>
      <c r="E207" t="s">
        <v>202</v>
      </c>
      <c r="F207" t="s">
        <v>210</v>
      </c>
      <c r="G207">
        <v>61.29329581837586</v>
      </c>
      <c r="H207" t="s">
        <v>204</v>
      </c>
      <c r="I207" t="b">
        <v>1</v>
      </c>
    </row>
    <row r="208" spans="1:9" hidden="1" x14ac:dyDescent="0.2">
      <c r="A208" s="33">
        <v>42551</v>
      </c>
      <c r="B208">
        <v>2016</v>
      </c>
      <c r="C208" t="s">
        <v>224</v>
      </c>
      <c r="D208" t="s">
        <v>233</v>
      </c>
      <c r="E208" t="s">
        <v>202</v>
      </c>
      <c r="F208" t="s">
        <v>211</v>
      </c>
      <c r="G208">
        <v>3347</v>
      </c>
      <c r="H208" t="s">
        <v>204</v>
      </c>
      <c r="I208" t="b">
        <v>1</v>
      </c>
    </row>
    <row r="209" spans="1:9" hidden="1" x14ac:dyDescent="0.2">
      <c r="A209" s="33">
        <v>42551</v>
      </c>
      <c r="B209">
        <v>2016</v>
      </c>
      <c r="C209" t="s">
        <v>224</v>
      </c>
      <c r="D209" t="s">
        <v>233</v>
      </c>
      <c r="E209" t="s">
        <v>202</v>
      </c>
      <c r="F209" t="s">
        <v>212</v>
      </c>
      <c r="G209">
        <v>3424</v>
      </c>
      <c r="H209" t="s">
        <v>204</v>
      </c>
      <c r="I209" t="b">
        <v>1</v>
      </c>
    </row>
    <row r="210" spans="1:9" hidden="1" x14ac:dyDescent="0.2">
      <c r="A210" s="33">
        <v>42551</v>
      </c>
      <c r="B210">
        <v>2016</v>
      </c>
      <c r="C210" t="s">
        <v>224</v>
      </c>
      <c r="D210" t="s">
        <v>233</v>
      </c>
      <c r="E210" t="s">
        <v>202</v>
      </c>
      <c r="F210" t="s">
        <v>213</v>
      </c>
      <c r="G210">
        <v>16.610070825652471</v>
      </c>
      <c r="H210" t="s">
        <v>204</v>
      </c>
      <c r="I210" t="b">
        <v>1</v>
      </c>
    </row>
    <row r="211" spans="1:9" hidden="1" x14ac:dyDescent="0.2">
      <c r="A211" s="33">
        <v>42551</v>
      </c>
      <c r="B211">
        <v>2016</v>
      </c>
      <c r="C211" t="s">
        <v>224</v>
      </c>
      <c r="D211" t="s">
        <v>233</v>
      </c>
      <c r="E211" t="s">
        <v>202</v>
      </c>
      <c r="F211" t="s">
        <v>214</v>
      </c>
      <c r="G211">
        <v>3080</v>
      </c>
      <c r="H211" t="s">
        <v>204</v>
      </c>
      <c r="I211" t="b">
        <v>1</v>
      </c>
    </row>
    <row r="212" spans="1:9" x14ac:dyDescent="0.2">
      <c r="A212" s="33">
        <v>42551</v>
      </c>
      <c r="B212">
        <v>2016</v>
      </c>
      <c r="C212" t="s">
        <v>224</v>
      </c>
      <c r="D212" t="s">
        <v>233</v>
      </c>
      <c r="E212" t="s">
        <v>202</v>
      </c>
      <c r="F212" t="s">
        <v>215</v>
      </c>
      <c r="G212">
        <v>14.941302027748129</v>
      </c>
      <c r="H212" t="s">
        <v>204</v>
      </c>
      <c r="I212" t="b">
        <v>1</v>
      </c>
    </row>
    <row r="213" spans="1:9" hidden="1" x14ac:dyDescent="0.2">
      <c r="A213" s="33">
        <v>42551</v>
      </c>
      <c r="B213">
        <v>2016</v>
      </c>
      <c r="C213" t="s">
        <v>224</v>
      </c>
      <c r="D213" t="s">
        <v>233</v>
      </c>
      <c r="E213" t="s">
        <v>202</v>
      </c>
      <c r="F213" t="s">
        <v>216</v>
      </c>
      <c r="G213">
        <v>267</v>
      </c>
      <c r="H213" t="s">
        <v>204</v>
      </c>
      <c r="I213" t="b">
        <v>1</v>
      </c>
    </row>
    <row r="214" spans="1:9" hidden="1" x14ac:dyDescent="0.2">
      <c r="A214" s="33">
        <v>42551</v>
      </c>
      <c r="B214">
        <v>2016</v>
      </c>
      <c r="C214" t="s">
        <v>224</v>
      </c>
      <c r="D214" t="s">
        <v>233</v>
      </c>
      <c r="E214" t="s">
        <v>202</v>
      </c>
      <c r="F214" t="s">
        <v>217</v>
      </c>
      <c r="G214">
        <v>-77</v>
      </c>
      <c r="H214" t="s">
        <v>204</v>
      </c>
      <c r="I214" t="b">
        <v>1</v>
      </c>
    </row>
    <row r="215" spans="1:9" hidden="1" x14ac:dyDescent="0.2">
      <c r="A215" s="33">
        <v>42551</v>
      </c>
      <c r="B215">
        <v>2016</v>
      </c>
      <c r="C215" t="s">
        <v>224</v>
      </c>
      <c r="D215" t="s">
        <v>233</v>
      </c>
      <c r="E215" t="s">
        <v>202</v>
      </c>
      <c r="F215" t="s">
        <v>218</v>
      </c>
      <c r="G215">
        <v>3146</v>
      </c>
      <c r="H215" t="s">
        <v>204</v>
      </c>
      <c r="I215" t="b">
        <v>1</v>
      </c>
    </row>
    <row r="216" spans="1:9" hidden="1" x14ac:dyDescent="0.2">
      <c r="A216" s="33">
        <v>42551</v>
      </c>
      <c r="B216">
        <v>2016</v>
      </c>
      <c r="C216" t="s">
        <v>224</v>
      </c>
      <c r="D216" t="s">
        <v>233</v>
      </c>
      <c r="E216" t="s">
        <v>202</v>
      </c>
      <c r="F216" t="s">
        <v>1</v>
      </c>
      <c r="G216">
        <v>20614</v>
      </c>
      <c r="H216" t="s">
        <v>204</v>
      </c>
      <c r="I216" t="b">
        <v>1</v>
      </c>
    </row>
    <row r="217" spans="1:9" hidden="1" x14ac:dyDescent="0.2">
      <c r="A217" s="33">
        <v>42551</v>
      </c>
      <c r="B217">
        <v>2016</v>
      </c>
      <c r="C217" t="s">
        <v>224</v>
      </c>
      <c r="D217" t="s">
        <v>233</v>
      </c>
      <c r="E217" t="s">
        <v>202</v>
      </c>
      <c r="F217" t="s">
        <v>219</v>
      </c>
      <c r="G217">
        <v>3998</v>
      </c>
      <c r="H217" t="s">
        <v>204</v>
      </c>
      <c r="I217" t="b">
        <v>1</v>
      </c>
    </row>
    <row r="218" spans="1:9" hidden="1" x14ac:dyDescent="0.2">
      <c r="A218" s="33">
        <v>42643</v>
      </c>
      <c r="B218">
        <v>2017</v>
      </c>
      <c r="C218" t="s">
        <v>200</v>
      </c>
      <c r="D218" t="s">
        <v>234</v>
      </c>
      <c r="E218" t="s">
        <v>202</v>
      </c>
      <c r="F218" t="s">
        <v>203</v>
      </c>
      <c r="G218">
        <v>0.6</v>
      </c>
      <c r="H218" t="s">
        <v>204</v>
      </c>
      <c r="I218" t="b">
        <v>1</v>
      </c>
    </row>
    <row r="219" spans="1:9" hidden="1" x14ac:dyDescent="0.2">
      <c r="A219" s="33">
        <v>42643</v>
      </c>
      <c r="B219">
        <v>2017</v>
      </c>
      <c r="C219" t="s">
        <v>200</v>
      </c>
      <c r="D219" t="s">
        <v>234</v>
      </c>
      <c r="E219" t="s">
        <v>202</v>
      </c>
      <c r="F219" t="s">
        <v>205</v>
      </c>
      <c r="G219">
        <v>7844</v>
      </c>
      <c r="H219" t="s">
        <v>204</v>
      </c>
      <c r="I219" t="b">
        <v>1</v>
      </c>
    </row>
    <row r="220" spans="1:9" hidden="1" x14ac:dyDescent="0.2">
      <c r="A220" s="33">
        <v>42643</v>
      </c>
      <c r="B220">
        <v>2017</v>
      </c>
      <c r="C220" t="s">
        <v>200</v>
      </c>
      <c r="D220" t="s">
        <v>234</v>
      </c>
      <c r="E220" t="s">
        <v>202</v>
      </c>
      <c r="F220" t="s">
        <v>206</v>
      </c>
      <c r="G220">
        <v>1816</v>
      </c>
      <c r="H220" t="s">
        <v>204</v>
      </c>
      <c r="I220" t="b">
        <v>1</v>
      </c>
    </row>
    <row r="221" spans="1:9" hidden="1" x14ac:dyDescent="0.2">
      <c r="A221" s="33">
        <v>42643</v>
      </c>
      <c r="B221">
        <v>2017</v>
      </c>
      <c r="C221" t="s">
        <v>200</v>
      </c>
      <c r="D221" t="s">
        <v>234</v>
      </c>
      <c r="E221" t="s">
        <v>202</v>
      </c>
      <c r="F221" t="s">
        <v>207</v>
      </c>
      <c r="G221">
        <v>0.6</v>
      </c>
      <c r="H221" t="s">
        <v>204</v>
      </c>
      <c r="I221" t="b">
        <v>1</v>
      </c>
    </row>
    <row r="222" spans="1:9" hidden="1" x14ac:dyDescent="0.2">
      <c r="A222" s="33">
        <v>42643</v>
      </c>
      <c r="B222">
        <v>2017</v>
      </c>
      <c r="C222" t="s">
        <v>200</v>
      </c>
      <c r="D222" t="s">
        <v>234</v>
      </c>
      <c r="E222" t="s">
        <v>202</v>
      </c>
      <c r="F222" t="s">
        <v>10</v>
      </c>
      <c r="G222">
        <v>7041</v>
      </c>
      <c r="H222" t="s">
        <v>204</v>
      </c>
      <c r="I222" t="b">
        <v>1</v>
      </c>
    </row>
    <row r="223" spans="1:9" hidden="1" x14ac:dyDescent="0.2">
      <c r="A223" s="33">
        <v>42643</v>
      </c>
      <c r="B223">
        <v>2017</v>
      </c>
      <c r="C223" t="s">
        <v>200</v>
      </c>
      <c r="D223" t="s">
        <v>234</v>
      </c>
      <c r="E223" t="s">
        <v>202</v>
      </c>
      <c r="F223" t="s">
        <v>208</v>
      </c>
      <c r="G223">
        <v>1045</v>
      </c>
      <c r="H223" t="s">
        <v>204</v>
      </c>
      <c r="I223" t="b">
        <v>1</v>
      </c>
    </row>
    <row r="224" spans="1:9" hidden="1" x14ac:dyDescent="0.2">
      <c r="A224" s="33">
        <v>42643</v>
      </c>
      <c r="B224">
        <v>2017</v>
      </c>
      <c r="C224" t="s">
        <v>200</v>
      </c>
      <c r="D224" t="s">
        <v>234</v>
      </c>
      <c r="E224" t="s">
        <v>202</v>
      </c>
      <c r="F224" t="s">
        <v>209</v>
      </c>
      <c r="G224">
        <v>12609</v>
      </c>
      <c r="H224" t="s">
        <v>204</v>
      </c>
      <c r="I224" t="b">
        <v>1</v>
      </c>
    </row>
    <row r="225" spans="1:9" hidden="1" x14ac:dyDescent="0.2">
      <c r="A225" s="33">
        <v>42643</v>
      </c>
      <c r="B225">
        <v>2017</v>
      </c>
      <c r="C225" t="s">
        <v>200</v>
      </c>
      <c r="D225" t="s">
        <v>234</v>
      </c>
      <c r="E225" t="s">
        <v>202</v>
      </c>
      <c r="F225" t="s">
        <v>210</v>
      </c>
      <c r="G225">
        <v>61.648657898596781</v>
      </c>
      <c r="H225" t="s">
        <v>204</v>
      </c>
      <c r="I225" t="b">
        <v>1</v>
      </c>
    </row>
    <row r="226" spans="1:9" hidden="1" x14ac:dyDescent="0.2">
      <c r="A226" s="33">
        <v>42643</v>
      </c>
      <c r="B226">
        <v>2017</v>
      </c>
      <c r="C226" t="s">
        <v>200</v>
      </c>
      <c r="D226" t="s">
        <v>234</v>
      </c>
      <c r="E226" t="s">
        <v>202</v>
      </c>
      <c r="F226" t="s">
        <v>211</v>
      </c>
      <c r="G226">
        <v>5325</v>
      </c>
      <c r="H226" t="s">
        <v>204</v>
      </c>
      <c r="I226" t="b">
        <v>1</v>
      </c>
    </row>
    <row r="227" spans="1:9" hidden="1" x14ac:dyDescent="0.2">
      <c r="A227" s="33">
        <v>42643</v>
      </c>
      <c r="B227">
        <v>2017</v>
      </c>
      <c r="C227" t="s">
        <v>200</v>
      </c>
      <c r="D227" t="s">
        <v>234</v>
      </c>
      <c r="E227" t="s">
        <v>202</v>
      </c>
      <c r="F227" t="s">
        <v>212</v>
      </c>
      <c r="G227">
        <v>4690</v>
      </c>
      <c r="H227" t="s">
        <v>204</v>
      </c>
      <c r="I227" t="b">
        <v>1</v>
      </c>
    </row>
    <row r="228" spans="1:9" hidden="1" x14ac:dyDescent="0.2">
      <c r="A228" s="33">
        <v>42643</v>
      </c>
      <c r="B228">
        <v>2017</v>
      </c>
      <c r="C228" t="s">
        <v>200</v>
      </c>
      <c r="D228" t="s">
        <v>234</v>
      </c>
      <c r="E228" t="s">
        <v>202</v>
      </c>
      <c r="F228" t="s">
        <v>213</v>
      </c>
      <c r="G228">
        <v>22.930621424729871</v>
      </c>
      <c r="H228" t="s">
        <v>204</v>
      </c>
      <c r="I228" t="b">
        <v>1</v>
      </c>
    </row>
    <row r="229" spans="1:9" hidden="1" x14ac:dyDescent="0.2">
      <c r="A229" s="33">
        <v>42643</v>
      </c>
      <c r="B229">
        <v>2017</v>
      </c>
      <c r="C229" t="s">
        <v>200</v>
      </c>
      <c r="D229" t="s">
        <v>234</v>
      </c>
      <c r="E229" t="s">
        <v>202</v>
      </c>
      <c r="F229" t="s">
        <v>214</v>
      </c>
      <c r="G229">
        <v>5225</v>
      </c>
      <c r="H229" t="s">
        <v>204</v>
      </c>
      <c r="I229" t="b">
        <v>1</v>
      </c>
    </row>
    <row r="230" spans="1:9" x14ac:dyDescent="0.2">
      <c r="A230" s="33">
        <v>42643</v>
      </c>
      <c r="B230">
        <v>2017</v>
      </c>
      <c r="C230" t="s">
        <v>200</v>
      </c>
      <c r="D230" t="s">
        <v>234</v>
      </c>
      <c r="E230" t="s">
        <v>202</v>
      </c>
      <c r="F230" t="s">
        <v>215</v>
      </c>
      <c r="G230">
        <v>25.546374614970912</v>
      </c>
      <c r="H230" t="s">
        <v>204</v>
      </c>
      <c r="I230" t="b">
        <v>1</v>
      </c>
    </row>
    <row r="231" spans="1:9" hidden="1" x14ac:dyDescent="0.2">
      <c r="A231" s="33">
        <v>42643</v>
      </c>
      <c r="B231">
        <v>2017</v>
      </c>
      <c r="C231" t="s">
        <v>200</v>
      </c>
      <c r="D231" t="s">
        <v>234</v>
      </c>
      <c r="E231" t="s">
        <v>202</v>
      </c>
      <c r="F231" t="s">
        <v>216</v>
      </c>
      <c r="G231">
        <v>100</v>
      </c>
      <c r="H231" t="s">
        <v>204</v>
      </c>
      <c r="I231" t="b">
        <v>1</v>
      </c>
    </row>
    <row r="232" spans="1:9" hidden="1" x14ac:dyDescent="0.2">
      <c r="A232" s="33">
        <v>42643</v>
      </c>
      <c r="B232">
        <v>2017</v>
      </c>
      <c r="C232" t="s">
        <v>200</v>
      </c>
      <c r="D232" t="s">
        <v>234</v>
      </c>
      <c r="E232" t="s">
        <v>202</v>
      </c>
      <c r="F232" t="s">
        <v>217</v>
      </c>
      <c r="G232">
        <v>635</v>
      </c>
      <c r="H232" t="s">
        <v>204</v>
      </c>
      <c r="I232" t="b">
        <v>1</v>
      </c>
    </row>
    <row r="233" spans="1:9" hidden="1" x14ac:dyDescent="0.2">
      <c r="A233" s="33">
        <v>42643</v>
      </c>
      <c r="B233">
        <v>2017</v>
      </c>
      <c r="C233" t="s">
        <v>200</v>
      </c>
      <c r="D233" t="s">
        <v>234</v>
      </c>
      <c r="E233" t="s">
        <v>202</v>
      </c>
      <c r="F233" t="s">
        <v>218</v>
      </c>
      <c r="G233">
        <v>3106</v>
      </c>
      <c r="H233" t="s">
        <v>204</v>
      </c>
      <c r="I233" t="b">
        <v>1</v>
      </c>
    </row>
    <row r="234" spans="1:9" hidden="1" x14ac:dyDescent="0.2">
      <c r="A234" s="33">
        <v>42643</v>
      </c>
      <c r="B234">
        <v>2017</v>
      </c>
      <c r="C234" t="s">
        <v>200</v>
      </c>
      <c r="D234" t="s">
        <v>234</v>
      </c>
      <c r="E234" t="s">
        <v>202</v>
      </c>
      <c r="F234" t="s">
        <v>1</v>
      </c>
      <c r="G234">
        <v>20453</v>
      </c>
      <c r="H234" t="s">
        <v>204</v>
      </c>
      <c r="I234" t="b">
        <v>1</v>
      </c>
    </row>
    <row r="235" spans="1:9" hidden="1" x14ac:dyDescent="0.2">
      <c r="A235" s="33">
        <v>42643</v>
      </c>
      <c r="B235">
        <v>2017</v>
      </c>
      <c r="C235" t="s">
        <v>200</v>
      </c>
      <c r="D235" t="s">
        <v>234</v>
      </c>
      <c r="E235" t="s">
        <v>202</v>
      </c>
      <c r="F235" t="s">
        <v>219</v>
      </c>
      <c r="G235">
        <v>3233</v>
      </c>
      <c r="H235" t="s">
        <v>204</v>
      </c>
      <c r="I235" t="b">
        <v>1</v>
      </c>
    </row>
    <row r="236" spans="1:9" hidden="1" x14ac:dyDescent="0.2">
      <c r="A236" s="33">
        <v>42735</v>
      </c>
      <c r="B236">
        <v>2017</v>
      </c>
      <c r="C236" t="s">
        <v>220</v>
      </c>
      <c r="D236" t="s">
        <v>235</v>
      </c>
      <c r="E236" t="s">
        <v>202</v>
      </c>
      <c r="F236" t="s">
        <v>203</v>
      </c>
      <c r="G236">
        <v>0.67</v>
      </c>
      <c r="H236" t="s">
        <v>204</v>
      </c>
      <c r="I236" t="b">
        <v>1</v>
      </c>
    </row>
    <row r="237" spans="1:9" hidden="1" x14ac:dyDescent="0.2">
      <c r="A237" s="33">
        <v>42735</v>
      </c>
      <c r="B237">
        <v>2017</v>
      </c>
      <c r="C237" t="s">
        <v>220</v>
      </c>
      <c r="D237" t="s">
        <v>235</v>
      </c>
      <c r="E237" t="s">
        <v>202</v>
      </c>
      <c r="F237" t="s">
        <v>205</v>
      </c>
      <c r="G237">
        <v>9901</v>
      </c>
      <c r="H237" t="s">
        <v>204</v>
      </c>
      <c r="I237" t="b">
        <v>1</v>
      </c>
    </row>
    <row r="238" spans="1:9" hidden="1" x14ac:dyDescent="0.2">
      <c r="A238" s="33">
        <v>42735</v>
      </c>
      <c r="B238">
        <v>2017</v>
      </c>
      <c r="C238" t="s">
        <v>220</v>
      </c>
      <c r="D238" t="s">
        <v>235</v>
      </c>
      <c r="E238" t="s">
        <v>202</v>
      </c>
      <c r="F238" t="s">
        <v>206</v>
      </c>
      <c r="G238">
        <v>2166</v>
      </c>
      <c r="H238" t="s">
        <v>204</v>
      </c>
      <c r="I238" t="b">
        <v>1</v>
      </c>
    </row>
    <row r="239" spans="1:9" hidden="1" x14ac:dyDescent="0.2">
      <c r="A239" s="33">
        <v>42735</v>
      </c>
      <c r="B239">
        <v>2017</v>
      </c>
      <c r="C239" t="s">
        <v>220</v>
      </c>
      <c r="D239" t="s">
        <v>235</v>
      </c>
      <c r="E239" t="s">
        <v>202</v>
      </c>
      <c r="F239" t="s">
        <v>207</v>
      </c>
      <c r="G239">
        <v>0.66</v>
      </c>
      <c r="H239" t="s">
        <v>204</v>
      </c>
      <c r="I239" t="b">
        <v>1</v>
      </c>
    </row>
    <row r="240" spans="1:9" hidden="1" x14ac:dyDescent="0.2">
      <c r="A240" s="33">
        <v>42735</v>
      </c>
      <c r="B240">
        <v>2017</v>
      </c>
      <c r="C240" t="s">
        <v>220</v>
      </c>
      <c r="D240" t="s">
        <v>235</v>
      </c>
      <c r="E240" t="s">
        <v>202</v>
      </c>
      <c r="F240" t="s">
        <v>10</v>
      </c>
      <c r="G240">
        <v>8343</v>
      </c>
      <c r="H240" t="s">
        <v>204</v>
      </c>
      <c r="I240" t="b">
        <v>1</v>
      </c>
    </row>
    <row r="241" spans="1:9" hidden="1" x14ac:dyDescent="0.2">
      <c r="A241" s="33">
        <v>42735</v>
      </c>
      <c r="B241">
        <v>2017</v>
      </c>
      <c r="C241" t="s">
        <v>220</v>
      </c>
      <c r="D241" t="s">
        <v>235</v>
      </c>
      <c r="E241" t="s">
        <v>202</v>
      </c>
      <c r="F241" t="s">
        <v>208</v>
      </c>
      <c r="G241">
        <v>879</v>
      </c>
      <c r="H241" t="s">
        <v>204</v>
      </c>
      <c r="I241" t="b">
        <v>1</v>
      </c>
    </row>
    <row r="242" spans="1:9" hidden="1" x14ac:dyDescent="0.2">
      <c r="A242" s="33">
        <v>42735</v>
      </c>
      <c r="B242">
        <v>2017</v>
      </c>
      <c r="C242" t="s">
        <v>220</v>
      </c>
      <c r="D242" t="s">
        <v>235</v>
      </c>
      <c r="E242" t="s">
        <v>202</v>
      </c>
      <c r="F242" t="s">
        <v>209</v>
      </c>
      <c r="G242">
        <v>14189</v>
      </c>
      <c r="H242" t="s">
        <v>204</v>
      </c>
      <c r="I242" t="b">
        <v>1</v>
      </c>
    </row>
    <row r="243" spans="1:9" hidden="1" x14ac:dyDescent="0.2">
      <c r="A243" s="33">
        <v>42735</v>
      </c>
      <c r="B243">
        <v>2017</v>
      </c>
      <c r="C243" t="s">
        <v>220</v>
      </c>
      <c r="D243" t="s">
        <v>235</v>
      </c>
      <c r="E243" t="s">
        <v>202</v>
      </c>
      <c r="F243" t="s">
        <v>210</v>
      </c>
      <c r="G243">
        <v>58.89995848899958</v>
      </c>
      <c r="H243" t="s">
        <v>204</v>
      </c>
      <c r="I243" t="b">
        <v>1</v>
      </c>
    </row>
    <row r="244" spans="1:9" hidden="1" x14ac:dyDescent="0.2">
      <c r="A244" s="33">
        <v>42735</v>
      </c>
      <c r="B244">
        <v>2017</v>
      </c>
      <c r="C244" t="s">
        <v>220</v>
      </c>
      <c r="D244" t="s">
        <v>235</v>
      </c>
      <c r="E244" t="s">
        <v>202</v>
      </c>
      <c r="F244" t="s">
        <v>211</v>
      </c>
      <c r="G244">
        <v>6363</v>
      </c>
      <c r="H244" t="s">
        <v>204</v>
      </c>
      <c r="I244" t="b">
        <v>1</v>
      </c>
    </row>
    <row r="245" spans="1:9" hidden="1" x14ac:dyDescent="0.2">
      <c r="A245" s="33">
        <v>42735</v>
      </c>
      <c r="B245">
        <v>2017</v>
      </c>
      <c r="C245" t="s">
        <v>220</v>
      </c>
      <c r="D245" t="s">
        <v>235</v>
      </c>
      <c r="E245" t="s">
        <v>202</v>
      </c>
      <c r="F245" t="s">
        <v>212</v>
      </c>
      <c r="G245">
        <v>5200</v>
      </c>
      <c r="H245" t="s">
        <v>204</v>
      </c>
      <c r="I245" t="b">
        <v>1</v>
      </c>
    </row>
    <row r="246" spans="1:9" hidden="1" x14ac:dyDescent="0.2">
      <c r="A246" s="33">
        <v>42735</v>
      </c>
      <c r="B246">
        <v>2017</v>
      </c>
      <c r="C246" t="s">
        <v>220</v>
      </c>
      <c r="D246" t="s">
        <v>235</v>
      </c>
      <c r="E246" t="s">
        <v>202</v>
      </c>
      <c r="F246" t="s">
        <v>213</v>
      </c>
      <c r="G246">
        <v>21.585720215857201</v>
      </c>
      <c r="H246" t="s">
        <v>204</v>
      </c>
      <c r="I246" t="b">
        <v>1</v>
      </c>
    </row>
    <row r="247" spans="1:9" hidden="1" x14ac:dyDescent="0.2">
      <c r="A247" s="33">
        <v>42735</v>
      </c>
      <c r="B247">
        <v>2017</v>
      </c>
      <c r="C247" t="s">
        <v>220</v>
      </c>
      <c r="D247" t="s">
        <v>235</v>
      </c>
      <c r="E247" t="s">
        <v>202</v>
      </c>
      <c r="F247" t="s">
        <v>214</v>
      </c>
      <c r="G247">
        <v>6177</v>
      </c>
      <c r="H247" t="s">
        <v>204</v>
      </c>
      <c r="I247" t="b">
        <v>1</v>
      </c>
    </row>
    <row r="248" spans="1:9" x14ac:dyDescent="0.2">
      <c r="A248" s="33">
        <v>42735</v>
      </c>
      <c r="B248">
        <v>2017</v>
      </c>
      <c r="C248" t="s">
        <v>220</v>
      </c>
      <c r="D248" t="s">
        <v>235</v>
      </c>
      <c r="E248" t="s">
        <v>202</v>
      </c>
      <c r="F248" t="s">
        <v>215</v>
      </c>
      <c r="G248">
        <v>25.641344956413452</v>
      </c>
      <c r="H248" t="s">
        <v>204</v>
      </c>
      <c r="I248" t="b">
        <v>1</v>
      </c>
    </row>
    <row r="249" spans="1:9" hidden="1" x14ac:dyDescent="0.2">
      <c r="A249" s="33">
        <v>42735</v>
      </c>
      <c r="B249">
        <v>2017</v>
      </c>
      <c r="C249" t="s">
        <v>220</v>
      </c>
      <c r="D249" t="s">
        <v>235</v>
      </c>
      <c r="E249" t="s">
        <v>202</v>
      </c>
      <c r="F249" t="s">
        <v>216</v>
      </c>
      <c r="G249">
        <v>186</v>
      </c>
      <c r="H249" t="s">
        <v>204</v>
      </c>
      <c r="I249" t="b">
        <v>1</v>
      </c>
    </row>
    <row r="250" spans="1:9" hidden="1" x14ac:dyDescent="0.2">
      <c r="A250" s="33">
        <v>42735</v>
      </c>
      <c r="B250">
        <v>2017</v>
      </c>
      <c r="C250" t="s">
        <v>220</v>
      </c>
      <c r="D250" t="s">
        <v>235</v>
      </c>
      <c r="E250" t="s">
        <v>202</v>
      </c>
      <c r="F250" t="s">
        <v>217</v>
      </c>
      <c r="G250">
        <v>1163</v>
      </c>
      <c r="H250" t="s">
        <v>204</v>
      </c>
      <c r="I250" t="b">
        <v>1</v>
      </c>
    </row>
    <row r="251" spans="1:9" hidden="1" x14ac:dyDescent="0.2">
      <c r="A251" s="33">
        <v>42735</v>
      </c>
      <c r="B251">
        <v>2017</v>
      </c>
      <c r="C251" t="s">
        <v>220</v>
      </c>
      <c r="D251" t="s">
        <v>235</v>
      </c>
      <c r="E251" t="s">
        <v>202</v>
      </c>
      <c r="F251" t="s">
        <v>218</v>
      </c>
      <c r="G251">
        <v>3062</v>
      </c>
      <c r="H251" t="s">
        <v>204</v>
      </c>
      <c r="I251" t="b">
        <v>1</v>
      </c>
    </row>
    <row r="252" spans="1:9" hidden="1" x14ac:dyDescent="0.2">
      <c r="A252" s="33">
        <v>42735</v>
      </c>
      <c r="B252">
        <v>2017</v>
      </c>
      <c r="C252" t="s">
        <v>220</v>
      </c>
      <c r="D252" t="s">
        <v>235</v>
      </c>
      <c r="E252" t="s">
        <v>202</v>
      </c>
      <c r="F252" t="s">
        <v>1</v>
      </c>
      <c r="G252">
        <v>24090</v>
      </c>
      <c r="H252" t="s">
        <v>204</v>
      </c>
      <c r="I252" t="b">
        <v>1</v>
      </c>
    </row>
    <row r="253" spans="1:9" hidden="1" x14ac:dyDescent="0.2">
      <c r="A253" s="33">
        <v>42735</v>
      </c>
      <c r="B253">
        <v>2017</v>
      </c>
      <c r="C253" t="s">
        <v>220</v>
      </c>
      <c r="D253" t="s">
        <v>235</v>
      </c>
      <c r="E253" t="s">
        <v>202</v>
      </c>
      <c r="F253" t="s">
        <v>219</v>
      </c>
      <c r="G253">
        <v>4071</v>
      </c>
      <c r="H253" t="s">
        <v>204</v>
      </c>
      <c r="I253" t="b">
        <v>1</v>
      </c>
    </row>
    <row r="254" spans="1:9" hidden="1" x14ac:dyDescent="0.2">
      <c r="A254" s="33">
        <v>42825</v>
      </c>
      <c r="B254">
        <v>2017</v>
      </c>
      <c r="C254" t="s">
        <v>222</v>
      </c>
      <c r="D254" t="s">
        <v>236</v>
      </c>
      <c r="E254" t="s">
        <v>202</v>
      </c>
      <c r="F254" t="s">
        <v>203</v>
      </c>
      <c r="G254">
        <v>0.62</v>
      </c>
      <c r="H254" t="s">
        <v>204</v>
      </c>
      <c r="I254" t="b">
        <v>1</v>
      </c>
    </row>
    <row r="255" spans="1:9" hidden="1" x14ac:dyDescent="0.2">
      <c r="A255" s="33">
        <v>42825</v>
      </c>
      <c r="B255">
        <v>2017</v>
      </c>
      <c r="C255" t="s">
        <v>222</v>
      </c>
      <c r="D255" t="s">
        <v>236</v>
      </c>
      <c r="E255" t="s">
        <v>202</v>
      </c>
      <c r="F255" t="s">
        <v>205</v>
      </c>
      <c r="G255">
        <v>8060</v>
      </c>
      <c r="H255" t="s">
        <v>204</v>
      </c>
      <c r="I255" t="b">
        <v>1</v>
      </c>
    </row>
    <row r="256" spans="1:9" hidden="1" x14ac:dyDescent="0.2">
      <c r="A256" s="33">
        <v>42825</v>
      </c>
      <c r="B256">
        <v>2017</v>
      </c>
      <c r="C256" t="s">
        <v>222</v>
      </c>
      <c r="D256" t="s">
        <v>236</v>
      </c>
      <c r="E256" t="s">
        <v>202</v>
      </c>
      <c r="F256" t="s">
        <v>206</v>
      </c>
      <c r="G256">
        <v>2453</v>
      </c>
      <c r="H256" t="s">
        <v>204</v>
      </c>
      <c r="I256" t="b">
        <v>1</v>
      </c>
    </row>
    <row r="257" spans="1:9" hidden="1" x14ac:dyDescent="0.2">
      <c r="A257" s="33">
        <v>42825</v>
      </c>
      <c r="B257">
        <v>2017</v>
      </c>
      <c r="C257" t="s">
        <v>222</v>
      </c>
      <c r="D257" t="s">
        <v>236</v>
      </c>
      <c r="E257" t="s">
        <v>202</v>
      </c>
      <c r="F257" t="s">
        <v>207</v>
      </c>
      <c r="G257">
        <v>0.61</v>
      </c>
      <c r="H257" t="s">
        <v>204</v>
      </c>
      <c r="I257" t="b">
        <v>1</v>
      </c>
    </row>
    <row r="258" spans="1:9" hidden="1" x14ac:dyDescent="0.2">
      <c r="A258" s="33">
        <v>42825</v>
      </c>
      <c r="B258">
        <v>2017</v>
      </c>
      <c r="C258" t="s">
        <v>222</v>
      </c>
      <c r="D258" t="s">
        <v>236</v>
      </c>
      <c r="E258" t="s">
        <v>202</v>
      </c>
      <c r="F258" t="s">
        <v>10</v>
      </c>
      <c r="G258">
        <v>8047</v>
      </c>
      <c r="H258" t="s">
        <v>204</v>
      </c>
      <c r="I258" t="b">
        <v>1</v>
      </c>
    </row>
    <row r="259" spans="1:9" hidden="1" x14ac:dyDescent="0.2">
      <c r="A259" s="33">
        <v>42825</v>
      </c>
      <c r="B259">
        <v>2017</v>
      </c>
      <c r="C259" t="s">
        <v>222</v>
      </c>
      <c r="D259" t="s">
        <v>236</v>
      </c>
      <c r="E259" t="s">
        <v>202</v>
      </c>
      <c r="F259" t="s">
        <v>208</v>
      </c>
      <c r="G259">
        <v>1202</v>
      </c>
      <c r="H259" t="s">
        <v>204</v>
      </c>
      <c r="I259" t="b">
        <v>1</v>
      </c>
    </row>
    <row r="260" spans="1:9" hidden="1" x14ac:dyDescent="0.2">
      <c r="A260" s="33">
        <v>42825</v>
      </c>
      <c r="B260">
        <v>2017</v>
      </c>
      <c r="C260" t="s">
        <v>222</v>
      </c>
      <c r="D260" t="s">
        <v>236</v>
      </c>
      <c r="E260" t="s">
        <v>202</v>
      </c>
      <c r="F260" t="s">
        <v>209</v>
      </c>
      <c r="G260">
        <v>14030</v>
      </c>
      <c r="H260" t="s">
        <v>204</v>
      </c>
      <c r="I260" t="b">
        <v>1</v>
      </c>
    </row>
    <row r="261" spans="1:9" hidden="1" x14ac:dyDescent="0.2">
      <c r="A261" s="33">
        <v>42825</v>
      </c>
      <c r="B261">
        <v>2017</v>
      </c>
      <c r="C261" t="s">
        <v>222</v>
      </c>
      <c r="D261" t="s">
        <v>236</v>
      </c>
      <c r="E261" t="s">
        <v>202</v>
      </c>
      <c r="F261" t="s">
        <v>210</v>
      </c>
      <c r="G261">
        <v>63.512901765504751</v>
      </c>
      <c r="H261" t="s">
        <v>204</v>
      </c>
      <c r="I261" t="b">
        <v>1</v>
      </c>
    </row>
    <row r="262" spans="1:9" hidden="1" x14ac:dyDescent="0.2">
      <c r="A262" s="33">
        <v>42825</v>
      </c>
      <c r="B262">
        <v>2017</v>
      </c>
      <c r="C262" t="s">
        <v>222</v>
      </c>
      <c r="D262" t="s">
        <v>236</v>
      </c>
      <c r="E262" t="s">
        <v>202</v>
      </c>
      <c r="F262" t="s">
        <v>211</v>
      </c>
      <c r="G262">
        <v>5916</v>
      </c>
      <c r="H262" t="s">
        <v>204</v>
      </c>
      <c r="I262" t="b">
        <v>1</v>
      </c>
    </row>
    <row r="263" spans="1:9" hidden="1" x14ac:dyDescent="0.2">
      <c r="A263" s="33">
        <v>42825</v>
      </c>
      <c r="B263">
        <v>2017</v>
      </c>
      <c r="C263" t="s">
        <v>222</v>
      </c>
      <c r="D263" t="s">
        <v>236</v>
      </c>
      <c r="E263" t="s">
        <v>202</v>
      </c>
      <c r="F263" t="s">
        <v>212</v>
      </c>
      <c r="G263">
        <v>4801</v>
      </c>
      <c r="H263" t="s">
        <v>204</v>
      </c>
      <c r="I263" t="b">
        <v>1</v>
      </c>
    </row>
    <row r="264" spans="1:9" hidden="1" x14ac:dyDescent="0.2">
      <c r="A264" s="33">
        <v>42825</v>
      </c>
      <c r="B264">
        <v>2017</v>
      </c>
      <c r="C264" t="s">
        <v>222</v>
      </c>
      <c r="D264" t="s">
        <v>236</v>
      </c>
      <c r="E264" t="s">
        <v>202</v>
      </c>
      <c r="F264" t="s">
        <v>213</v>
      </c>
      <c r="G264">
        <v>21.733816206428251</v>
      </c>
      <c r="H264" t="s">
        <v>204</v>
      </c>
      <c r="I264" t="b">
        <v>1</v>
      </c>
    </row>
    <row r="265" spans="1:9" hidden="1" x14ac:dyDescent="0.2">
      <c r="A265" s="33">
        <v>42825</v>
      </c>
      <c r="B265">
        <v>2017</v>
      </c>
      <c r="C265" t="s">
        <v>222</v>
      </c>
      <c r="D265" t="s">
        <v>236</v>
      </c>
      <c r="E265" t="s">
        <v>202</v>
      </c>
      <c r="F265" t="s">
        <v>214</v>
      </c>
      <c r="G265">
        <v>5594</v>
      </c>
      <c r="H265" t="s">
        <v>204</v>
      </c>
      <c r="I265" t="b">
        <v>1</v>
      </c>
    </row>
    <row r="266" spans="1:9" x14ac:dyDescent="0.2">
      <c r="A266" s="33">
        <v>42825</v>
      </c>
      <c r="B266">
        <v>2017</v>
      </c>
      <c r="C266" t="s">
        <v>222</v>
      </c>
      <c r="D266" t="s">
        <v>236</v>
      </c>
      <c r="E266" t="s">
        <v>202</v>
      </c>
      <c r="F266" t="s">
        <v>215</v>
      </c>
      <c r="G266">
        <v>25.323675871435039</v>
      </c>
      <c r="H266" t="s">
        <v>204</v>
      </c>
      <c r="I266" t="b">
        <v>1</v>
      </c>
    </row>
    <row r="267" spans="1:9" hidden="1" x14ac:dyDescent="0.2">
      <c r="A267" s="33">
        <v>42825</v>
      </c>
      <c r="B267">
        <v>2017</v>
      </c>
      <c r="C267" t="s">
        <v>222</v>
      </c>
      <c r="D267" t="s">
        <v>236</v>
      </c>
      <c r="E267" t="s">
        <v>202</v>
      </c>
      <c r="F267" t="s">
        <v>216</v>
      </c>
      <c r="G267">
        <v>322</v>
      </c>
      <c r="H267" t="s">
        <v>204</v>
      </c>
      <c r="I267" t="b">
        <v>1</v>
      </c>
    </row>
    <row r="268" spans="1:9" hidden="1" x14ac:dyDescent="0.2">
      <c r="A268" s="33">
        <v>42825</v>
      </c>
      <c r="B268">
        <v>2017</v>
      </c>
      <c r="C268" t="s">
        <v>222</v>
      </c>
      <c r="D268" t="s">
        <v>236</v>
      </c>
      <c r="E268" t="s">
        <v>202</v>
      </c>
      <c r="F268" t="s">
        <v>217</v>
      </c>
      <c r="G268">
        <v>1115</v>
      </c>
      <c r="H268" t="s">
        <v>204</v>
      </c>
      <c r="I268" t="b">
        <v>1</v>
      </c>
    </row>
    <row r="269" spans="1:9" hidden="1" x14ac:dyDescent="0.2">
      <c r="A269" s="33">
        <v>42825</v>
      </c>
      <c r="B269">
        <v>2017</v>
      </c>
      <c r="C269" t="s">
        <v>222</v>
      </c>
      <c r="D269" t="s">
        <v>236</v>
      </c>
      <c r="E269" t="s">
        <v>202</v>
      </c>
      <c r="F269" t="s">
        <v>218</v>
      </c>
      <c r="G269">
        <v>3355</v>
      </c>
      <c r="H269" t="s">
        <v>204</v>
      </c>
      <c r="I269" t="b">
        <v>1</v>
      </c>
    </row>
    <row r="270" spans="1:9" hidden="1" x14ac:dyDescent="0.2">
      <c r="A270" s="33">
        <v>42825</v>
      </c>
      <c r="B270">
        <v>2017</v>
      </c>
      <c r="C270" t="s">
        <v>222</v>
      </c>
      <c r="D270" t="s">
        <v>236</v>
      </c>
      <c r="E270" t="s">
        <v>202</v>
      </c>
      <c r="F270" t="s">
        <v>1</v>
      </c>
      <c r="G270">
        <v>22090</v>
      </c>
      <c r="H270" t="s">
        <v>204</v>
      </c>
      <c r="I270" t="b">
        <v>1</v>
      </c>
    </row>
    <row r="271" spans="1:9" hidden="1" x14ac:dyDescent="0.2">
      <c r="A271" s="33">
        <v>42825</v>
      </c>
      <c r="B271">
        <v>2017</v>
      </c>
      <c r="C271" t="s">
        <v>222</v>
      </c>
      <c r="D271" t="s">
        <v>236</v>
      </c>
      <c r="E271" t="s">
        <v>202</v>
      </c>
      <c r="F271" t="s">
        <v>219</v>
      </c>
      <c r="G271">
        <v>3879</v>
      </c>
      <c r="H271" t="s">
        <v>204</v>
      </c>
      <c r="I271" t="b">
        <v>1</v>
      </c>
    </row>
    <row r="272" spans="1:9" hidden="1" x14ac:dyDescent="0.2">
      <c r="A272" s="33">
        <v>42916</v>
      </c>
      <c r="B272">
        <v>2017</v>
      </c>
      <c r="C272" t="s">
        <v>224</v>
      </c>
      <c r="D272" t="s">
        <v>237</v>
      </c>
      <c r="E272" t="s">
        <v>202</v>
      </c>
      <c r="F272" t="s">
        <v>203</v>
      </c>
      <c r="G272">
        <v>0.85000000000000009</v>
      </c>
      <c r="H272" t="s">
        <v>204</v>
      </c>
      <c r="I272" t="b">
        <v>1</v>
      </c>
    </row>
    <row r="273" spans="1:9" hidden="1" x14ac:dyDescent="0.2">
      <c r="A273" s="33">
        <v>42916</v>
      </c>
      <c r="B273">
        <v>2017</v>
      </c>
      <c r="C273" t="s">
        <v>224</v>
      </c>
      <c r="D273" t="s">
        <v>237</v>
      </c>
      <c r="E273" t="s">
        <v>202</v>
      </c>
      <c r="F273" t="s">
        <v>205</v>
      </c>
      <c r="G273">
        <v>8456</v>
      </c>
      <c r="H273" t="s">
        <v>204</v>
      </c>
      <c r="I273" t="b">
        <v>1</v>
      </c>
    </row>
    <row r="274" spans="1:9" hidden="1" x14ac:dyDescent="0.2">
      <c r="A274" s="33">
        <v>42916</v>
      </c>
      <c r="B274">
        <v>2017</v>
      </c>
      <c r="C274" t="s">
        <v>224</v>
      </c>
      <c r="D274" t="s">
        <v>237</v>
      </c>
      <c r="E274" t="s">
        <v>202</v>
      </c>
      <c r="F274" t="s">
        <v>206</v>
      </c>
      <c r="G274">
        <v>2343</v>
      </c>
      <c r="H274" t="s">
        <v>204</v>
      </c>
      <c r="I274" t="b">
        <v>1</v>
      </c>
    </row>
    <row r="275" spans="1:9" hidden="1" x14ac:dyDescent="0.2">
      <c r="A275" s="33">
        <v>42916</v>
      </c>
      <c r="B275">
        <v>2017</v>
      </c>
      <c r="C275" t="s">
        <v>224</v>
      </c>
      <c r="D275" t="s">
        <v>237</v>
      </c>
      <c r="E275" t="s">
        <v>202</v>
      </c>
      <c r="F275" t="s">
        <v>207</v>
      </c>
      <c r="G275">
        <v>0.83999999999999986</v>
      </c>
      <c r="H275" t="s">
        <v>204</v>
      </c>
      <c r="I275" t="b">
        <v>1</v>
      </c>
    </row>
    <row r="276" spans="1:9" hidden="1" x14ac:dyDescent="0.2">
      <c r="A276" s="33">
        <v>42916</v>
      </c>
      <c r="B276">
        <v>2017</v>
      </c>
      <c r="C276" t="s">
        <v>224</v>
      </c>
      <c r="D276" t="s">
        <v>237</v>
      </c>
      <c r="E276" t="s">
        <v>202</v>
      </c>
      <c r="F276" t="s">
        <v>10</v>
      </c>
      <c r="G276">
        <v>7673</v>
      </c>
      <c r="H276" t="s">
        <v>204</v>
      </c>
      <c r="I276" t="b">
        <v>1</v>
      </c>
    </row>
    <row r="277" spans="1:9" hidden="1" x14ac:dyDescent="0.2">
      <c r="A277" s="33">
        <v>42916</v>
      </c>
      <c r="B277">
        <v>2017</v>
      </c>
      <c r="C277" t="s">
        <v>224</v>
      </c>
      <c r="D277" t="s">
        <v>237</v>
      </c>
      <c r="E277" t="s">
        <v>202</v>
      </c>
      <c r="F277" t="s">
        <v>208</v>
      </c>
      <c r="G277">
        <v>1355</v>
      </c>
      <c r="H277" t="s">
        <v>204</v>
      </c>
      <c r="I277" t="b">
        <v>1</v>
      </c>
    </row>
    <row r="278" spans="1:9" hidden="1" x14ac:dyDescent="0.2">
      <c r="A278" s="33">
        <v>42916</v>
      </c>
      <c r="B278">
        <v>2017</v>
      </c>
      <c r="C278" t="s">
        <v>224</v>
      </c>
      <c r="D278" t="s">
        <v>237</v>
      </c>
      <c r="E278" t="s">
        <v>202</v>
      </c>
      <c r="F278" t="s">
        <v>209</v>
      </c>
      <c r="G278">
        <v>14861</v>
      </c>
      <c r="H278" t="s">
        <v>204</v>
      </c>
      <c r="I278" t="b">
        <v>1</v>
      </c>
    </row>
    <row r="279" spans="1:9" hidden="1" x14ac:dyDescent="0.2">
      <c r="A279" s="33">
        <v>42916</v>
      </c>
      <c r="B279">
        <v>2017</v>
      </c>
      <c r="C279" t="s">
        <v>224</v>
      </c>
      <c r="D279" t="s">
        <v>237</v>
      </c>
      <c r="E279" t="s">
        <v>202</v>
      </c>
      <c r="F279" t="s">
        <v>210</v>
      </c>
      <c r="G279">
        <v>63.734614229960982</v>
      </c>
      <c r="H279" t="s">
        <v>204</v>
      </c>
      <c r="I279" t="b">
        <v>1</v>
      </c>
    </row>
    <row r="280" spans="1:9" hidden="1" x14ac:dyDescent="0.2">
      <c r="A280" s="33">
        <v>42916</v>
      </c>
      <c r="B280">
        <v>2017</v>
      </c>
      <c r="C280" t="s">
        <v>224</v>
      </c>
      <c r="D280" t="s">
        <v>237</v>
      </c>
      <c r="E280" t="s">
        <v>202</v>
      </c>
      <c r="F280" t="s">
        <v>211</v>
      </c>
      <c r="G280">
        <v>5545</v>
      </c>
      <c r="H280" t="s">
        <v>204</v>
      </c>
      <c r="I280" t="b">
        <v>1</v>
      </c>
    </row>
    <row r="281" spans="1:9" hidden="1" x14ac:dyDescent="0.2">
      <c r="A281" s="33">
        <v>42916</v>
      </c>
      <c r="B281">
        <v>2017</v>
      </c>
      <c r="C281" t="s">
        <v>224</v>
      </c>
      <c r="D281" t="s">
        <v>237</v>
      </c>
      <c r="E281" t="s">
        <v>202</v>
      </c>
      <c r="F281" t="s">
        <v>212</v>
      </c>
      <c r="G281">
        <v>6513</v>
      </c>
      <c r="H281" t="s">
        <v>204</v>
      </c>
      <c r="I281" t="b">
        <v>1</v>
      </c>
    </row>
    <row r="282" spans="1:9" hidden="1" x14ac:dyDescent="0.2">
      <c r="A282" s="33">
        <v>42916</v>
      </c>
      <c r="B282">
        <v>2017</v>
      </c>
      <c r="C282" t="s">
        <v>224</v>
      </c>
      <c r="D282" t="s">
        <v>237</v>
      </c>
      <c r="E282" t="s">
        <v>202</v>
      </c>
      <c r="F282" t="s">
        <v>213</v>
      </c>
      <c r="G282">
        <v>27.93240982973796</v>
      </c>
      <c r="H282" t="s">
        <v>204</v>
      </c>
      <c r="I282" t="b">
        <v>1</v>
      </c>
    </row>
    <row r="283" spans="1:9" hidden="1" x14ac:dyDescent="0.2">
      <c r="A283" s="33">
        <v>42916</v>
      </c>
      <c r="B283">
        <v>2017</v>
      </c>
      <c r="C283" t="s">
        <v>224</v>
      </c>
      <c r="D283" t="s">
        <v>237</v>
      </c>
      <c r="E283" t="s">
        <v>202</v>
      </c>
      <c r="F283" t="s">
        <v>214</v>
      </c>
      <c r="G283">
        <v>5330</v>
      </c>
      <c r="H283" t="s">
        <v>204</v>
      </c>
      <c r="I283" t="b">
        <v>1</v>
      </c>
    </row>
    <row r="284" spans="1:9" x14ac:dyDescent="0.2">
      <c r="A284" s="33">
        <v>42916</v>
      </c>
      <c r="B284">
        <v>2017</v>
      </c>
      <c r="C284" t="s">
        <v>224</v>
      </c>
      <c r="D284" t="s">
        <v>237</v>
      </c>
      <c r="E284" t="s">
        <v>202</v>
      </c>
      <c r="F284" t="s">
        <v>215</v>
      </c>
      <c r="G284">
        <v>22.85885834369773</v>
      </c>
      <c r="H284" t="s">
        <v>204</v>
      </c>
      <c r="I284" t="b">
        <v>1</v>
      </c>
    </row>
    <row r="285" spans="1:9" hidden="1" x14ac:dyDescent="0.2">
      <c r="A285" s="33">
        <v>42916</v>
      </c>
      <c r="B285">
        <v>2017</v>
      </c>
      <c r="C285" t="s">
        <v>224</v>
      </c>
      <c r="D285" t="s">
        <v>237</v>
      </c>
      <c r="E285" t="s">
        <v>202</v>
      </c>
      <c r="F285" t="s">
        <v>216</v>
      </c>
      <c r="G285">
        <v>215</v>
      </c>
      <c r="H285" t="s">
        <v>204</v>
      </c>
      <c r="I285" t="b">
        <v>1</v>
      </c>
    </row>
    <row r="286" spans="1:9" hidden="1" x14ac:dyDescent="0.2">
      <c r="A286" s="33">
        <v>42916</v>
      </c>
      <c r="B286">
        <v>2017</v>
      </c>
      <c r="C286" t="s">
        <v>224</v>
      </c>
      <c r="D286" t="s">
        <v>237</v>
      </c>
      <c r="E286" t="s">
        <v>202</v>
      </c>
      <c r="F286" t="s">
        <v>217</v>
      </c>
      <c r="G286">
        <v>-968</v>
      </c>
      <c r="H286" t="s">
        <v>204</v>
      </c>
      <c r="I286" t="b">
        <v>1</v>
      </c>
    </row>
    <row r="287" spans="1:9" hidden="1" x14ac:dyDescent="0.2">
      <c r="A287" s="33">
        <v>42916</v>
      </c>
      <c r="B287">
        <v>2017</v>
      </c>
      <c r="C287" t="s">
        <v>224</v>
      </c>
      <c r="D287" t="s">
        <v>237</v>
      </c>
      <c r="E287" t="s">
        <v>202</v>
      </c>
      <c r="F287" t="s">
        <v>218</v>
      </c>
      <c r="G287">
        <v>3514</v>
      </c>
      <c r="H287" t="s">
        <v>204</v>
      </c>
      <c r="I287" t="b">
        <v>1</v>
      </c>
    </row>
    <row r="288" spans="1:9" hidden="1" x14ac:dyDescent="0.2">
      <c r="A288" s="33">
        <v>42916</v>
      </c>
      <c r="B288">
        <v>2017</v>
      </c>
      <c r="C288" t="s">
        <v>224</v>
      </c>
      <c r="D288" t="s">
        <v>237</v>
      </c>
      <c r="E288" t="s">
        <v>202</v>
      </c>
      <c r="F288" t="s">
        <v>1</v>
      </c>
      <c r="G288">
        <v>23317</v>
      </c>
      <c r="H288" t="s">
        <v>204</v>
      </c>
      <c r="I288" t="b">
        <v>1</v>
      </c>
    </row>
    <row r="289" spans="1:9" hidden="1" x14ac:dyDescent="0.2">
      <c r="A289" s="33">
        <v>42916</v>
      </c>
      <c r="B289">
        <v>2017</v>
      </c>
      <c r="C289" t="s">
        <v>224</v>
      </c>
      <c r="D289" t="s">
        <v>237</v>
      </c>
      <c r="E289" t="s">
        <v>202</v>
      </c>
      <c r="F289" t="s">
        <v>219</v>
      </c>
      <c r="G289">
        <v>4356</v>
      </c>
      <c r="H289" t="s">
        <v>204</v>
      </c>
      <c r="I289" t="b">
        <v>1</v>
      </c>
    </row>
    <row r="290" spans="1:9" hidden="1" x14ac:dyDescent="0.2">
      <c r="A290" s="33">
        <v>43008</v>
      </c>
      <c r="B290">
        <v>2018</v>
      </c>
      <c r="C290" t="s">
        <v>200</v>
      </c>
      <c r="D290" t="s">
        <v>238</v>
      </c>
      <c r="E290" t="s">
        <v>202</v>
      </c>
      <c r="F290" t="s">
        <v>203</v>
      </c>
      <c r="G290">
        <v>0.85</v>
      </c>
      <c r="H290" t="s">
        <v>204</v>
      </c>
      <c r="I290" t="b">
        <v>1</v>
      </c>
    </row>
    <row r="291" spans="1:9" hidden="1" x14ac:dyDescent="0.2">
      <c r="A291" s="33">
        <v>43008</v>
      </c>
      <c r="B291">
        <v>2018</v>
      </c>
      <c r="C291" t="s">
        <v>200</v>
      </c>
      <c r="D291" t="s">
        <v>238</v>
      </c>
      <c r="E291" t="s">
        <v>202</v>
      </c>
      <c r="F291" t="s">
        <v>205</v>
      </c>
      <c r="G291">
        <v>8278</v>
      </c>
      <c r="H291" t="s">
        <v>204</v>
      </c>
      <c r="I291" t="b">
        <v>1</v>
      </c>
    </row>
    <row r="292" spans="1:9" hidden="1" x14ac:dyDescent="0.2">
      <c r="A292" s="33">
        <v>43008</v>
      </c>
      <c r="B292">
        <v>2018</v>
      </c>
      <c r="C292" t="s">
        <v>200</v>
      </c>
      <c r="D292" t="s">
        <v>238</v>
      </c>
      <c r="E292" t="s">
        <v>202</v>
      </c>
      <c r="F292" t="s">
        <v>206</v>
      </c>
      <c r="G292">
        <v>2499</v>
      </c>
      <c r="H292" t="s">
        <v>204</v>
      </c>
      <c r="I292" t="b">
        <v>1</v>
      </c>
    </row>
    <row r="293" spans="1:9" hidden="1" x14ac:dyDescent="0.2">
      <c r="A293" s="33">
        <v>43008</v>
      </c>
      <c r="B293">
        <v>2018</v>
      </c>
      <c r="C293" t="s">
        <v>200</v>
      </c>
      <c r="D293" t="s">
        <v>238</v>
      </c>
      <c r="E293" t="s">
        <v>202</v>
      </c>
      <c r="F293" t="s">
        <v>207</v>
      </c>
      <c r="G293">
        <v>0.84</v>
      </c>
      <c r="H293" t="s">
        <v>204</v>
      </c>
      <c r="I293" t="b">
        <v>1</v>
      </c>
    </row>
    <row r="294" spans="1:9" hidden="1" x14ac:dyDescent="0.2">
      <c r="A294" s="33">
        <v>43008</v>
      </c>
      <c r="B294">
        <v>2018</v>
      </c>
      <c r="C294" t="s">
        <v>200</v>
      </c>
      <c r="D294" t="s">
        <v>238</v>
      </c>
      <c r="E294" t="s">
        <v>202</v>
      </c>
      <c r="F294" t="s">
        <v>10</v>
      </c>
      <c r="G294">
        <v>10207</v>
      </c>
      <c r="H294" t="s">
        <v>204</v>
      </c>
      <c r="I294" t="b">
        <v>1</v>
      </c>
    </row>
    <row r="295" spans="1:9" hidden="1" x14ac:dyDescent="0.2">
      <c r="A295" s="33">
        <v>43008</v>
      </c>
      <c r="B295">
        <v>2018</v>
      </c>
      <c r="C295" t="s">
        <v>200</v>
      </c>
      <c r="D295" t="s">
        <v>238</v>
      </c>
      <c r="E295" t="s">
        <v>202</v>
      </c>
      <c r="F295" t="s">
        <v>208</v>
      </c>
      <c r="G295">
        <v>1166</v>
      </c>
      <c r="H295" t="s">
        <v>204</v>
      </c>
      <c r="I295" t="b">
        <v>1</v>
      </c>
    </row>
    <row r="296" spans="1:9" hidden="1" x14ac:dyDescent="0.2">
      <c r="A296" s="33">
        <v>43008</v>
      </c>
      <c r="B296">
        <v>2018</v>
      </c>
      <c r="C296" t="s">
        <v>200</v>
      </c>
      <c r="D296" t="s">
        <v>238</v>
      </c>
      <c r="E296" t="s">
        <v>202</v>
      </c>
      <c r="F296" t="s">
        <v>209</v>
      </c>
      <c r="G296">
        <v>16260</v>
      </c>
      <c r="H296" t="s">
        <v>204</v>
      </c>
      <c r="I296" t="b">
        <v>1</v>
      </c>
    </row>
    <row r="297" spans="1:9" hidden="1" x14ac:dyDescent="0.2">
      <c r="A297" s="33">
        <v>43008</v>
      </c>
      <c r="B297">
        <v>2018</v>
      </c>
      <c r="C297" t="s">
        <v>200</v>
      </c>
      <c r="D297" t="s">
        <v>238</v>
      </c>
      <c r="E297" t="s">
        <v>202</v>
      </c>
      <c r="F297" t="s">
        <v>210</v>
      </c>
      <c r="G297">
        <v>66.264569239546816</v>
      </c>
      <c r="H297" t="s">
        <v>204</v>
      </c>
      <c r="I297" t="b">
        <v>1</v>
      </c>
    </row>
    <row r="298" spans="1:9" hidden="1" x14ac:dyDescent="0.2">
      <c r="A298" s="33">
        <v>43008</v>
      </c>
      <c r="B298">
        <v>2018</v>
      </c>
      <c r="C298" t="s">
        <v>200</v>
      </c>
      <c r="D298" t="s">
        <v>238</v>
      </c>
      <c r="E298" t="s">
        <v>202</v>
      </c>
      <c r="F298" t="s">
        <v>211</v>
      </c>
      <c r="G298">
        <v>7984</v>
      </c>
      <c r="H298" t="s">
        <v>204</v>
      </c>
      <c r="I298" t="b">
        <v>1</v>
      </c>
    </row>
    <row r="299" spans="1:9" hidden="1" x14ac:dyDescent="0.2">
      <c r="A299" s="33">
        <v>43008</v>
      </c>
      <c r="B299">
        <v>2018</v>
      </c>
      <c r="C299" t="s">
        <v>200</v>
      </c>
      <c r="D299" t="s">
        <v>238</v>
      </c>
      <c r="E299" t="s">
        <v>202</v>
      </c>
      <c r="F299" t="s">
        <v>212</v>
      </c>
      <c r="G299">
        <v>6576</v>
      </c>
      <c r="H299" t="s">
        <v>204</v>
      </c>
      <c r="I299" t="b">
        <v>1</v>
      </c>
    </row>
    <row r="300" spans="1:9" hidden="1" x14ac:dyDescent="0.2">
      <c r="A300" s="33">
        <v>43008</v>
      </c>
      <c r="B300">
        <v>2018</v>
      </c>
      <c r="C300" t="s">
        <v>200</v>
      </c>
      <c r="D300" t="s">
        <v>238</v>
      </c>
      <c r="E300" t="s">
        <v>202</v>
      </c>
      <c r="F300" t="s">
        <v>213</v>
      </c>
      <c r="G300">
        <v>26.799250142635909</v>
      </c>
      <c r="H300" t="s">
        <v>204</v>
      </c>
      <c r="I300" t="b">
        <v>1</v>
      </c>
    </row>
    <row r="301" spans="1:9" hidden="1" x14ac:dyDescent="0.2">
      <c r="A301" s="33">
        <v>43008</v>
      </c>
      <c r="B301">
        <v>2018</v>
      </c>
      <c r="C301" t="s">
        <v>200</v>
      </c>
      <c r="D301" t="s">
        <v>238</v>
      </c>
      <c r="E301" t="s">
        <v>202</v>
      </c>
      <c r="F301" t="s">
        <v>214</v>
      </c>
      <c r="G301">
        <v>7708</v>
      </c>
      <c r="H301" t="s">
        <v>204</v>
      </c>
      <c r="I301" t="b">
        <v>1</v>
      </c>
    </row>
    <row r="302" spans="1:9" x14ac:dyDescent="0.2">
      <c r="A302" s="33">
        <v>43008</v>
      </c>
      <c r="B302">
        <v>2018</v>
      </c>
      <c r="C302" t="s">
        <v>200</v>
      </c>
      <c r="D302" t="s">
        <v>238</v>
      </c>
      <c r="E302" t="s">
        <v>202</v>
      </c>
      <c r="F302" t="s">
        <v>215</v>
      </c>
      <c r="G302">
        <v>31.412503056483821</v>
      </c>
      <c r="H302" t="s">
        <v>204</v>
      </c>
      <c r="I302" t="b">
        <v>1</v>
      </c>
    </row>
    <row r="303" spans="1:9" hidden="1" x14ac:dyDescent="0.2">
      <c r="A303" s="33">
        <v>43008</v>
      </c>
      <c r="B303">
        <v>2018</v>
      </c>
      <c r="C303" t="s">
        <v>200</v>
      </c>
      <c r="D303" t="s">
        <v>238</v>
      </c>
      <c r="E303" t="s">
        <v>202</v>
      </c>
      <c r="F303" t="s">
        <v>216</v>
      </c>
      <c r="G303">
        <v>276</v>
      </c>
      <c r="H303" t="s">
        <v>204</v>
      </c>
      <c r="I303" t="b">
        <v>1</v>
      </c>
    </row>
    <row r="304" spans="1:9" hidden="1" x14ac:dyDescent="0.2">
      <c r="A304" s="33">
        <v>43008</v>
      </c>
      <c r="B304">
        <v>2018</v>
      </c>
      <c r="C304" t="s">
        <v>200</v>
      </c>
      <c r="D304" t="s">
        <v>238</v>
      </c>
      <c r="E304" t="s">
        <v>202</v>
      </c>
      <c r="F304" t="s">
        <v>217</v>
      </c>
      <c r="G304">
        <v>1408</v>
      </c>
      <c r="H304" t="s">
        <v>204</v>
      </c>
      <c r="I304" t="b">
        <v>1</v>
      </c>
    </row>
    <row r="305" spans="1:9" hidden="1" x14ac:dyDescent="0.2">
      <c r="A305" s="33">
        <v>43008</v>
      </c>
      <c r="B305">
        <v>2018</v>
      </c>
      <c r="C305" t="s">
        <v>200</v>
      </c>
      <c r="D305" t="s">
        <v>238</v>
      </c>
      <c r="E305" t="s">
        <v>202</v>
      </c>
      <c r="F305" t="s">
        <v>218</v>
      </c>
      <c r="G305">
        <v>3574</v>
      </c>
      <c r="H305" t="s">
        <v>204</v>
      </c>
      <c r="I305" t="b">
        <v>1</v>
      </c>
    </row>
    <row r="306" spans="1:9" hidden="1" x14ac:dyDescent="0.2">
      <c r="A306" s="33">
        <v>43008</v>
      </c>
      <c r="B306">
        <v>2018</v>
      </c>
      <c r="C306" t="s">
        <v>200</v>
      </c>
      <c r="D306" t="s">
        <v>238</v>
      </c>
      <c r="E306" t="s">
        <v>202</v>
      </c>
      <c r="F306" t="s">
        <v>1</v>
      </c>
      <c r="G306">
        <v>24538</v>
      </c>
      <c r="H306" t="s">
        <v>204</v>
      </c>
      <c r="I306" t="b">
        <v>1</v>
      </c>
    </row>
    <row r="307" spans="1:9" hidden="1" x14ac:dyDescent="0.2">
      <c r="A307" s="33">
        <v>43008</v>
      </c>
      <c r="B307">
        <v>2018</v>
      </c>
      <c r="C307" t="s">
        <v>200</v>
      </c>
      <c r="D307" t="s">
        <v>238</v>
      </c>
      <c r="E307" t="s">
        <v>202</v>
      </c>
      <c r="F307" t="s">
        <v>219</v>
      </c>
      <c r="G307">
        <v>3812</v>
      </c>
      <c r="H307" t="s">
        <v>204</v>
      </c>
      <c r="I307" t="b">
        <v>1</v>
      </c>
    </row>
    <row r="308" spans="1:9" hidden="1" x14ac:dyDescent="0.2">
      <c r="A308" s="33">
        <v>43100</v>
      </c>
      <c r="B308">
        <v>2018</v>
      </c>
      <c r="C308" t="s">
        <v>220</v>
      </c>
      <c r="D308" t="s">
        <v>239</v>
      </c>
      <c r="E308" t="s">
        <v>202</v>
      </c>
      <c r="F308" t="s">
        <v>203</v>
      </c>
      <c r="G308">
        <v>-0.82</v>
      </c>
      <c r="H308" t="s">
        <v>204</v>
      </c>
      <c r="I308" t="b">
        <v>1</v>
      </c>
    </row>
    <row r="309" spans="1:9" hidden="1" x14ac:dyDescent="0.2">
      <c r="A309" s="33">
        <v>43100</v>
      </c>
      <c r="B309">
        <v>2018</v>
      </c>
      <c r="C309" t="s">
        <v>220</v>
      </c>
      <c r="D309" t="s">
        <v>239</v>
      </c>
      <c r="E309" t="s">
        <v>202</v>
      </c>
      <c r="F309" t="s">
        <v>205</v>
      </c>
      <c r="G309">
        <v>11064</v>
      </c>
      <c r="H309" t="s">
        <v>204</v>
      </c>
      <c r="I309" t="b">
        <v>1</v>
      </c>
    </row>
    <row r="310" spans="1:9" hidden="1" x14ac:dyDescent="0.2">
      <c r="A310" s="33">
        <v>43100</v>
      </c>
      <c r="B310">
        <v>2018</v>
      </c>
      <c r="C310" t="s">
        <v>220</v>
      </c>
      <c r="D310" t="s">
        <v>239</v>
      </c>
      <c r="E310" t="s">
        <v>202</v>
      </c>
      <c r="F310" t="s">
        <v>206</v>
      </c>
      <c r="G310">
        <v>2536</v>
      </c>
      <c r="H310" t="s">
        <v>204</v>
      </c>
      <c r="I310" t="b">
        <v>1</v>
      </c>
    </row>
    <row r="311" spans="1:9" hidden="1" x14ac:dyDescent="0.2">
      <c r="A311" s="33">
        <v>43100</v>
      </c>
      <c r="B311">
        <v>2018</v>
      </c>
      <c r="C311" t="s">
        <v>220</v>
      </c>
      <c r="D311" t="s">
        <v>239</v>
      </c>
      <c r="E311" t="s">
        <v>202</v>
      </c>
      <c r="F311" t="s">
        <v>207</v>
      </c>
      <c r="G311">
        <v>-0.82</v>
      </c>
      <c r="H311" t="s">
        <v>204</v>
      </c>
      <c r="I311" t="b">
        <v>1</v>
      </c>
    </row>
    <row r="312" spans="1:9" hidden="1" x14ac:dyDescent="0.2">
      <c r="A312" s="33">
        <v>43100</v>
      </c>
      <c r="B312">
        <v>2018</v>
      </c>
      <c r="C312" t="s">
        <v>220</v>
      </c>
      <c r="D312" t="s">
        <v>239</v>
      </c>
      <c r="E312" t="s">
        <v>202</v>
      </c>
      <c r="F312" t="s">
        <v>10</v>
      </c>
      <c r="G312">
        <v>11215</v>
      </c>
      <c r="H312" t="s">
        <v>204</v>
      </c>
      <c r="I312" t="b">
        <v>1</v>
      </c>
    </row>
    <row r="313" spans="1:9" hidden="1" x14ac:dyDescent="0.2">
      <c r="A313" s="33">
        <v>43100</v>
      </c>
      <c r="B313">
        <v>2018</v>
      </c>
      <c r="C313" t="s">
        <v>220</v>
      </c>
      <c r="D313" t="s">
        <v>239</v>
      </c>
      <c r="E313" t="s">
        <v>202</v>
      </c>
      <c r="F313" t="s">
        <v>208</v>
      </c>
      <c r="G313">
        <v>1109</v>
      </c>
      <c r="H313" t="s">
        <v>204</v>
      </c>
      <c r="I313" t="b">
        <v>1</v>
      </c>
    </row>
    <row r="314" spans="1:9" hidden="1" x14ac:dyDescent="0.2">
      <c r="A314" s="33">
        <v>43100</v>
      </c>
      <c r="B314">
        <v>2018</v>
      </c>
      <c r="C314" t="s">
        <v>220</v>
      </c>
      <c r="D314" t="s">
        <v>239</v>
      </c>
      <c r="E314" t="s">
        <v>202</v>
      </c>
      <c r="F314" t="s">
        <v>209</v>
      </c>
      <c r="G314">
        <v>17854</v>
      </c>
      <c r="H314" t="s">
        <v>204</v>
      </c>
      <c r="I314" t="b">
        <v>1</v>
      </c>
    </row>
    <row r="315" spans="1:9" hidden="1" x14ac:dyDescent="0.2">
      <c r="A315" s="33">
        <v>43100</v>
      </c>
      <c r="B315">
        <v>2018</v>
      </c>
      <c r="C315" t="s">
        <v>220</v>
      </c>
      <c r="D315" t="s">
        <v>239</v>
      </c>
      <c r="E315" t="s">
        <v>202</v>
      </c>
      <c r="F315" t="s">
        <v>210</v>
      </c>
      <c r="G315">
        <v>61.740092675842043</v>
      </c>
      <c r="H315" t="s">
        <v>204</v>
      </c>
      <c r="I315" t="b">
        <v>1</v>
      </c>
    </row>
    <row r="316" spans="1:9" hidden="1" x14ac:dyDescent="0.2">
      <c r="A316" s="33">
        <v>43100</v>
      </c>
      <c r="B316">
        <v>2018</v>
      </c>
      <c r="C316" t="s">
        <v>220</v>
      </c>
      <c r="D316" t="s">
        <v>239</v>
      </c>
      <c r="E316" t="s">
        <v>202</v>
      </c>
      <c r="F316" t="s">
        <v>211</v>
      </c>
      <c r="G316">
        <v>9169</v>
      </c>
      <c r="H316" t="s">
        <v>204</v>
      </c>
      <c r="I316" t="b">
        <v>1</v>
      </c>
    </row>
    <row r="317" spans="1:9" hidden="1" x14ac:dyDescent="0.2">
      <c r="A317" s="33">
        <v>43100</v>
      </c>
      <c r="B317">
        <v>2018</v>
      </c>
      <c r="C317" t="s">
        <v>220</v>
      </c>
      <c r="D317" t="s">
        <v>239</v>
      </c>
      <c r="E317" t="s">
        <v>202</v>
      </c>
      <c r="F317" t="s">
        <v>212</v>
      </c>
      <c r="G317">
        <v>-6302</v>
      </c>
      <c r="H317" t="s">
        <v>204</v>
      </c>
      <c r="I317" t="b">
        <v>1</v>
      </c>
    </row>
    <row r="318" spans="1:9" hidden="1" x14ac:dyDescent="0.2">
      <c r="A318" s="33">
        <v>43100</v>
      </c>
      <c r="B318">
        <v>2018</v>
      </c>
      <c r="C318" t="s">
        <v>220</v>
      </c>
      <c r="D318" t="s">
        <v>239</v>
      </c>
      <c r="E318" t="s">
        <v>202</v>
      </c>
      <c r="F318" t="s">
        <v>213</v>
      </c>
      <c r="G318">
        <v>-21.792655093713261</v>
      </c>
      <c r="H318" t="s">
        <v>204</v>
      </c>
      <c r="I318" t="b">
        <v>1</v>
      </c>
    </row>
    <row r="319" spans="1:9" hidden="1" x14ac:dyDescent="0.2">
      <c r="A319" s="33">
        <v>43100</v>
      </c>
      <c r="B319">
        <v>2018</v>
      </c>
      <c r="C319" t="s">
        <v>220</v>
      </c>
      <c r="D319" t="s">
        <v>239</v>
      </c>
      <c r="E319" t="s">
        <v>202</v>
      </c>
      <c r="F319" t="s">
        <v>214</v>
      </c>
      <c r="G319">
        <v>8679</v>
      </c>
      <c r="H319" t="s">
        <v>204</v>
      </c>
      <c r="I319" t="b">
        <v>1</v>
      </c>
    </row>
    <row r="320" spans="1:9" x14ac:dyDescent="0.2">
      <c r="A320" s="33">
        <v>43100</v>
      </c>
      <c r="B320">
        <v>2018</v>
      </c>
      <c r="C320" t="s">
        <v>220</v>
      </c>
      <c r="D320" t="s">
        <v>239</v>
      </c>
      <c r="E320" t="s">
        <v>202</v>
      </c>
      <c r="F320" t="s">
        <v>215</v>
      </c>
      <c r="G320">
        <v>30.012448993706339</v>
      </c>
      <c r="H320" t="s">
        <v>204</v>
      </c>
      <c r="I320" t="b">
        <v>1</v>
      </c>
    </row>
    <row r="321" spans="1:9" hidden="1" x14ac:dyDescent="0.2">
      <c r="A321" s="33">
        <v>43100</v>
      </c>
      <c r="B321">
        <v>2018</v>
      </c>
      <c r="C321" t="s">
        <v>220</v>
      </c>
      <c r="D321" t="s">
        <v>239</v>
      </c>
      <c r="E321" t="s">
        <v>202</v>
      </c>
      <c r="F321" t="s">
        <v>216</v>
      </c>
      <c r="G321">
        <v>490</v>
      </c>
      <c r="H321" t="s">
        <v>204</v>
      </c>
      <c r="I321" t="b">
        <v>1</v>
      </c>
    </row>
    <row r="322" spans="1:9" hidden="1" x14ac:dyDescent="0.2">
      <c r="A322" s="33">
        <v>43100</v>
      </c>
      <c r="B322">
        <v>2018</v>
      </c>
      <c r="C322" t="s">
        <v>220</v>
      </c>
      <c r="D322" t="s">
        <v>239</v>
      </c>
      <c r="E322" t="s">
        <v>202</v>
      </c>
      <c r="F322" t="s">
        <v>217</v>
      </c>
      <c r="G322">
        <v>15471</v>
      </c>
      <c r="H322" t="s">
        <v>204</v>
      </c>
      <c r="I322" t="b">
        <v>1</v>
      </c>
    </row>
    <row r="323" spans="1:9" hidden="1" x14ac:dyDescent="0.2">
      <c r="A323" s="33">
        <v>43100</v>
      </c>
      <c r="B323">
        <v>2018</v>
      </c>
      <c r="C323" t="s">
        <v>220</v>
      </c>
      <c r="D323" t="s">
        <v>239</v>
      </c>
      <c r="E323" t="s">
        <v>202</v>
      </c>
      <c r="F323" t="s">
        <v>218</v>
      </c>
      <c r="G323">
        <v>3504</v>
      </c>
      <c r="H323" t="s">
        <v>204</v>
      </c>
      <c r="I323" t="b">
        <v>1</v>
      </c>
    </row>
    <row r="324" spans="1:9" hidden="1" x14ac:dyDescent="0.2">
      <c r="A324" s="33">
        <v>43100</v>
      </c>
      <c r="B324">
        <v>2018</v>
      </c>
      <c r="C324" t="s">
        <v>220</v>
      </c>
      <c r="D324" t="s">
        <v>239</v>
      </c>
      <c r="E324" t="s">
        <v>202</v>
      </c>
      <c r="F324" t="s">
        <v>1</v>
      </c>
      <c r="G324">
        <v>28918</v>
      </c>
      <c r="H324" t="s">
        <v>204</v>
      </c>
      <c r="I324" t="b">
        <v>1</v>
      </c>
    </row>
    <row r="325" spans="1:9" hidden="1" x14ac:dyDescent="0.2">
      <c r="A325" s="33">
        <v>43100</v>
      </c>
      <c r="B325">
        <v>2018</v>
      </c>
      <c r="C325" t="s">
        <v>220</v>
      </c>
      <c r="D325" t="s">
        <v>239</v>
      </c>
      <c r="E325" t="s">
        <v>202</v>
      </c>
      <c r="F325" t="s">
        <v>219</v>
      </c>
      <c r="G325">
        <v>4562</v>
      </c>
      <c r="H325" t="s">
        <v>204</v>
      </c>
      <c r="I325" t="b">
        <v>1</v>
      </c>
    </row>
    <row r="326" spans="1:9" hidden="1" x14ac:dyDescent="0.2">
      <c r="A326" s="33">
        <v>43190</v>
      </c>
      <c r="B326">
        <v>2018</v>
      </c>
      <c r="C326" t="s">
        <v>222</v>
      </c>
      <c r="D326" t="s">
        <v>240</v>
      </c>
      <c r="E326" t="s">
        <v>202</v>
      </c>
      <c r="F326" t="s">
        <v>203</v>
      </c>
      <c r="G326">
        <v>0.96</v>
      </c>
      <c r="H326" t="s">
        <v>204</v>
      </c>
      <c r="I326" t="b">
        <v>1</v>
      </c>
    </row>
    <row r="327" spans="1:9" hidden="1" x14ac:dyDescent="0.2">
      <c r="A327" s="33">
        <v>43190</v>
      </c>
      <c r="B327">
        <v>2018</v>
      </c>
      <c r="C327" t="s">
        <v>222</v>
      </c>
      <c r="D327" t="s">
        <v>240</v>
      </c>
      <c r="E327" t="s">
        <v>202</v>
      </c>
      <c r="F327" t="s">
        <v>205</v>
      </c>
      <c r="G327">
        <v>9269</v>
      </c>
      <c r="H327" t="s">
        <v>204</v>
      </c>
      <c r="I327" t="b">
        <v>1</v>
      </c>
    </row>
    <row r="328" spans="1:9" hidden="1" x14ac:dyDescent="0.2">
      <c r="A328" s="33">
        <v>43190</v>
      </c>
      <c r="B328">
        <v>2018</v>
      </c>
      <c r="C328" t="s">
        <v>222</v>
      </c>
      <c r="D328" t="s">
        <v>240</v>
      </c>
      <c r="E328" t="s">
        <v>202</v>
      </c>
      <c r="F328" t="s">
        <v>206</v>
      </c>
      <c r="G328">
        <v>2710</v>
      </c>
      <c r="H328" t="s">
        <v>204</v>
      </c>
      <c r="I328" t="b">
        <v>1</v>
      </c>
    </row>
    <row r="329" spans="1:9" hidden="1" x14ac:dyDescent="0.2">
      <c r="A329" s="33">
        <v>43190</v>
      </c>
      <c r="B329">
        <v>2018</v>
      </c>
      <c r="C329" t="s">
        <v>222</v>
      </c>
      <c r="D329" t="s">
        <v>240</v>
      </c>
      <c r="E329" t="s">
        <v>202</v>
      </c>
      <c r="F329" t="s">
        <v>207</v>
      </c>
      <c r="G329">
        <v>0.95</v>
      </c>
      <c r="H329" t="s">
        <v>204</v>
      </c>
      <c r="I329" t="b">
        <v>1</v>
      </c>
    </row>
    <row r="330" spans="1:9" hidden="1" x14ac:dyDescent="0.2">
      <c r="A330" s="33">
        <v>43190</v>
      </c>
      <c r="B330">
        <v>2018</v>
      </c>
      <c r="C330" t="s">
        <v>222</v>
      </c>
      <c r="D330" t="s">
        <v>240</v>
      </c>
      <c r="E330" t="s">
        <v>202</v>
      </c>
      <c r="F330" t="s">
        <v>10</v>
      </c>
      <c r="G330">
        <v>11002</v>
      </c>
      <c r="H330" t="s">
        <v>204</v>
      </c>
      <c r="I330" t="b">
        <v>1</v>
      </c>
    </row>
    <row r="331" spans="1:9" hidden="1" x14ac:dyDescent="0.2">
      <c r="A331" s="33">
        <v>43190</v>
      </c>
      <c r="B331">
        <v>2018</v>
      </c>
      <c r="C331" t="s">
        <v>222</v>
      </c>
      <c r="D331" t="s">
        <v>240</v>
      </c>
      <c r="E331" t="s">
        <v>202</v>
      </c>
      <c r="F331" t="s">
        <v>208</v>
      </c>
      <c r="G331">
        <v>1208</v>
      </c>
      <c r="H331" t="s">
        <v>204</v>
      </c>
      <c r="I331" t="b">
        <v>1</v>
      </c>
    </row>
    <row r="332" spans="1:9" hidden="1" x14ac:dyDescent="0.2">
      <c r="A332" s="33">
        <v>43190</v>
      </c>
      <c r="B332">
        <v>2018</v>
      </c>
      <c r="C332" t="s">
        <v>222</v>
      </c>
      <c r="D332" t="s">
        <v>240</v>
      </c>
      <c r="E332" t="s">
        <v>202</v>
      </c>
      <c r="F332" t="s">
        <v>209</v>
      </c>
      <c r="G332">
        <v>17550</v>
      </c>
      <c r="H332" t="s">
        <v>204</v>
      </c>
      <c r="I332" t="b">
        <v>1</v>
      </c>
    </row>
    <row r="333" spans="1:9" hidden="1" x14ac:dyDescent="0.2">
      <c r="A333" s="33">
        <v>43190</v>
      </c>
      <c r="B333">
        <v>2018</v>
      </c>
      <c r="C333" t="s">
        <v>222</v>
      </c>
      <c r="D333" t="s">
        <v>240</v>
      </c>
      <c r="E333" t="s">
        <v>202</v>
      </c>
      <c r="F333" t="s">
        <v>210</v>
      </c>
      <c r="G333">
        <v>65.438681531749879</v>
      </c>
      <c r="H333" t="s">
        <v>204</v>
      </c>
      <c r="I333" t="b">
        <v>1</v>
      </c>
    </row>
    <row r="334" spans="1:9" hidden="1" x14ac:dyDescent="0.2">
      <c r="A334" s="33">
        <v>43190</v>
      </c>
      <c r="B334">
        <v>2018</v>
      </c>
      <c r="C334" t="s">
        <v>222</v>
      </c>
      <c r="D334" t="s">
        <v>240</v>
      </c>
      <c r="E334" t="s">
        <v>202</v>
      </c>
      <c r="F334" t="s">
        <v>211</v>
      </c>
      <c r="G334">
        <v>8641</v>
      </c>
      <c r="H334" t="s">
        <v>204</v>
      </c>
      <c r="I334" t="b">
        <v>1</v>
      </c>
    </row>
    <row r="335" spans="1:9" hidden="1" x14ac:dyDescent="0.2">
      <c r="A335" s="33">
        <v>43190</v>
      </c>
      <c r="B335">
        <v>2018</v>
      </c>
      <c r="C335" t="s">
        <v>222</v>
      </c>
      <c r="D335" t="s">
        <v>240</v>
      </c>
      <c r="E335" t="s">
        <v>202</v>
      </c>
      <c r="F335" t="s">
        <v>212</v>
      </c>
      <c r="G335">
        <v>7424</v>
      </c>
      <c r="H335" t="s">
        <v>204</v>
      </c>
      <c r="I335" t="b">
        <v>1</v>
      </c>
    </row>
    <row r="336" spans="1:9" hidden="1" x14ac:dyDescent="0.2">
      <c r="A336" s="33">
        <v>43190</v>
      </c>
      <c r="B336">
        <v>2018</v>
      </c>
      <c r="C336" t="s">
        <v>222</v>
      </c>
      <c r="D336" t="s">
        <v>240</v>
      </c>
      <c r="E336" t="s">
        <v>202</v>
      </c>
      <c r="F336" t="s">
        <v>213</v>
      </c>
      <c r="G336">
        <v>27.681867332861032</v>
      </c>
      <c r="H336" t="s">
        <v>204</v>
      </c>
      <c r="I336" t="b">
        <v>1</v>
      </c>
    </row>
    <row r="337" spans="1:9" hidden="1" x14ac:dyDescent="0.2">
      <c r="A337" s="33">
        <v>43190</v>
      </c>
      <c r="B337">
        <v>2018</v>
      </c>
      <c r="C337" t="s">
        <v>222</v>
      </c>
      <c r="D337" t="s">
        <v>240</v>
      </c>
      <c r="E337" t="s">
        <v>202</v>
      </c>
      <c r="F337" t="s">
        <v>214</v>
      </c>
      <c r="G337">
        <v>8292</v>
      </c>
      <c r="H337" t="s">
        <v>204</v>
      </c>
      <c r="I337" t="b">
        <v>1</v>
      </c>
    </row>
    <row r="338" spans="1:9" x14ac:dyDescent="0.2">
      <c r="A338" s="33">
        <v>43190</v>
      </c>
      <c r="B338">
        <v>2018</v>
      </c>
      <c r="C338" t="s">
        <v>222</v>
      </c>
      <c r="D338" t="s">
        <v>240</v>
      </c>
      <c r="E338" t="s">
        <v>202</v>
      </c>
      <c r="F338" t="s">
        <v>215</v>
      </c>
      <c r="G338">
        <v>30.918378761325929</v>
      </c>
      <c r="H338" t="s">
        <v>204</v>
      </c>
      <c r="I338" t="b">
        <v>1</v>
      </c>
    </row>
    <row r="339" spans="1:9" hidden="1" x14ac:dyDescent="0.2">
      <c r="A339" s="33">
        <v>43190</v>
      </c>
      <c r="B339">
        <v>2018</v>
      </c>
      <c r="C339" t="s">
        <v>222</v>
      </c>
      <c r="D339" t="s">
        <v>240</v>
      </c>
      <c r="E339" t="s">
        <v>202</v>
      </c>
      <c r="F339" t="s">
        <v>216</v>
      </c>
      <c r="G339">
        <v>349</v>
      </c>
      <c r="H339" t="s">
        <v>204</v>
      </c>
      <c r="I339" t="b">
        <v>1</v>
      </c>
    </row>
    <row r="340" spans="1:9" hidden="1" x14ac:dyDescent="0.2">
      <c r="A340" s="33">
        <v>43190</v>
      </c>
      <c r="B340">
        <v>2018</v>
      </c>
      <c r="C340" t="s">
        <v>222</v>
      </c>
      <c r="D340" t="s">
        <v>240</v>
      </c>
      <c r="E340" t="s">
        <v>202</v>
      </c>
      <c r="F340" t="s">
        <v>217</v>
      </c>
      <c r="G340">
        <v>1217</v>
      </c>
      <c r="H340" t="s">
        <v>204</v>
      </c>
      <c r="I340" t="b">
        <v>1</v>
      </c>
    </row>
    <row r="341" spans="1:9" hidden="1" x14ac:dyDescent="0.2">
      <c r="A341" s="33">
        <v>43190</v>
      </c>
      <c r="B341">
        <v>2018</v>
      </c>
      <c r="C341" t="s">
        <v>222</v>
      </c>
      <c r="D341" t="s">
        <v>240</v>
      </c>
      <c r="E341" t="s">
        <v>202</v>
      </c>
      <c r="F341" t="s">
        <v>218</v>
      </c>
      <c r="G341">
        <v>3715</v>
      </c>
      <c r="H341" t="s">
        <v>204</v>
      </c>
      <c r="I341" t="b">
        <v>1</v>
      </c>
    </row>
    <row r="342" spans="1:9" hidden="1" x14ac:dyDescent="0.2">
      <c r="A342" s="33">
        <v>43190</v>
      </c>
      <c r="B342">
        <v>2018</v>
      </c>
      <c r="C342" t="s">
        <v>222</v>
      </c>
      <c r="D342" t="s">
        <v>240</v>
      </c>
      <c r="E342" t="s">
        <v>202</v>
      </c>
      <c r="F342" t="s">
        <v>1</v>
      </c>
      <c r="G342">
        <v>26819</v>
      </c>
      <c r="H342" t="s">
        <v>204</v>
      </c>
      <c r="I342" t="b">
        <v>1</v>
      </c>
    </row>
    <row r="343" spans="1:9" hidden="1" x14ac:dyDescent="0.2">
      <c r="A343" s="33">
        <v>43190</v>
      </c>
      <c r="B343">
        <v>2018</v>
      </c>
      <c r="C343" t="s">
        <v>222</v>
      </c>
      <c r="D343" t="s">
        <v>240</v>
      </c>
      <c r="E343" t="s">
        <v>202</v>
      </c>
      <c r="F343" t="s">
        <v>219</v>
      </c>
      <c r="G343">
        <v>4335</v>
      </c>
      <c r="H343" t="s">
        <v>204</v>
      </c>
      <c r="I343" t="b">
        <v>1</v>
      </c>
    </row>
    <row r="344" spans="1:9" hidden="1" x14ac:dyDescent="0.2">
      <c r="A344" s="33">
        <v>43281</v>
      </c>
      <c r="B344">
        <v>2018</v>
      </c>
      <c r="C344" t="s">
        <v>224</v>
      </c>
      <c r="D344" t="s">
        <v>241</v>
      </c>
      <c r="E344" t="s">
        <v>202</v>
      </c>
      <c r="F344" t="s">
        <v>203</v>
      </c>
      <c r="G344">
        <v>1.1599999999999999</v>
      </c>
      <c r="H344" t="s">
        <v>204</v>
      </c>
      <c r="I344" t="b">
        <v>1</v>
      </c>
    </row>
    <row r="345" spans="1:9" hidden="1" x14ac:dyDescent="0.2">
      <c r="A345" s="33">
        <v>43281</v>
      </c>
      <c r="B345">
        <v>2018</v>
      </c>
      <c r="C345" t="s">
        <v>224</v>
      </c>
      <c r="D345" t="s">
        <v>241</v>
      </c>
      <c r="E345" t="s">
        <v>202</v>
      </c>
      <c r="F345" t="s">
        <v>205</v>
      </c>
      <c r="G345">
        <v>9742</v>
      </c>
      <c r="H345" t="s">
        <v>204</v>
      </c>
      <c r="I345" t="b">
        <v>1</v>
      </c>
    </row>
    <row r="346" spans="1:9" hidden="1" x14ac:dyDescent="0.2">
      <c r="A346" s="33">
        <v>43281</v>
      </c>
      <c r="B346">
        <v>2018</v>
      </c>
      <c r="C346" t="s">
        <v>224</v>
      </c>
      <c r="D346" t="s">
        <v>241</v>
      </c>
      <c r="E346" t="s">
        <v>202</v>
      </c>
      <c r="F346" t="s">
        <v>206</v>
      </c>
      <c r="G346">
        <v>2516</v>
      </c>
      <c r="H346" t="s">
        <v>204</v>
      </c>
      <c r="I346" t="b">
        <v>1</v>
      </c>
    </row>
    <row r="347" spans="1:9" hidden="1" x14ac:dyDescent="0.2">
      <c r="A347" s="33">
        <v>43281</v>
      </c>
      <c r="B347">
        <v>2018</v>
      </c>
      <c r="C347" t="s">
        <v>224</v>
      </c>
      <c r="D347" t="s">
        <v>241</v>
      </c>
      <c r="E347" t="s">
        <v>202</v>
      </c>
      <c r="F347" t="s">
        <v>207</v>
      </c>
      <c r="G347">
        <v>1.1599999999999999</v>
      </c>
      <c r="H347" t="s">
        <v>204</v>
      </c>
      <c r="I347" t="b">
        <v>1</v>
      </c>
    </row>
    <row r="348" spans="1:9" hidden="1" x14ac:dyDescent="0.2">
      <c r="A348" s="33">
        <v>43281</v>
      </c>
      <c r="B348">
        <v>2018</v>
      </c>
      <c r="C348" t="s">
        <v>224</v>
      </c>
      <c r="D348" t="s">
        <v>241</v>
      </c>
      <c r="E348" t="s">
        <v>202</v>
      </c>
      <c r="F348" t="s">
        <v>10</v>
      </c>
      <c r="G348">
        <v>12895</v>
      </c>
      <c r="H348" t="s">
        <v>204</v>
      </c>
      <c r="I348" t="b">
        <v>1</v>
      </c>
    </row>
    <row r="349" spans="1:9" hidden="1" x14ac:dyDescent="0.2">
      <c r="A349" s="33">
        <v>43281</v>
      </c>
      <c r="B349">
        <v>2018</v>
      </c>
      <c r="C349" t="s">
        <v>224</v>
      </c>
      <c r="D349" t="s">
        <v>241</v>
      </c>
      <c r="E349" t="s">
        <v>202</v>
      </c>
      <c r="F349" t="s">
        <v>208</v>
      </c>
      <c r="G349">
        <v>1271</v>
      </c>
      <c r="H349" t="s">
        <v>204</v>
      </c>
      <c r="I349" t="b">
        <v>1</v>
      </c>
    </row>
    <row r="350" spans="1:9" hidden="1" x14ac:dyDescent="0.2">
      <c r="A350" s="33">
        <v>43281</v>
      </c>
      <c r="B350">
        <v>2018</v>
      </c>
      <c r="C350" t="s">
        <v>224</v>
      </c>
      <c r="D350" t="s">
        <v>241</v>
      </c>
      <c r="E350" t="s">
        <v>202</v>
      </c>
      <c r="F350" t="s">
        <v>209</v>
      </c>
      <c r="G350">
        <v>20343</v>
      </c>
      <c r="H350" t="s">
        <v>204</v>
      </c>
      <c r="I350" t="b">
        <v>1</v>
      </c>
    </row>
    <row r="351" spans="1:9" hidden="1" x14ac:dyDescent="0.2">
      <c r="A351" s="33">
        <v>43281</v>
      </c>
      <c r="B351">
        <v>2018</v>
      </c>
      <c r="C351" t="s">
        <v>224</v>
      </c>
      <c r="D351" t="s">
        <v>241</v>
      </c>
      <c r="E351" t="s">
        <v>202</v>
      </c>
      <c r="F351" t="s">
        <v>210</v>
      </c>
      <c r="G351">
        <v>67.618414492271896</v>
      </c>
      <c r="H351" t="s">
        <v>204</v>
      </c>
      <c r="I351" t="b">
        <v>1</v>
      </c>
    </row>
    <row r="352" spans="1:9" hidden="1" x14ac:dyDescent="0.2">
      <c r="A352" s="33">
        <v>43281</v>
      </c>
      <c r="B352">
        <v>2018</v>
      </c>
      <c r="C352" t="s">
        <v>224</v>
      </c>
      <c r="D352" t="s">
        <v>241</v>
      </c>
      <c r="E352" t="s">
        <v>202</v>
      </c>
      <c r="F352" t="s">
        <v>211</v>
      </c>
      <c r="G352">
        <v>10680</v>
      </c>
      <c r="H352" t="s">
        <v>204</v>
      </c>
      <c r="I352" t="b">
        <v>1</v>
      </c>
    </row>
    <row r="353" spans="1:9" hidden="1" x14ac:dyDescent="0.2">
      <c r="A353" s="33">
        <v>43281</v>
      </c>
      <c r="B353">
        <v>2018</v>
      </c>
      <c r="C353" t="s">
        <v>224</v>
      </c>
      <c r="D353" t="s">
        <v>241</v>
      </c>
      <c r="E353" t="s">
        <v>202</v>
      </c>
      <c r="F353" t="s">
        <v>212</v>
      </c>
      <c r="G353">
        <v>8873</v>
      </c>
      <c r="H353" t="s">
        <v>204</v>
      </c>
      <c r="I353" t="b">
        <v>1</v>
      </c>
    </row>
    <row r="354" spans="1:9" hidden="1" x14ac:dyDescent="0.2">
      <c r="A354" s="33">
        <v>43281</v>
      </c>
      <c r="B354">
        <v>2018</v>
      </c>
      <c r="C354" t="s">
        <v>224</v>
      </c>
      <c r="D354" t="s">
        <v>241</v>
      </c>
      <c r="E354" t="s">
        <v>202</v>
      </c>
      <c r="F354" t="s">
        <v>213</v>
      </c>
      <c r="G354">
        <v>29.49310287518697</v>
      </c>
      <c r="H354" t="s">
        <v>204</v>
      </c>
      <c r="I354" t="b">
        <v>1</v>
      </c>
    </row>
    <row r="355" spans="1:9" hidden="1" x14ac:dyDescent="0.2">
      <c r="A355" s="33">
        <v>43281</v>
      </c>
      <c r="B355">
        <v>2018</v>
      </c>
      <c r="C355" t="s">
        <v>224</v>
      </c>
      <c r="D355" t="s">
        <v>241</v>
      </c>
      <c r="E355" t="s">
        <v>202</v>
      </c>
      <c r="F355" t="s">
        <v>214</v>
      </c>
      <c r="G355">
        <v>10379</v>
      </c>
      <c r="H355" t="s">
        <v>204</v>
      </c>
      <c r="I355" t="b">
        <v>1</v>
      </c>
    </row>
    <row r="356" spans="1:9" x14ac:dyDescent="0.2">
      <c r="A356" s="33">
        <v>43281</v>
      </c>
      <c r="B356">
        <v>2018</v>
      </c>
      <c r="C356" t="s">
        <v>224</v>
      </c>
      <c r="D356" t="s">
        <v>241</v>
      </c>
      <c r="E356" t="s">
        <v>202</v>
      </c>
      <c r="F356" t="s">
        <v>215</v>
      </c>
      <c r="G356">
        <v>34.498919727438917</v>
      </c>
      <c r="H356" t="s">
        <v>204</v>
      </c>
      <c r="I356" t="b">
        <v>1</v>
      </c>
    </row>
    <row r="357" spans="1:9" hidden="1" x14ac:dyDescent="0.2">
      <c r="A357" s="33">
        <v>43281</v>
      </c>
      <c r="B357">
        <v>2018</v>
      </c>
      <c r="C357" t="s">
        <v>224</v>
      </c>
      <c r="D357" t="s">
        <v>241</v>
      </c>
      <c r="E357" t="s">
        <v>202</v>
      </c>
      <c r="F357" t="s">
        <v>216</v>
      </c>
      <c r="G357">
        <v>301</v>
      </c>
      <c r="H357" t="s">
        <v>204</v>
      </c>
      <c r="I357" t="b">
        <v>1</v>
      </c>
    </row>
    <row r="358" spans="1:9" hidden="1" x14ac:dyDescent="0.2">
      <c r="A358" s="33">
        <v>43281</v>
      </c>
      <c r="B358">
        <v>2018</v>
      </c>
      <c r="C358" t="s">
        <v>224</v>
      </c>
      <c r="D358" t="s">
        <v>241</v>
      </c>
      <c r="E358" t="s">
        <v>202</v>
      </c>
      <c r="F358" t="s">
        <v>217</v>
      </c>
      <c r="G358">
        <v>1807</v>
      </c>
      <c r="H358" t="s">
        <v>204</v>
      </c>
      <c r="I358" t="b">
        <v>1</v>
      </c>
    </row>
    <row r="359" spans="1:9" hidden="1" x14ac:dyDescent="0.2">
      <c r="A359" s="33">
        <v>43281</v>
      </c>
      <c r="B359">
        <v>2018</v>
      </c>
      <c r="C359" t="s">
        <v>224</v>
      </c>
      <c r="D359" t="s">
        <v>241</v>
      </c>
      <c r="E359" t="s">
        <v>202</v>
      </c>
      <c r="F359" t="s">
        <v>218</v>
      </c>
      <c r="G359">
        <v>3933</v>
      </c>
      <c r="H359" t="s">
        <v>204</v>
      </c>
      <c r="I359" t="b">
        <v>1</v>
      </c>
    </row>
    <row r="360" spans="1:9" hidden="1" x14ac:dyDescent="0.2">
      <c r="A360" s="33">
        <v>43281</v>
      </c>
      <c r="B360">
        <v>2018</v>
      </c>
      <c r="C360" t="s">
        <v>224</v>
      </c>
      <c r="D360" t="s">
        <v>241</v>
      </c>
      <c r="E360" t="s">
        <v>202</v>
      </c>
      <c r="F360" t="s">
        <v>1</v>
      </c>
      <c r="G360">
        <v>30085</v>
      </c>
      <c r="H360" t="s">
        <v>204</v>
      </c>
      <c r="I360" t="b">
        <v>1</v>
      </c>
    </row>
    <row r="361" spans="1:9" hidden="1" x14ac:dyDescent="0.2">
      <c r="A361" s="33">
        <v>43281</v>
      </c>
      <c r="B361">
        <v>2018</v>
      </c>
      <c r="C361" t="s">
        <v>224</v>
      </c>
      <c r="D361" t="s">
        <v>241</v>
      </c>
      <c r="E361" t="s">
        <v>202</v>
      </c>
      <c r="F361" t="s">
        <v>219</v>
      </c>
      <c r="G361">
        <v>4760</v>
      </c>
      <c r="H361" t="s">
        <v>204</v>
      </c>
      <c r="I361" t="b">
        <v>1</v>
      </c>
    </row>
    <row r="362" spans="1:9" hidden="1" x14ac:dyDescent="0.2">
      <c r="A362" s="33">
        <v>43373</v>
      </c>
      <c r="B362">
        <v>2019</v>
      </c>
      <c r="C362" t="s">
        <v>200</v>
      </c>
      <c r="D362" t="s">
        <v>242</v>
      </c>
      <c r="E362" t="s">
        <v>202</v>
      </c>
      <c r="F362" t="s">
        <v>203</v>
      </c>
      <c r="G362">
        <v>1.1499999999999999</v>
      </c>
      <c r="H362" t="s">
        <v>204</v>
      </c>
      <c r="I362" t="b">
        <v>1</v>
      </c>
    </row>
    <row r="363" spans="1:9" hidden="1" x14ac:dyDescent="0.2">
      <c r="A363" s="33">
        <v>43373</v>
      </c>
      <c r="B363">
        <v>2019</v>
      </c>
      <c r="C363" t="s">
        <v>200</v>
      </c>
      <c r="D363" t="s">
        <v>242</v>
      </c>
      <c r="E363" t="s">
        <v>202</v>
      </c>
      <c r="F363" t="s">
        <v>205</v>
      </c>
      <c r="G363">
        <v>9905</v>
      </c>
      <c r="H363" t="s">
        <v>204</v>
      </c>
      <c r="I363" t="b">
        <v>1</v>
      </c>
    </row>
    <row r="364" spans="1:9" hidden="1" x14ac:dyDescent="0.2">
      <c r="A364" s="33">
        <v>43373</v>
      </c>
      <c r="B364">
        <v>2019</v>
      </c>
      <c r="C364" t="s">
        <v>200</v>
      </c>
      <c r="D364" t="s">
        <v>242</v>
      </c>
      <c r="E364" t="s">
        <v>202</v>
      </c>
      <c r="F364" t="s">
        <v>206</v>
      </c>
      <c r="G364">
        <v>2837</v>
      </c>
      <c r="H364" t="s">
        <v>204</v>
      </c>
      <c r="I364" t="b">
        <v>1</v>
      </c>
    </row>
    <row r="365" spans="1:9" hidden="1" x14ac:dyDescent="0.2">
      <c r="A365" s="33">
        <v>43373</v>
      </c>
      <c r="B365">
        <v>2019</v>
      </c>
      <c r="C365" t="s">
        <v>200</v>
      </c>
      <c r="D365" t="s">
        <v>242</v>
      </c>
      <c r="E365" t="s">
        <v>202</v>
      </c>
      <c r="F365" t="s">
        <v>207</v>
      </c>
      <c r="G365">
        <v>1.1399999999999999</v>
      </c>
      <c r="H365" t="s">
        <v>204</v>
      </c>
      <c r="I365" t="b">
        <v>1</v>
      </c>
    </row>
    <row r="366" spans="1:9" hidden="1" x14ac:dyDescent="0.2">
      <c r="A366" s="33">
        <v>43373</v>
      </c>
      <c r="B366">
        <v>2019</v>
      </c>
      <c r="C366" t="s">
        <v>200</v>
      </c>
      <c r="D366" t="s">
        <v>242</v>
      </c>
      <c r="E366" t="s">
        <v>202</v>
      </c>
      <c r="F366" t="s">
        <v>10</v>
      </c>
      <c r="G366">
        <v>12792</v>
      </c>
      <c r="H366" t="s">
        <v>204</v>
      </c>
      <c r="I366" t="b">
        <v>1</v>
      </c>
    </row>
    <row r="367" spans="1:9" hidden="1" x14ac:dyDescent="0.2">
      <c r="A367" s="33">
        <v>43373</v>
      </c>
      <c r="B367">
        <v>2019</v>
      </c>
      <c r="C367" t="s">
        <v>200</v>
      </c>
      <c r="D367" t="s">
        <v>242</v>
      </c>
      <c r="E367" t="s">
        <v>202</v>
      </c>
      <c r="F367" t="s">
        <v>208</v>
      </c>
      <c r="G367">
        <v>1149</v>
      </c>
      <c r="H367" t="s">
        <v>204</v>
      </c>
      <c r="I367" t="b">
        <v>1</v>
      </c>
    </row>
    <row r="368" spans="1:9" hidden="1" x14ac:dyDescent="0.2">
      <c r="A368" s="33">
        <v>43373</v>
      </c>
      <c r="B368">
        <v>2019</v>
      </c>
      <c r="C368" t="s">
        <v>200</v>
      </c>
      <c r="D368" t="s">
        <v>242</v>
      </c>
      <c r="E368" t="s">
        <v>202</v>
      </c>
      <c r="F368" t="s">
        <v>209</v>
      </c>
      <c r="G368">
        <v>19179</v>
      </c>
      <c r="H368" t="s">
        <v>204</v>
      </c>
      <c r="I368" t="b">
        <v>1</v>
      </c>
    </row>
    <row r="369" spans="1:9" hidden="1" x14ac:dyDescent="0.2">
      <c r="A369" s="33">
        <v>43373</v>
      </c>
      <c r="B369">
        <v>2019</v>
      </c>
      <c r="C369" t="s">
        <v>200</v>
      </c>
      <c r="D369" t="s">
        <v>242</v>
      </c>
      <c r="E369" t="s">
        <v>202</v>
      </c>
      <c r="F369" t="s">
        <v>210</v>
      </c>
      <c r="G369">
        <v>65.943474075092837</v>
      </c>
      <c r="H369" t="s">
        <v>204</v>
      </c>
      <c r="I369" t="b">
        <v>1</v>
      </c>
    </row>
    <row r="370" spans="1:9" hidden="1" x14ac:dyDescent="0.2">
      <c r="A370" s="33">
        <v>43373</v>
      </c>
      <c r="B370">
        <v>2019</v>
      </c>
      <c r="C370" t="s">
        <v>200</v>
      </c>
      <c r="D370" t="s">
        <v>242</v>
      </c>
      <c r="E370" t="s">
        <v>202</v>
      </c>
      <c r="F370" t="s">
        <v>211</v>
      </c>
      <c r="G370">
        <v>10221</v>
      </c>
      <c r="H370" t="s">
        <v>204</v>
      </c>
      <c r="I370" t="b">
        <v>1</v>
      </c>
    </row>
    <row r="371" spans="1:9" hidden="1" x14ac:dyDescent="0.2">
      <c r="A371" s="33">
        <v>43373</v>
      </c>
      <c r="B371">
        <v>2019</v>
      </c>
      <c r="C371" t="s">
        <v>200</v>
      </c>
      <c r="D371" t="s">
        <v>242</v>
      </c>
      <c r="E371" t="s">
        <v>202</v>
      </c>
      <c r="F371" t="s">
        <v>212</v>
      </c>
      <c r="G371">
        <v>8824</v>
      </c>
      <c r="H371" t="s">
        <v>204</v>
      </c>
      <c r="I371" t="b">
        <v>1</v>
      </c>
    </row>
    <row r="372" spans="1:9" hidden="1" x14ac:dyDescent="0.2">
      <c r="A372" s="33">
        <v>43373</v>
      </c>
      <c r="B372">
        <v>2019</v>
      </c>
      <c r="C372" t="s">
        <v>200</v>
      </c>
      <c r="D372" t="s">
        <v>242</v>
      </c>
      <c r="E372" t="s">
        <v>202</v>
      </c>
      <c r="F372" t="s">
        <v>213</v>
      </c>
      <c r="G372">
        <v>30.339705680099019</v>
      </c>
      <c r="H372" t="s">
        <v>204</v>
      </c>
      <c r="I372" t="b">
        <v>1</v>
      </c>
    </row>
    <row r="373" spans="1:9" hidden="1" x14ac:dyDescent="0.2">
      <c r="A373" s="33">
        <v>43373</v>
      </c>
      <c r="B373">
        <v>2019</v>
      </c>
      <c r="C373" t="s">
        <v>200</v>
      </c>
      <c r="D373" t="s">
        <v>242</v>
      </c>
      <c r="E373" t="s">
        <v>202</v>
      </c>
      <c r="F373" t="s">
        <v>214</v>
      </c>
      <c r="G373">
        <v>9955</v>
      </c>
      <c r="H373" t="s">
        <v>204</v>
      </c>
      <c r="I373" t="b">
        <v>1</v>
      </c>
    </row>
    <row r="374" spans="1:9" x14ac:dyDescent="0.2">
      <c r="A374" s="33">
        <v>43373</v>
      </c>
      <c r="B374">
        <v>2019</v>
      </c>
      <c r="C374" t="s">
        <v>200</v>
      </c>
      <c r="D374" t="s">
        <v>242</v>
      </c>
      <c r="E374" t="s">
        <v>202</v>
      </c>
      <c r="F374" t="s">
        <v>215</v>
      </c>
      <c r="G374">
        <v>34.228441754916787</v>
      </c>
      <c r="H374" t="s">
        <v>204</v>
      </c>
      <c r="I374" t="b">
        <v>1</v>
      </c>
    </row>
    <row r="375" spans="1:9" hidden="1" x14ac:dyDescent="0.2">
      <c r="A375" s="33">
        <v>43373</v>
      </c>
      <c r="B375">
        <v>2019</v>
      </c>
      <c r="C375" t="s">
        <v>200</v>
      </c>
      <c r="D375" t="s">
        <v>242</v>
      </c>
      <c r="E375" t="s">
        <v>202</v>
      </c>
      <c r="F375" t="s">
        <v>216</v>
      </c>
      <c r="G375">
        <v>266</v>
      </c>
      <c r="H375" t="s">
        <v>204</v>
      </c>
      <c r="I375" t="b">
        <v>1</v>
      </c>
    </row>
    <row r="376" spans="1:9" hidden="1" x14ac:dyDescent="0.2">
      <c r="A376" s="33">
        <v>43373</v>
      </c>
      <c r="B376">
        <v>2019</v>
      </c>
      <c r="C376" t="s">
        <v>200</v>
      </c>
      <c r="D376" t="s">
        <v>242</v>
      </c>
      <c r="E376" t="s">
        <v>202</v>
      </c>
      <c r="F376" t="s">
        <v>217</v>
      </c>
      <c r="G376">
        <v>1397</v>
      </c>
      <c r="H376" t="s">
        <v>204</v>
      </c>
      <c r="I376" t="b">
        <v>1</v>
      </c>
    </row>
    <row r="377" spans="1:9" hidden="1" x14ac:dyDescent="0.2">
      <c r="A377" s="33">
        <v>43373</v>
      </c>
      <c r="B377">
        <v>2019</v>
      </c>
      <c r="C377" t="s">
        <v>200</v>
      </c>
      <c r="D377" t="s">
        <v>242</v>
      </c>
      <c r="E377" t="s">
        <v>202</v>
      </c>
      <c r="F377" t="s">
        <v>218</v>
      </c>
      <c r="G377">
        <v>3977</v>
      </c>
      <c r="H377" t="s">
        <v>204</v>
      </c>
      <c r="I377" t="b">
        <v>1</v>
      </c>
    </row>
    <row r="378" spans="1:9" hidden="1" x14ac:dyDescent="0.2">
      <c r="A378" s="33">
        <v>43373</v>
      </c>
      <c r="B378">
        <v>2019</v>
      </c>
      <c r="C378" t="s">
        <v>200</v>
      </c>
      <c r="D378" t="s">
        <v>242</v>
      </c>
      <c r="E378" t="s">
        <v>202</v>
      </c>
      <c r="F378" t="s">
        <v>1</v>
      </c>
      <c r="G378">
        <v>29084</v>
      </c>
      <c r="H378" t="s">
        <v>204</v>
      </c>
      <c r="I378" t="b">
        <v>1</v>
      </c>
    </row>
    <row r="379" spans="1:9" hidden="1" x14ac:dyDescent="0.2">
      <c r="A379" s="33">
        <v>43373</v>
      </c>
      <c r="B379">
        <v>2019</v>
      </c>
      <c r="C379" t="s">
        <v>200</v>
      </c>
      <c r="D379" t="s">
        <v>242</v>
      </c>
      <c r="E379" t="s">
        <v>202</v>
      </c>
      <c r="F379" t="s">
        <v>219</v>
      </c>
      <c r="G379">
        <v>4098</v>
      </c>
      <c r="H379" t="s">
        <v>204</v>
      </c>
      <c r="I379" t="b">
        <v>1</v>
      </c>
    </row>
    <row r="380" spans="1:9" hidden="1" x14ac:dyDescent="0.2">
      <c r="A380" s="33">
        <v>43465</v>
      </c>
      <c r="B380">
        <v>2019</v>
      </c>
      <c r="C380" t="s">
        <v>220</v>
      </c>
      <c r="D380" t="s">
        <v>243</v>
      </c>
      <c r="E380" t="s">
        <v>202</v>
      </c>
      <c r="F380" t="s">
        <v>203</v>
      </c>
      <c r="G380">
        <v>1.0900000000000001</v>
      </c>
      <c r="H380" t="s">
        <v>204</v>
      </c>
      <c r="I380" t="b">
        <v>1</v>
      </c>
    </row>
    <row r="381" spans="1:9" hidden="1" x14ac:dyDescent="0.2">
      <c r="A381" s="33">
        <v>43465</v>
      </c>
      <c r="B381">
        <v>2019</v>
      </c>
      <c r="C381" t="s">
        <v>220</v>
      </c>
      <c r="D381" t="s">
        <v>243</v>
      </c>
      <c r="E381" t="s">
        <v>202</v>
      </c>
      <c r="F381" t="s">
        <v>205</v>
      </c>
      <c r="G381">
        <v>12423</v>
      </c>
      <c r="H381" t="s">
        <v>204</v>
      </c>
      <c r="I381" t="b">
        <v>1</v>
      </c>
    </row>
    <row r="382" spans="1:9" hidden="1" x14ac:dyDescent="0.2">
      <c r="A382" s="33">
        <v>43465</v>
      </c>
      <c r="B382">
        <v>2019</v>
      </c>
      <c r="C382" t="s">
        <v>220</v>
      </c>
      <c r="D382" t="s">
        <v>243</v>
      </c>
      <c r="E382" t="s">
        <v>202</v>
      </c>
      <c r="F382" t="s">
        <v>206</v>
      </c>
      <c r="G382">
        <v>2995</v>
      </c>
      <c r="H382" t="s">
        <v>204</v>
      </c>
      <c r="I382" t="b">
        <v>1</v>
      </c>
    </row>
    <row r="383" spans="1:9" hidden="1" x14ac:dyDescent="0.2">
      <c r="A383" s="33">
        <v>43465</v>
      </c>
      <c r="B383">
        <v>2019</v>
      </c>
      <c r="C383" t="s">
        <v>220</v>
      </c>
      <c r="D383" t="s">
        <v>243</v>
      </c>
      <c r="E383" t="s">
        <v>202</v>
      </c>
      <c r="F383" t="s">
        <v>207</v>
      </c>
      <c r="G383">
        <v>1.08</v>
      </c>
      <c r="H383" t="s">
        <v>204</v>
      </c>
      <c r="I383" t="b">
        <v>1</v>
      </c>
    </row>
    <row r="384" spans="1:9" hidden="1" x14ac:dyDescent="0.2">
      <c r="A384" s="33">
        <v>43465</v>
      </c>
      <c r="B384">
        <v>2019</v>
      </c>
      <c r="C384" t="s">
        <v>220</v>
      </c>
      <c r="D384" t="s">
        <v>243</v>
      </c>
      <c r="E384" t="s">
        <v>202</v>
      </c>
      <c r="F384" t="s">
        <v>10</v>
      </c>
      <c r="G384">
        <v>13253</v>
      </c>
      <c r="H384" t="s">
        <v>204</v>
      </c>
      <c r="I384" t="b">
        <v>1</v>
      </c>
    </row>
    <row r="385" spans="1:9" hidden="1" x14ac:dyDescent="0.2">
      <c r="A385" s="33">
        <v>43465</v>
      </c>
      <c r="B385">
        <v>2019</v>
      </c>
      <c r="C385" t="s">
        <v>220</v>
      </c>
      <c r="D385" t="s">
        <v>243</v>
      </c>
      <c r="E385" t="s">
        <v>202</v>
      </c>
      <c r="F385" t="s">
        <v>208</v>
      </c>
      <c r="G385">
        <v>1132</v>
      </c>
      <c r="H385" t="s">
        <v>204</v>
      </c>
      <c r="I385" t="b">
        <v>1</v>
      </c>
    </row>
    <row r="386" spans="1:9" hidden="1" x14ac:dyDescent="0.2">
      <c r="A386" s="33">
        <v>43465</v>
      </c>
      <c r="B386">
        <v>2019</v>
      </c>
      <c r="C386" t="s">
        <v>220</v>
      </c>
      <c r="D386" t="s">
        <v>243</v>
      </c>
      <c r="E386" t="s">
        <v>202</v>
      </c>
      <c r="F386" t="s">
        <v>209</v>
      </c>
      <c r="G386">
        <v>20048</v>
      </c>
      <c r="H386" t="s">
        <v>204</v>
      </c>
      <c r="I386" t="b">
        <v>1</v>
      </c>
    </row>
    <row r="387" spans="1:9" hidden="1" x14ac:dyDescent="0.2">
      <c r="A387" s="33">
        <v>43465</v>
      </c>
      <c r="B387">
        <v>2019</v>
      </c>
      <c r="C387" t="s">
        <v>220</v>
      </c>
      <c r="D387" t="s">
        <v>243</v>
      </c>
      <c r="E387" t="s">
        <v>202</v>
      </c>
      <c r="F387" t="s">
        <v>210</v>
      </c>
      <c r="G387">
        <v>61.741246034923471</v>
      </c>
      <c r="H387" t="s">
        <v>204</v>
      </c>
      <c r="I387" t="b">
        <v>1</v>
      </c>
    </row>
    <row r="388" spans="1:9" hidden="1" x14ac:dyDescent="0.2">
      <c r="A388" s="33">
        <v>43465</v>
      </c>
      <c r="B388">
        <v>2019</v>
      </c>
      <c r="C388" t="s">
        <v>220</v>
      </c>
      <c r="D388" t="s">
        <v>243</v>
      </c>
      <c r="E388" t="s">
        <v>202</v>
      </c>
      <c r="F388" t="s">
        <v>211</v>
      </c>
      <c r="G388">
        <v>10385</v>
      </c>
      <c r="H388" t="s">
        <v>204</v>
      </c>
      <c r="I388" t="b">
        <v>1</v>
      </c>
    </row>
    <row r="389" spans="1:9" hidden="1" x14ac:dyDescent="0.2">
      <c r="A389" s="33">
        <v>43465</v>
      </c>
      <c r="B389">
        <v>2019</v>
      </c>
      <c r="C389" t="s">
        <v>220</v>
      </c>
      <c r="D389" t="s">
        <v>243</v>
      </c>
      <c r="E389" t="s">
        <v>202</v>
      </c>
      <c r="F389" t="s">
        <v>212</v>
      </c>
      <c r="G389">
        <v>8420</v>
      </c>
      <c r="H389" t="s">
        <v>204</v>
      </c>
      <c r="I389" t="b">
        <v>1</v>
      </c>
    </row>
    <row r="390" spans="1:9" hidden="1" x14ac:dyDescent="0.2">
      <c r="A390" s="33">
        <v>43465</v>
      </c>
      <c r="B390">
        <v>2019</v>
      </c>
      <c r="C390" t="s">
        <v>220</v>
      </c>
      <c r="D390" t="s">
        <v>243</v>
      </c>
      <c r="E390" t="s">
        <v>202</v>
      </c>
      <c r="F390" t="s">
        <v>213</v>
      </c>
      <c r="G390">
        <v>25.930830587293279</v>
      </c>
      <c r="H390" t="s">
        <v>204</v>
      </c>
      <c r="I390" t="b">
        <v>1</v>
      </c>
    </row>
    <row r="391" spans="1:9" hidden="1" x14ac:dyDescent="0.2">
      <c r="A391" s="33">
        <v>43465</v>
      </c>
      <c r="B391">
        <v>2019</v>
      </c>
      <c r="C391" t="s">
        <v>220</v>
      </c>
      <c r="D391" t="s">
        <v>243</v>
      </c>
      <c r="E391" t="s">
        <v>202</v>
      </c>
      <c r="F391" t="s">
        <v>214</v>
      </c>
      <c r="G391">
        <v>10258</v>
      </c>
      <c r="H391" t="s">
        <v>204</v>
      </c>
      <c r="I391" t="b">
        <v>1</v>
      </c>
    </row>
    <row r="392" spans="1:9" x14ac:dyDescent="0.2">
      <c r="A392" s="33">
        <v>43465</v>
      </c>
      <c r="B392">
        <v>2019</v>
      </c>
      <c r="C392" t="s">
        <v>220</v>
      </c>
      <c r="D392" t="s">
        <v>243</v>
      </c>
      <c r="E392" t="s">
        <v>202</v>
      </c>
      <c r="F392" t="s">
        <v>215</v>
      </c>
      <c r="G392">
        <v>31.59126605278556</v>
      </c>
      <c r="H392" t="s">
        <v>204</v>
      </c>
      <c r="I392" t="b">
        <v>1</v>
      </c>
    </row>
    <row r="393" spans="1:9" hidden="1" x14ac:dyDescent="0.2">
      <c r="A393" s="33">
        <v>43465</v>
      </c>
      <c r="B393">
        <v>2019</v>
      </c>
      <c r="C393" t="s">
        <v>220</v>
      </c>
      <c r="D393" t="s">
        <v>243</v>
      </c>
      <c r="E393" t="s">
        <v>202</v>
      </c>
      <c r="F393" t="s">
        <v>216</v>
      </c>
      <c r="G393">
        <v>127</v>
      </c>
      <c r="H393" t="s">
        <v>204</v>
      </c>
      <c r="I393" t="b">
        <v>1</v>
      </c>
    </row>
    <row r="394" spans="1:9" hidden="1" x14ac:dyDescent="0.2">
      <c r="A394" s="33">
        <v>43465</v>
      </c>
      <c r="B394">
        <v>2019</v>
      </c>
      <c r="C394" t="s">
        <v>220</v>
      </c>
      <c r="D394" t="s">
        <v>243</v>
      </c>
      <c r="E394" t="s">
        <v>202</v>
      </c>
      <c r="F394" t="s">
        <v>217</v>
      </c>
      <c r="G394">
        <v>1965</v>
      </c>
      <c r="H394" t="s">
        <v>204</v>
      </c>
      <c r="I394" t="b">
        <v>1</v>
      </c>
    </row>
    <row r="395" spans="1:9" hidden="1" x14ac:dyDescent="0.2">
      <c r="A395" s="33">
        <v>43465</v>
      </c>
      <c r="B395">
        <v>2019</v>
      </c>
      <c r="C395" t="s">
        <v>220</v>
      </c>
      <c r="D395" t="s">
        <v>243</v>
      </c>
      <c r="E395" t="s">
        <v>202</v>
      </c>
      <c r="F395" t="s">
        <v>218</v>
      </c>
      <c r="G395">
        <v>4070</v>
      </c>
      <c r="H395" t="s">
        <v>204</v>
      </c>
      <c r="I395" t="b">
        <v>1</v>
      </c>
    </row>
    <row r="396" spans="1:9" hidden="1" x14ac:dyDescent="0.2">
      <c r="A396" s="33">
        <v>43465</v>
      </c>
      <c r="B396">
        <v>2019</v>
      </c>
      <c r="C396" t="s">
        <v>220</v>
      </c>
      <c r="D396" t="s">
        <v>243</v>
      </c>
      <c r="E396" t="s">
        <v>202</v>
      </c>
      <c r="F396" t="s">
        <v>1</v>
      </c>
      <c r="G396">
        <v>32471</v>
      </c>
      <c r="H396" t="s">
        <v>204</v>
      </c>
      <c r="I396" t="b">
        <v>1</v>
      </c>
    </row>
    <row r="397" spans="1:9" hidden="1" x14ac:dyDescent="0.2">
      <c r="A397" s="33">
        <v>43465</v>
      </c>
      <c r="B397">
        <v>2019</v>
      </c>
      <c r="C397" t="s">
        <v>220</v>
      </c>
      <c r="D397" t="s">
        <v>243</v>
      </c>
      <c r="E397" t="s">
        <v>202</v>
      </c>
      <c r="F397" t="s">
        <v>219</v>
      </c>
      <c r="G397">
        <v>4588</v>
      </c>
      <c r="H397" t="s">
        <v>204</v>
      </c>
      <c r="I397" t="b">
        <v>1</v>
      </c>
    </row>
    <row r="398" spans="1:9" hidden="1" x14ac:dyDescent="0.2">
      <c r="A398" s="33">
        <v>43555</v>
      </c>
      <c r="B398">
        <v>2019</v>
      </c>
      <c r="C398" t="s">
        <v>222</v>
      </c>
      <c r="D398" t="s">
        <v>244</v>
      </c>
      <c r="E398" t="s">
        <v>202</v>
      </c>
      <c r="F398" t="s">
        <v>203</v>
      </c>
      <c r="G398">
        <v>1.1499999999999999</v>
      </c>
      <c r="H398" t="s">
        <v>204</v>
      </c>
      <c r="I398" t="b">
        <v>1</v>
      </c>
    </row>
    <row r="399" spans="1:9" hidden="1" x14ac:dyDescent="0.2">
      <c r="A399" s="33">
        <v>43555</v>
      </c>
      <c r="B399">
        <v>2019</v>
      </c>
      <c r="C399" t="s">
        <v>222</v>
      </c>
      <c r="D399" t="s">
        <v>244</v>
      </c>
      <c r="E399" t="s">
        <v>202</v>
      </c>
      <c r="F399" t="s">
        <v>205</v>
      </c>
      <c r="G399">
        <v>10170</v>
      </c>
      <c r="H399" t="s">
        <v>204</v>
      </c>
      <c r="I399" t="b">
        <v>1</v>
      </c>
    </row>
    <row r="400" spans="1:9" hidden="1" x14ac:dyDescent="0.2">
      <c r="A400" s="33">
        <v>43555</v>
      </c>
      <c r="B400">
        <v>2019</v>
      </c>
      <c r="C400" t="s">
        <v>222</v>
      </c>
      <c r="D400" t="s">
        <v>244</v>
      </c>
      <c r="E400" t="s">
        <v>202</v>
      </c>
      <c r="F400" t="s">
        <v>206</v>
      </c>
      <c r="G400">
        <v>2926</v>
      </c>
      <c r="H400" t="s">
        <v>204</v>
      </c>
      <c r="I400" t="b">
        <v>1</v>
      </c>
    </row>
    <row r="401" spans="1:9" hidden="1" x14ac:dyDescent="0.2">
      <c r="A401" s="33">
        <v>43555</v>
      </c>
      <c r="B401">
        <v>2019</v>
      </c>
      <c r="C401" t="s">
        <v>222</v>
      </c>
      <c r="D401" t="s">
        <v>244</v>
      </c>
      <c r="E401" t="s">
        <v>202</v>
      </c>
      <c r="F401" t="s">
        <v>207</v>
      </c>
      <c r="G401">
        <v>1.1399999999999999</v>
      </c>
      <c r="H401" t="s">
        <v>204</v>
      </c>
      <c r="I401" t="b">
        <v>1</v>
      </c>
    </row>
    <row r="402" spans="1:9" hidden="1" x14ac:dyDescent="0.2">
      <c r="A402" s="33">
        <v>43555</v>
      </c>
      <c r="B402">
        <v>2019</v>
      </c>
      <c r="C402" t="s">
        <v>222</v>
      </c>
      <c r="D402" t="s">
        <v>244</v>
      </c>
      <c r="E402" t="s">
        <v>202</v>
      </c>
      <c r="F402" t="s">
        <v>10</v>
      </c>
      <c r="G402">
        <v>13267</v>
      </c>
      <c r="H402" t="s">
        <v>204</v>
      </c>
      <c r="I402" t="b">
        <v>1</v>
      </c>
    </row>
    <row r="403" spans="1:9" hidden="1" x14ac:dyDescent="0.2">
      <c r="A403" s="33">
        <v>43555</v>
      </c>
      <c r="B403">
        <v>2019</v>
      </c>
      <c r="C403" t="s">
        <v>222</v>
      </c>
      <c r="D403" t="s">
        <v>244</v>
      </c>
      <c r="E403" t="s">
        <v>202</v>
      </c>
      <c r="F403" t="s">
        <v>208</v>
      </c>
      <c r="G403">
        <v>1179</v>
      </c>
      <c r="H403" t="s">
        <v>204</v>
      </c>
      <c r="I403" t="b">
        <v>1</v>
      </c>
    </row>
    <row r="404" spans="1:9" hidden="1" x14ac:dyDescent="0.2">
      <c r="A404" s="33">
        <v>43555</v>
      </c>
      <c r="B404">
        <v>2019</v>
      </c>
      <c r="C404" t="s">
        <v>222</v>
      </c>
      <c r="D404" t="s">
        <v>244</v>
      </c>
      <c r="E404" t="s">
        <v>202</v>
      </c>
      <c r="F404" t="s">
        <v>209</v>
      </c>
      <c r="G404">
        <v>20401</v>
      </c>
      <c r="H404" t="s">
        <v>204</v>
      </c>
      <c r="I404" t="b">
        <v>1</v>
      </c>
    </row>
    <row r="405" spans="1:9" hidden="1" x14ac:dyDescent="0.2">
      <c r="A405" s="33">
        <v>43555</v>
      </c>
      <c r="B405">
        <v>2019</v>
      </c>
      <c r="C405" t="s">
        <v>222</v>
      </c>
      <c r="D405" t="s">
        <v>244</v>
      </c>
      <c r="E405" t="s">
        <v>202</v>
      </c>
      <c r="F405" t="s">
        <v>210</v>
      </c>
      <c r="G405">
        <v>66.733178502502369</v>
      </c>
      <c r="H405" t="s">
        <v>204</v>
      </c>
      <c r="I405" t="b">
        <v>1</v>
      </c>
    </row>
    <row r="406" spans="1:9" hidden="1" x14ac:dyDescent="0.2">
      <c r="A406" s="33">
        <v>43555</v>
      </c>
      <c r="B406">
        <v>2019</v>
      </c>
      <c r="C406" t="s">
        <v>222</v>
      </c>
      <c r="D406" t="s">
        <v>244</v>
      </c>
      <c r="E406" t="s">
        <v>202</v>
      </c>
      <c r="F406" t="s">
        <v>211</v>
      </c>
      <c r="G406">
        <v>10486</v>
      </c>
      <c r="H406" t="s">
        <v>204</v>
      </c>
      <c r="I406" t="b">
        <v>1</v>
      </c>
    </row>
    <row r="407" spans="1:9" hidden="1" x14ac:dyDescent="0.2">
      <c r="A407" s="33">
        <v>43555</v>
      </c>
      <c r="B407">
        <v>2019</v>
      </c>
      <c r="C407" t="s">
        <v>222</v>
      </c>
      <c r="D407" t="s">
        <v>244</v>
      </c>
      <c r="E407" t="s">
        <v>202</v>
      </c>
      <c r="F407" t="s">
        <v>212</v>
      </c>
      <c r="G407">
        <v>8809</v>
      </c>
      <c r="H407" t="s">
        <v>204</v>
      </c>
      <c r="I407" t="b">
        <v>1</v>
      </c>
    </row>
    <row r="408" spans="1:9" hidden="1" x14ac:dyDescent="0.2">
      <c r="A408" s="33">
        <v>43555</v>
      </c>
      <c r="B408">
        <v>2019</v>
      </c>
      <c r="C408" t="s">
        <v>222</v>
      </c>
      <c r="D408" t="s">
        <v>244</v>
      </c>
      <c r="E408" t="s">
        <v>202</v>
      </c>
      <c r="F408" t="s">
        <v>213</v>
      </c>
      <c r="G408">
        <v>28.814889928363481</v>
      </c>
      <c r="H408" t="s">
        <v>204</v>
      </c>
      <c r="I408" t="b">
        <v>1</v>
      </c>
    </row>
    <row r="409" spans="1:9" hidden="1" x14ac:dyDescent="0.2">
      <c r="A409" s="33">
        <v>43555</v>
      </c>
      <c r="B409">
        <v>2019</v>
      </c>
      <c r="C409" t="s">
        <v>222</v>
      </c>
      <c r="D409" t="s">
        <v>244</v>
      </c>
      <c r="E409" t="s">
        <v>202</v>
      </c>
      <c r="F409" t="s">
        <v>214</v>
      </c>
      <c r="G409">
        <v>10341</v>
      </c>
      <c r="H409" t="s">
        <v>204</v>
      </c>
      <c r="I409" t="b">
        <v>1</v>
      </c>
    </row>
    <row r="410" spans="1:9" x14ac:dyDescent="0.2">
      <c r="A410" s="33">
        <v>43555</v>
      </c>
      <c r="B410">
        <v>2019</v>
      </c>
      <c r="C410" t="s">
        <v>222</v>
      </c>
      <c r="D410" t="s">
        <v>244</v>
      </c>
      <c r="E410" t="s">
        <v>202</v>
      </c>
      <c r="F410" t="s">
        <v>215</v>
      </c>
      <c r="G410">
        <v>33.82617513329626</v>
      </c>
      <c r="H410" t="s">
        <v>204</v>
      </c>
      <c r="I410" t="b">
        <v>1</v>
      </c>
    </row>
    <row r="411" spans="1:9" hidden="1" x14ac:dyDescent="0.2">
      <c r="A411" s="33">
        <v>43555</v>
      </c>
      <c r="B411">
        <v>2019</v>
      </c>
      <c r="C411" t="s">
        <v>222</v>
      </c>
      <c r="D411" t="s">
        <v>244</v>
      </c>
      <c r="E411" t="s">
        <v>202</v>
      </c>
      <c r="F411" t="s">
        <v>216</v>
      </c>
      <c r="G411">
        <v>145</v>
      </c>
      <c r="H411" t="s">
        <v>204</v>
      </c>
      <c r="I411" t="b">
        <v>1</v>
      </c>
    </row>
    <row r="412" spans="1:9" hidden="1" x14ac:dyDescent="0.2">
      <c r="A412" s="33">
        <v>43555</v>
      </c>
      <c r="B412">
        <v>2019</v>
      </c>
      <c r="C412" t="s">
        <v>222</v>
      </c>
      <c r="D412" t="s">
        <v>244</v>
      </c>
      <c r="E412" t="s">
        <v>202</v>
      </c>
      <c r="F412" t="s">
        <v>217</v>
      </c>
      <c r="G412">
        <v>1677</v>
      </c>
      <c r="H412" t="s">
        <v>204</v>
      </c>
      <c r="I412" t="b">
        <v>1</v>
      </c>
    </row>
    <row r="413" spans="1:9" hidden="1" x14ac:dyDescent="0.2">
      <c r="A413" s="33">
        <v>43555</v>
      </c>
      <c r="B413">
        <v>2019</v>
      </c>
      <c r="C413" t="s">
        <v>222</v>
      </c>
      <c r="D413" t="s">
        <v>244</v>
      </c>
      <c r="E413" t="s">
        <v>202</v>
      </c>
      <c r="F413" t="s">
        <v>218</v>
      </c>
      <c r="G413">
        <v>4316</v>
      </c>
      <c r="H413" t="s">
        <v>204</v>
      </c>
      <c r="I413" t="b">
        <v>1</v>
      </c>
    </row>
    <row r="414" spans="1:9" hidden="1" x14ac:dyDescent="0.2">
      <c r="A414" s="33">
        <v>43555</v>
      </c>
      <c r="B414">
        <v>2019</v>
      </c>
      <c r="C414" t="s">
        <v>222</v>
      </c>
      <c r="D414" t="s">
        <v>244</v>
      </c>
      <c r="E414" t="s">
        <v>202</v>
      </c>
      <c r="F414" t="s">
        <v>1</v>
      </c>
      <c r="G414">
        <v>30571</v>
      </c>
      <c r="H414" t="s">
        <v>204</v>
      </c>
      <c r="I414" t="b">
        <v>1</v>
      </c>
    </row>
    <row r="415" spans="1:9" hidden="1" x14ac:dyDescent="0.2">
      <c r="A415" s="33">
        <v>43555</v>
      </c>
      <c r="B415">
        <v>2019</v>
      </c>
      <c r="C415" t="s">
        <v>222</v>
      </c>
      <c r="D415" t="s">
        <v>244</v>
      </c>
      <c r="E415" t="s">
        <v>202</v>
      </c>
      <c r="F415" t="s">
        <v>219</v>
      </c>
      <c r="G415">
        <v>4565</v>
      </c>
      <c r="H415" t="s">
        <v>204</v>
      </c>
      <c r="I415" t="b">
        <v>1</v>
      </c>
    </row>
    <row r="416" spans="1:9" hidden="1" x14ac:dyDescent="0.2">
      <c r="A416" s="33">
        <v>43646</v>
      </c>
      <c r="B416">
        <v>2019</v>
      </c>
      <c r="C416" t="s">
        <v>224</v>
      </c>
      <c r="D416" t="s">
        <v>245</v>
      </c>
      <c r="E416" t="s">
        <v>202</v>
      </c>
      <c r="F416" t="s">
        <v>203</v>
      </c>
      <c r="G416">
        <v>1.72</v>
      </c>
      <c r="H416" t="s">
        <v>204</v>
      </c>
      <c r="I416" t="b">
        <v>1</v>
      </c>
    </row>
    <row r="417" spans="1:9" hidden="1" x14ac:dyDescent="0.2">
      <c r="A417" s="33">
        <v>43646</v>
      </c>
      <c r="B417">
        <v>2019</v>
      </c>
      <c r="C417" t="s">
        <v>224</v>
      </c>
      <c r="D417" t="s">
        <v>245</v>
      </c>
      <c r="E417" t="s">
        <v>202</v>
      </c>
      <c r="F417" t="s">
        <v>205</v>
      </c>
      <c r="G417">
        <v>10412</v>
      </c>
      <c r="H417" t="s">
        <v>204</v>
      </c>
      <c r="I417" t="b">
        <v>1</v>
      </c>
    </row>
    <row r="418" spans="1:9" hidden="1" x14ac:dyDescent="0.2">
      <c r="A418" s="33">
        <v>43646</v>
      </c>
      <c r="B418">
        <v>2019</v>
      </c>
      <c r="C418" t="s">
        <v>224</v>
      </c>
      <c r="D418" t="s">
        <v>245</v>
      </c>
      <c r="E418" t="s">
        <v>202</v>
      </c>
      <c r="F418" t="s">
        <v>206</v>
      </c>
      <c r="G418">
        <v>2924</v>
      </c>
      <c r="H418" t="s">
        <v>204</v>
      </c>
      <c r="I418" t="b">
        <v>1</v>
      </c>
    </row>
    <row r="419" spans="1:9" hidden="1" x14ac:dyDescent="0.2">
      <c r="A419" s="33">
        <v>43646</v>
      </c>
      <c r="B419">
        <v>2019</v>
      </c>
      <c r="C419" t="s">
        <v>224</v>
      </c>
      <c r="D419" t="s">
        <v>245</v>
      </c>
      <c r="E419" t="s">
        <v>202</v>
      </c>
      <c r="F419" t="s">
        <v>207</v>
      </c>
      <c r="G419">
        <v>1.7</v>
      </c>
      <c r="H419" t="s">
        <v>204</v>
      </c>
      <c r="I419" t="b">
        <v>1</v>
      </c>
    </row>
    <row r="420" spans="1:9" hidden="1" x14ac:dyDescent="0.2">
      <c r="A420" s="33">
        <v>43646</v>
      </c>
      <c r="B420">
        <v>2019</v>
      </c>
      <c r="C420" t="s">
        <v>224</v>
      </c>
      <c r="D420" t="s">
        <v>245</v>
      </c>
      <c r="E420" t="s">
        <v>202</v>
      </c>
      <c r="F420" t="s">
        <v>10</v>
      </c>
      <c r="G420">
        <v>15329</v>
      </c>
      <c r="H420" t="s">
        <v>204</v>
      </c>
      <c r="I420" t="b">
        <v>1</v>
      </c>
    </row>
    <row r="421" spans="1:9" hidden="1" x14ac:dyDescent="0.2">
      <c r="A421" s="33">
        <v>43646</v>
      </c>
      <c r="B421">
        <v>2019</v>
      </c>
      <c r="C421" t="s">
        <v>224</v>
      </c>
      <c r="D421" t="s">
        <v>245</v>
      </c>
      <c r="E421" t="s">
        <v>202</v>
      </c>
      <c r="F421" t="s">
        <v>208</v>
      </c>
      <c r="G421">
        <v>1425</v>
      </c>
      <c r="H421" t="s">
        <v>204</v>
      </c>
      <c r="I421" t="b">
        <v>1</v>
      </c>
    </row>
    <row r="422" spans="1:9" hidden="1" x14ac:dyDescent="0.2">
      <c r="A422" s="33">
        <v>43646</v>
      </c>
      <c r="B422">
        <v>2019</v>
      </c>
      <c r="C422" t="s">
        <v>224</v>
      </c>
      <c r="D422" t="s">
        <v>245</v>
      </c>
      <c r="E422" t="s">
        <v>202</v>
      </c>
      <c r="F422" t="s">
        <v>209</v>
      </c>
      <c r="G422">
        <v>23305</v>
      </c>
      <c r="H422" t="s">
        <v>204</v>
      </c>
      <c r="I422" t="b">
        <v>1</v>
      </c>
    </row>
    <row r="423" spans="1:9" hidden="1" x14ac:dyDescent="0.2">
      <c r="A423" s="33">
        <v>43646</v>
      </c>
      <c r="B423">
        <v>2019</v>
      </c>
      <c r="C423" t="s">
        <v>224</v>
      </c>
      <c r="D423" t="s">
        <v>245</v>
      </c>
      <c r="E423" t="s">
        <v>202</v>
      </c>
      <c r="F423" t="s">
        <v>210</v>
      </c>
      <c r="G423">
        <v>69.119435299700456</v>
      </c>
      <c r="H423" t="s">
        <v>204</v>
      </c>
      <c r="I423" t="b">
        <v>1</v>
      </c>
    </row>
    <row r="424" spans="1:9" hidden="1" x14ac:dyDescent="0.2">
      <c r="A424" s="33">
        <v>43646</v>
      </c>
      <c r="B424">
        <v>2019</v>
      </c>
      <c r="C424" t="s">
        <v>224</v>
      </c>
      <c r="D424" t="s">
        <v>245</v>
      </c>
      <c r="E424" t="s">
        <v>202</v>
      </c>
      <c r="F424" t="s">
        <v>211</v>
      </c>
      <c r="G424">
        <v>12596</v>
      </c>
      <c r="H424" t="s">
        <v>204</v>
      </c>
      <c r="I424" t="b">
        <v>1</v>
      </c>
    </row>
    <row r="425" spans="1:9" hidden="1" x14ac:dyDescent="0.2">
      <c r="A425" s="33">
        <v>43646</v>
      </c>
      <c r="B425">
        <v>2019</v>
      </c>
      <c r="C425" t="s">
        <v>224</v>
      </c>
      <c r="D425" t="s">
        <v>245</v>
      </c>
      <c r="E425" t="s">
        <v>202</v>
      </c>
      <c r="F425" t="s">
        <v>212</v>
      </c>
      <c r="G425">
        <v>13187</v>
      </c>
      <c r="H425" t="s">
        <v>204</v>
      </c>
      <c r="I425" t="b">
        <v>1</v>
      </c>
    </row>
    <row r="426" spans="1:9" hidden="1" x14ac:dyDescent="0.2">
      <c r="A426" s="33">
        <v>43646</v>
      </c>
      <c r="B426">
        <v>2019</v>
      </c>
      <c r="C426" t="s">
        <v>224</v>
      </c>
      <c r="D426" t="s">
        <v>245</v>
      </c>
      <c r="E426" t="s">
        <v>202</v>
      </c>
      <c r="F426" t="s">
        <v>213</v>
      </c>
      <c r="G426">
        <v>39.110834297238782</v>
      </c>
      <c r="H426" t="s">
        <v>204</v>
      </c>
      <c r="I426" t="b">
        <v>1</v>
      </c>
    </row>
    <row r="427" spans="1:9" hidden="1" x14ac:dyDescent="0.2">
      <c r="A427" s="33">
        <v>43646</v>
      </c>
      <c r="B427">
        <v>2019</v>
      </c>
      <c r="C427" t="s">
        <v>224</v>
      </c>
      <c r="D427" t="s">
        <v>245</v>
      </c>
      <c r="E427" t="s">
        <v>202</v>
      </c>
      <c r="F427" t="s">
        <v>214</v>
      </c>
      <c r="G427">
        <v>12405</v>
      </c>
      <c r="H427" t="s">
        <v>204</v>
      </c>
      <c r="I427" t="b">
        <v>1</v>
      </c>
    </row>
    <row r="428" spans="1:9" x14ac:dyDescent="0.2">
      <c r="A428" s="33">
        <v>43646</v>
      </c>
      <c r="B428">
        <v>2019</v>
      </c>
      <c r="C428" t="s">
        <v>224</v>
      </c>
      <c r="D428" t="s">
        <v>245</v>
      </c>
      <c r="E428" t="s">
        <v>202</v>
      </c>
      <c r="F428" t="s">
        <v>215</v>
      </c>
      <c r="G428">
        <v>36.791529495506722</v>
      </c>
      <c r="H428" t="s">
        <v>204</v>
      </c>
      <c r="I428" t="b">
        <v>1</v>
      </c>
    </row>
    <row r="429" spans="1:9" hidden="1" x14ac:dyDescent="0.2">
      <c r="A429" s="33">
        <v>43646</v>
      </c>
      <c r="B429">
        <v>2019</v>
      </c>
      <c r="C429" t="s">
        <v>224</v>
      </c>
      <c r="D429" t="s">
        <v>245</v>
      </c>
      <c r="E429" t="s">
        <v>202</v>
      </c>
      <c r="F429" t="s">
        <v>216</v>
      </c>
      <c r="G429">
        <v>191</v>
      </c>
      <c r="H429" t="s">
        <v>204</v>
      </c>
      <c r="I429" t="b">
        <v>1</v>
      </c>
    </row>
    <row r="430" spans="1:9" hidden="1" x14ac:dyDescent="0.2">
      <c r="A430" s="33">
        <v>43646</v>
      </c>
      <c r="B430">
        <v>2019</v>
      </c>
      <c r="C430" t="s">
        <v>224</v>
      </c>
      <c r="D430" t="s">
        <v>245</v>
      </c>
      <c r="E430" t="s">
        <v>202</v>
      </c>
      <c r="F430" t="s">
        <v>217</v>
      </c>
      <c r="G430">
        <v>-591</v>
      </c>
      <c r="H430" t="s">
        <v>204</v>
      </c>
      <c r="I430" t="b">
        <v>1</v>
      </c>
    </row>
    <row r="431" spans="1:9" hidden="1" x14ac:dyDescent="0.2">
      <c r="A431" s="33">
        <v>43646</v>
      </c>
      <c r="B431">
        <v>2019</v>
      </c>
      <c r="C431" t="s">
        <v>224</v>
      </c>
      <c r="D431" t="s">
        <v>245</v>
      </c>
      <c r="E431" t="s">
        <v>202</v>
      </c>
      <c r="F431" t="s">
        <v>218</v>
      </c>
      <c r="G431">
        <v>4513</v>
      </c>
      <c r="H431" t="s">
        <v>204</v>
      </c>
      <c r="I431" t="b">
        <v>1</v>
      </c>
    </row>
    <row r="432" spans="1:9" hidden="1" x14ac:dyDescent="0.2">
      <c r="A432" s="33">
        <v>43646</v>
      </c>
      <c r="B432">
        <v>2019</v>
      </c>
      <c r="C432" t="s">
        <v>224</v>
      </c>
      <c r="D432" t="s">
        <v>245</v>
      </c>
      <c r="E432" t="s">
        <v>202</v>
      </c>
      <c r="F432" t="s">
        <v>1</v>
      </c>
      <c r="G432">
        <v>33717</v>
      </c>
      <c r="H432" t="s">
        <v>204</v>
      </c>
      <c r="I432" t="b">
        <v>1</v>
      </c>
    </row>
    <row r="433" spans="1:9" hidden="1" x14ac:dyDescent="0.2">
      <c r="A433" s="33">
        <v>43646</v>
      </c>
      <c r="B433">
        <v>2019</v>
      </c>
      <c r="C433" t="s">
        <v>224</v>
      </c>
      <c r="D433" t="s">
        <v>245</v>
      </c>
      <c r="E433" t="s">
        <v>202</v>
      </c>
      <c r="F433" t="s">
        <v>219</v>
      </c>
      <c r="G433">
        <v>4962</v>
      </c>
      <c r="H433" t="s">
        <v>204</v>
      </c>
      <c r="I433" t="b">
        <v>1</v>
      </c>
    </row>
    <row r="434" spans="1:9" hidden="1" x14ac:dyDescent="0.2">
      <c r="A434" s="33">
        <v>43738</v>
      </c>
      <c r="B434">
        <v>2020</v>
      </c>
      <c r="C434" t="s">
        <v>200</v>
      </c>
      <c r="D434" t="s">
        <v>246</v>
      </c>
      <c r="E434" t="s">
        <v>202</v>
      </c>
      <c r="F434" t="s">
        <v>203</v>
      </c>
      <c r="G434">
        <v>1.4</v>
      </c>
      <c r="H434" t="s">
        <v>204</v>
      </c>
      <c r="I434" t="b">
        <v>1</v>
      </c>
    </row>
    <row r="435" spans="1:9" hidden="1" x14ac:dyDescent="0.2">
      <c r="A435" s="33">
        <v>43738</v>
      </c>
      <c r="B435">
        <v>2020</v>
      </c>
      <c r="C435" t="s">
        <v>200</v>
      </c>
      <c r="D435" t="s">
        <v>246</v>
      </c>
      <c r="E435" t="s">
        <v>202</v>
      </c>
      <c r="F435" t="s">
        <v>205</v>
      </c>
      <c r="G435">
        <v>10406</v>
      </c>
      <c r="H435" t="s">
        <v>204</v>
      </c>
      <c r="I435" t="b">
        <v>1</v>
      </c>
    </row>
    <row r="436" spans="1:9" hidden="1" x14ac:dyDescent="0.2">
      <c r="A436" s="33">
        <v>43738</v>
      </c>
      <c r="B436">
        <v>2020</v>
      </c>
      <c r="C436" t="s">
        <v>200</v>
      </c>
      <c r="D436" t="s">
        <v>246</v>
      </c>
      <c r="E436" t="s">
        <v>202</v>
      </c>
      <c r="F436" t="s">
        <v>206</v>
      </c>
      <c r="G436">
        <v>2971</v>
      </c>
      <c r="H436" t="s">
        <v>204</v>
      </c>
      <c r="I436" t="b">
        <v>1</v>
      </c>
    </row>
    <row r="437" spans="1:9" hidden="1" x14ac:dyDescent="0.2">
      <c r="A437" s="33">
        <v>43738</v>
      </c>
      <c r="B437">
        <v>2020</v>
      </c>
      <c r="C437" t="s">
        <v>200</v>
      </c>
      <c r="D437" t="s">
        <v>246</v>
      </c>
      <c r="E437" t="s">
        <v>202</v>
      </c>
      <c r="F437" t="s">
        <v>207</v>
      </c>
      <c r="G437">
        <v>1.38</v>
      </c>
      <c r="H437" t="s">
        <v>204</v>
      </c>
      <c r="I437" t="b">
        <v>1</v>
      </c>
    </row>
    <row r="438" spans="1:9" hidden="1" x14ac:dyDescent="0.2">
      <c r="A438" s="33">
        <v>43738</v>
      </c>
      <c r="B438">
        <v>2020</v>
      </c>
      <c r="C438" t="s">
        <v>200</v>
      </c>
      <c r="D438" t="s">
        <v>246</v>
      </c>
      <c r="E438" t="s">
        <v>202</v>
      </c>
      <c r="F438" t="s">
        <v>10</v>
      </c>
      <c r="G438">
        <v>15657</v>
      </c>
      <c r="H438" t="s">
        <v>204</v>
      </c>
      <c r="I438" t="b">
        <v>1</v>
      </c>
    </row>
    <row r="439" spans="1:9" hidden="1" x14ac:dyDescent="0.2">
      <c r="A439" s="33">
        <v>43738</v>
      </c>
      <c r="B439">
        <v>2020</v>
      </c>
      <c r="C439" t="s">
        <v>200</v>
      </c>
      <c r="D439" t="s">
        <v>246</v>
      </c>
      <c r="E439" t="s">
        <v>202</v>
      </c>
      <c r="F439" t="s">
        <v>208</v>
      </c>
      <c r="G439">
        <v>1061</v>
      </c>
      <c r="H439" t="s">
        <v>204</v>
      </c>
      <c r="I439" t="b">
        <v>1</v>
      </c>
    </row>
    <row r="440" spans="1:9" hidden="1" x14ac:dyDescent="0.2">
      <c r="A440" s="33">
        <v>43738</v>
      </c>
      <c r="B440">
        <v>2020</v>
      </c>
      <c r="C440" t="s">
        <v>200</v>
      </c>
      <c r="D440" t="s">
        <v>246</v>
      </c>
      <c r="E440" t="s">
        <v>202</v>
      </c>
      <c r="F440" t="s">
        <v>209</v>
      </c>
      <c r="G440">
        <v>22649</v>
      </c>
      <c r="H440" t="s">
        <v>204</v>
      </c>
      <c r="I440" t="b">
        <v>1</v>
      </c>
    </row>
    <row r="441" spans="1:9" hidden="1" x14ac:dyDescent="0.2">
      <c r="A441" s="33">
        <v>43738</v>
      </c>
      <c r="B441">
        <v>2020</v>
      </c>
      <c r="C441" t="s">
        <v>200</v>
      </c>
      <c r="D441" t="s">
        <v>246</v>
      </c>
      <c r="E441" t="s">
        <v>202</v>
      </c>
      <c r="F441" t="s">
        <v>210</v>
      </c>
      <c r="G441">
        <v>68.519134775374383</v>
      </c>
      <c r="H441" t="s">
        <v>204</v>
      </c>
      <c r="I441" t="b">
        <v>1</v>
      </c>
    </row>
    <row r="442" spans="1:9" hidden="1" x14ac:dyDescent="0.2">
      <c r="A442" s="33">
        <v>43738</v>
      </c>
      <c r="B442">
        <v>2020</v>
      </c>
      <c r="C442" t="s">
        <v>200</v>
      </c>
      <c r="D442" t="s">
        <v>246</v>
      </c>
      <c r="E442" t="s">
        <v>202</v>
      </c>
      <c r="F442" t="s">
        <v>211</v>
      </c>
      <c r="G442">
        <v>12686</v>
      </c>
      <c r="H442" t="s">
        <v>204</v>
      </c>
      <c r="I442" t="b">
        <v>1</v>
      </c>
    </row>
    <row r="443" spans="1:9" hidden="1" x14ac:dyDescent="0.2">
      <c r="A443" s="33">
        <v>43738</v>
      </c>
      <c r="B443">
        <v>2020</v>
      </c>
      <c r="C443" t="s">
        <v>200</v>
      </c>
      <c r="D443" t="s">
        <v>246</v>
      </c>
      <c r="E443" t="s">
        <v>202</v>
      </c>
      <c r="F443" t="s">
        <v>212</v>
      </c>
      <c r="G443">
        <v>10678</v>
      </c>
      <c r="H443" t="s">
        <v>204</v>
      </c>
      <c r="I443" t="b">
        <v>1</v>
      </c>
    </row>
    <row r="444" spans="1:9" hidden="1" x14ac:dyDescent="0.2">
      <c r="A444" s="33">
        <v>43738</v>
      </c>
      <c r="B444">
        <v>2020</v>
      </c>
      <c r="C444" t="s">
        <v>200</v>
      </c>
      <c r="D444" t="s">
        <v>246</v>
      </c>
      <c r="E444" t="s">
        <v>202</v>
      </c>
      <c r="F444" t="s">
        <v>213</v>
      </c>
      <c r="G444">
        <v>32.303736197247012</v>
      </c>
      <c r="H444" t="s">
        <v>204</v>
      </c>
      <c r="I444" t="b">
        <v>1</v>
      </c>
    </row>
    <row r="445" spans="1:9" hidden="1" x14ac:dyDescent="0.2">
      <c r="A445" s="33">
        <v>43738</v>
      </c>
      <c r="B445">
        <v>2020</v>
      </c>
      <c r="C445" t="s">
        <v>200</v>
      </c>
      <c r="D445" t="s">
        <v>246</v>
      </c>
      <c r="E445" t="s">
        <v>202</v>
      </c>
      <c r="F445" t="s">
        <v>214</v>
      </c>
      <c r="G445">
        <v>12686</v>
      </c>
      <c r="H445" t="s">
        <v>204</v>
      </c>
      <c r="I445" t="b">
        <v>1</v>
      </c>
    </row>
    <row r="446" spans="1:9" x14ac:dyDescent="0.2">
      <c r="A446" s="33">
        <v>43738</v>
      </c>
      <c r="B446">
        <v>2020</v>
      </c>
      <c r="C446" t="s">
        <v>200</v>
      </c>
      <c r="D446" t="s">
        <v>246</v>
      </c>
      <c r="E446" t="s">
        <v>202</v>
      </c>
      <c r="F446" t="s">
        <v>215</v>
      </c>
      <c r="G446">
        <v>38.378460142187272</v>
      </c>
      <c r="H446" t="s">
        <v>204</v>
      </c>
      <c r="I446" t="b">
        <v>1</v>
      </c>
    </row>
    <row r="447" spans="1:9" hidden="1" x14ac:dyDescent="0.2">
      <c r="A447" s="33">
        <v>43738</v>
      </c>
      <c r="B447">
        <v>2020</v>
      </c>
      <c r="C447" t="s">
        <v>200</v>
      </c>
      <c r="D447" t="s">
        <v>246</v>
      </c>
      <c r="E447" t="s">
        <v>202</v>
      </c>
      <c r="F447" t="s">
        <v>216</v>
      </c>
      <c r="G447">
        <v>0</v>
      </c>
      <c r="H447" t="s">
        <v>204</v>
      </c>
      <c r="I447" t="b">
        <v>1</v>
      </c>
    </row>
    <row r="448" spans="1:9" hidden="1" x14ac:dyDescent="0.2">
      <c r="A448" s="33">
        <v>43738</v>
      </c>
      <c r="B448">
        <v>2020</v>
      </c>
      <c r="C448" t="s">
        <v>200</v>
      </c>
      <c r="D448" t="s">
        <v>246</v>
      </c>
      <c r="E448" t="s">
        <v>202</v>
      </c>
      <c r="F448" t="s">
        <v>217</v>
      </c>
      <c r="G448">
        <v>2008</v>
      </c>
      <c r="H448" t="s">
        <v>204</v>
      </c>
      <c r="I448" t="b">
        <v>1</v>
      </c>
    </row>
    <row r="449" spans="1:9" hidden="1" x14ac:dyDescent="0.2">
      <c r="A449" s="33">
        <v>43738</v>
      </c>
      <c r="B449">
        <v>2020</v>
      </c>
      <c r="C449" t="s">
        <v>200</v>
      </c>
      <c r="D449" t="s">
        <v>246</v>
      </c>
      <c r="E449" t="s">
        <v>202</v>
      </c>
      <c r="F449" t="s">
        <v>218</v>
      </c>
      <c r="G449">
        <v>4565</v>
      </c>
      <c r="H449" t="s">
        <v>204</v>
      </c>
      <c r="I449" t="b">
        <v>1</v>
      </c>
    </row>
    <row r="450" spans="1:9" hidden="1" x14ac:dyDescent="0.2">
      <c r="A450" s="33">
        <v>43738</v>
      </c>
      <c r="B450">
        <v>2020</v>
      </c>
      <c r="C450" t="s">
        <v>200</v>
      </c>
      <c r="D450" t="s">
        <v>246</v>
      </c>
      <c r="E450" t="s">
        <v>202</v>
      </c>
      <c r="F450" t="s">
        <v>1</v>
      </c>
      <c r="G450">
        <v>33055</v>
      </c>
      <c r="H450" t="s">
        <v>204</v>
      </c>
      <c r="I450" t="b">
        <v>1</v>
      </c>
    </row>
    <row r="451" spans="1:9" hidden="1" x14ac:dyDescent="0.2">
      <c r="A451" s="33">
        <v>43738</v>
      </c>
      <c r="B451">
        <v>2020</v>
      </c>
      <c r="C451" t="s">
        <v>200</v>
      </c>
      <c r="D451" t="s">
        <v>246</v>
      </c>
      <c r="E451" t="s">
        <v>202</v>
      </c>
      <c r="F451" t="s">
        <v>219</v>
      </c>
      <c r="G451">
        <v>4337</v>
      </c>
      <c r="H451" t="s">
        <v>204</v>
      </c>
      <c r="I451" t="b">
        <v>1</v>
      </c>
    </row>
    <row r="452" spans="1:9" hidden="1" x14ac:dyDescent="0.2">
      <c r="A452" s="33">
        <v>43830</v>
      </c>
      <c r="B452">
        <v>2020</v>
      </c>
      <c r="C452" t="s">
        <v>220</v>
      </c>
      <c r="D452" t="s">
        <v>247</v>
      </c>
      <c r="E452" t="s">
        <v>202</v>
      </c>
      <c r="F452" t="s">
        <v>203</v>
      </c>
      <c r="G452">
        <v>1.53</v>
      </c>
      <c r="H452" t="s">
        <v>204</v>
      </c>
      <c r="I452" t="b">
        <v>1</v>
      </c>
    </row>
    <row r="453" spans="1:9" hidden="1" x14ac:dyDescent="0.2">
      <c r="A453" s="33">
        <v>43830</v>
      </c>
      <c r="B453">
        <v>2020</v>
      </c>
      <c r="C453" t="s">
        <v>220</v>
      </c>
      <c r="D453" t="s">
        <v>247</v>
      </c>
      <c r="E453" t="s">
        <v>202</v>
      </c>
      <c r="F453" t="s">
        <v>205</v>
      </c>
      <c r="G453">
        <v>12358</v>
      </c>
      <c r="H453" t="s">
        <v>204</v>
      </c>
      <c r="I453" t="b">
        <v>1</v>
      </c>
    </row>
    <row r="454" spans="1:9" hidden="1" x14ac:dyDescent="0.2">
      <c r="A454" s="33">
        <v>43830</v>
      </c>
      <c r="B454">
        <v>2020</v>
      </c>
      <c r="C454" t="s">
        <v>220</v>
      </c>
      <c r="D454" t="s">
        <v>247</v>
      </c>
      <c r="E454" t="s">
        <v>202</v>
      </c>
      <c r="F454" t="s">
        <v>206</v>
      </c>
      <c r="G454">
        <v>3203</v>
      </c>
      <c r="H454" t="s">
        <v>204</v>
      </c>
      <c r="I454" t="b">
        <v>1</v>
      </c>
    </row>
    <row r="455" spans="1:9" hidden="1" x14ac:dyDescent="0.2">
      <c r="A455" s="33">
        <v>43830</v>
      </c>
      <c r="B455">
        <v>2020</v>
      </c>
      <c r="C455" t="s">
        <v>220</v>
      </c>
      <c r="D455" t="s">
        <v>247</v>
      </c>
      <c r="E455" t="s">
        <v>202</v>
      </c>
      <c r="F455" t="s">
        <v>207</v>
      </c>
      <c r="G455">
        <v>1.51</v>
      </c>
      <c r="H455" t="s">
        <v>204</v>
      </c>
      <c r="I455" t="b">
        <v>1</v>
      </c>
    </row>
    <row r="456" spans="1:9" hidden="1" x14ac:dyDescent="0.2">
      <c r="A456" s="33">
        <v>43830</v>
      </c>
      <c r="B456">
        <v>2020</v>
      </c>
      <c r="C456" t="s">
        <v>220</v>
      </c>
      <c r="D456" t="s">
        <v>247</v>
      </c>
      <c r="E456" t="s">
        <v>202</v>
      </c>
      <c r="F456" t="s">
        <v>10</v>
      </c>
      <c r="G456">
        <v>17094</v>
      </c>
      <c r="H456" t="s">
        <v>204</v>
      </c>
      <c r="I456" t="b">
        <v>1</v>
      </c>
    </row>
    <row r="457" spans="1:9" hidden="1" x14ac:dyDescent="0.2">
      <c r="A457" s="33">
        <v>43830</v>
      </c>
      <c r="B457">
        <v>2020</v>
      </c>
      <c r="C457" t="s">
        <v>220</v>
      </c>
      <c r="D457" t="s">
        <v>247</v>
      </c>
      <c r="E457" t="s">
        <v>202</v>
      </c>
      <c r="F457" t="s">
        <v>208</v>
      </c>
      <c r="G457">
        <v>1121</v>
      </c>
      <c r="H457" t="s">
        <v>204</v>
      </c>
      <c r="I457" t="b">
        <v>1</v>
      </c>
    </row>
    <row r="458" spans="1:9" hidden="1" x14ac:dyDescent="0.2">
      <c r="A458" s="33">
        <v>43830</v>
      </c>
      <c r="B458">
        <v>2020</v>
      </c>
      <c r="C458" t="s">
        <v>220</v>
      </c>
      <c r="D458" t="s">
        <v>247</v>
      </c>
      <c r="E458" t="s">
        <v>202</v>
      </c>
      <c r="F458" t="s">
        <v>209</v>
      </c>
      <c r="G458">
        <v>24548</v>
      </c>
      <c r="H458" t="s">
        <v>204</v>
      </c>
      <c r="I458" t="b">
        <v>1</v>
      </c>
    </row>
    <row r="459" spans="1:9" hidden="1" x14ac:dyDescent="0.2">
      <c r="A459" s="33">
        <v>43830</v>
      </c>
      <c r="B459">
        <v>2020</v>
      </c>
      <c r="C459" t="s">
        <v>220</v>
      </c>
      <c r="D459" t="s">
        <v>247</v>
      </c>
      <c r="E459" t="s">
        <v>202</v>
      </c>
      <c r="F459" t="s">
        <v>210</v>
      </c>
      <c r="G459">
        <v>66.514929821709217</v>
      </c>
      <c r="H459" t="s">
        <v>204</v>
      </c>
      <c r="I459" t="b">
        <v>1</v>
      </c>
    </row>
    <row r="460" spans="1:9" hidden="1" x14ac:dyDescent="0.2">
      <c r="A460" s="33">
        <v>43830</v>
      </c>
      <c r="B460">
        <v>2020</v>
      </c>
      <c r="C460" t="s">
        <v>220</v>
      </c>
      <c r="D460" t="s">
        <v>247</v>
      </c>
      <c r="E460" t="s">
        <v>202</v>
      </c>
      <c r="F460" t="s">
        <v>211</v>
      </c>
      <c r="G460">
        <v>14085</v>
      </c>
      <c r="H460" t="s">
        <v>204</v>
      </c>
      <c r="I460" t="b">
        <v>1</v>
      </c>
    </row>
    <row r="461" spans="1:9" hidden="1" x14ac:dyDescent="0.2">
      <c r="A461" s="33">
        <v>43830</v>
      </c>
      <c r="B461">
        <v>2020</v>
      </c>
      <c r="C461" t="s">
        <v>220</v>
      </c>
      <c r="D461" t="s">
        <v>247</v>
      </c>
      <c r="E461" t="s">
        <v>202</v>
      </c>
      <c r="F461" t="s">
        <v>212</v>
      </c>
      <c r="G461">
        <v>11649</v>
      </c>
      <c r="H461" t="s">
        <v>204</v>
      </c>
      <c r="I461" t="b">
        <v>1</v>
      </c>
    </row>
    <row r="462" spans="1:9" hidden="1" x14ac:dyDescent="0.2">
      <c r="A462" s="33">
        <v>43830</v>
      </c>
      <c r="B462">
        <v>2020</v>
      </c>
      <c r="C462" t="s">
        <v>220</v>
      </c>
      <c r="D462" t="s">
        <v>247</v>
      </c>
      <c r="E462" t="s">
        <v>202</v>
      </c>
      <c r="F462" t="s">
        <v>213</v>
      </c>
      <c r="G462">
        <v>31.563973337668671</v>
      </c>
      <c r="H462" t="s">
        <v>204</v>
      </c>
      <c r="I462" t="b">
        <v>1</v>
      </c>
    </row>
    <row r="463" spans="1:9" hidden="1" x14ac:dyDescent="0.2">
      <c r="A463" s="33">
        <v>43830</v>
      </c>
      <c r="B463">
        <v>2020</v>
      </c>
      <c r="C463" t="s">
        <v>220</v>
      </c>
      <c r="D463" t="s">
        <v>247</v>
      </c>
      <c r="E463" t="s">
        <v>202</v>
      </c>
      <c r="F463" t="s">
        <v>214</v>
      </c>
      <c r="G463">
        <v>13891</v>
      </c>
      <c r="H463" t="s">
        <v>204</v>
      </c>
      <c r="I463" t="b">
        <v>1</v>
      </c>
    </row>
    <row r="464" spans="1:9" x14ac:dyDescent="0.2">
      <c r="A464" s="33">
        <v>43830</v>
      </c>
      <c r="B464">
        <v>2020</v>
      </c>
      <c r="C464" t="s">
        <v>220</v>
      </c>
      <c r="D464" t="s">
        <v>247</v>
      </c>
      <c r="E464" t="s">
        <v>202</v>
      </c>
      <c r="F464" t="s">
        <v>215</v>
      </c>
      <c r="G464">
        <v>37.638866309001237</v>
      </c>
      <c r="H464" t="s">
        <v>204</v>
      </c>
      <c r="I464" t="b">
        <v>1</v>
      </c>
    </row>
    <row r="465" spans="1:9" hidden="1" x14ac:dyDescent="0.2">
      <c r="A465" s="33">
        <v>43830</v>
      </c>
      <c r="B465">
        <v>2020</v>
      </c>
      <c r="C465" t="s">
        <v>220</v>
      </c>
      <c r="D465" t="s">
        <v>247</v>
      </c>
      <c r="E465" t="s">
        <v>202</v>
      </c>
      <c r="F465" t="s">
        <v>216</v>
      </c>
      <c r="G465">
        <v>194</v>
      </c>
      <c r="H465" t="s">
        <v>204</v>
      </c>
      <c r="I465" t="b">
        <v>1</v>
      </c>
    </row>
    <row r="466" spans="1:9" hidden="1" x14ac:dyDescent="0.2">
      <c r="A466" s="33">
        <v>43830</v>
      </c>
      <c r="B466">
        <v>2020</v>
      </c>
      <c r="C466" t="s">
        <v>220</v>
      </c>
      <c r="D466" t="s">
        <v>247</v>
      </c>
      <c r="E466" t="s">
        <v>202</v>
      </c>
      <c r="F466" t="s">
        <v>217</v>
      </c>
      <c r="G466">
        <v>2436</v>
      </c>
      <c r="H466" t="s">
        <v>204</v>
      </c>
      <c r="I466" t="b">
        <v>1</v>
      </c>
    </row>
    <row r="467" spans="1:9" hidden="1" x14ac:dyDescent="0.2">
      <c r="A467" s="33">
        <v>43830</v>
      </c>
      <c r="B467">
        <v>2020</v>
      </c>
      <c r="C467" t="s">
        <v>220</v>
      </c>
      <c r="D467" t="s">
        <v>247</v>
      </c>
      <c r="E467" t="s">
        <v>202</v>
      </c>
      <c r="F467" t="s">
        <v>218</v>
      </c>
      <c r="G467">
        <v>4603</v>
      </c>
      <c r="H467" t="s">
        <v>204</v>
      </c>
      <c r="I467" t="b">
        <v>1</v>
      </c>
    </row>
    <row r="468" spans="1:9" hidden="1" x14ac:dyDescent="0.2">
      <c r="A468" s="33">
        <v>43830</v>
      </c>
      <c r="B468">
        <v>2020</v>
      </c>
      <c r="C468" t="s">
        <v>220</v>
      </c>
      <c r="D468" t="s">
        <v>247</v>
      </c>
      <c r="E468" t="s">
        <v>202</v>
      </c>
      <c r="F468" t="s">
        <v>1</v>
      </c>
      <c r="G468">
        <v>36906</v>
      </c>
      <c r="H468" t="s">
        <v>204</v>
      </c>
      <c r="I468" t="b">
        <v>1</v>
      </c>
    </row>
    <row r="469" spans="1:9" hidden="1" x14ac:dyDescent="0.2">
      <c r="A469" s="33">
        <v>43830</v>
      </c>
      <c r="B469">
        <v>2020</v>
      </c>
      <c r="C469" t="s">
        <v>220</v>
      </c>
      <c r="D469" t="s">
        <v>247</v>
      </c>
      <c r="E469" t="s">
        <v>202</v>
      </c>
      <c r="F469" t="s">
        <v>219</v>
      </c>
      <c r="G469">
        <v>4933</v>
      </c>
      <c r="H469" t="s">
        <v>204</v>
      </c>
      <c r="I469" t="b">
        <v>1</v>
      </c>
    </row>
    <row r="470" spans="1:9" hidden="1" x14ac:dyDescent="0.2">
      <c r="A470" s="33">
        <v>43921</v>
      </c>
      <c r="B470">
        <v>2020</v>
      </c>
      <c r="C470" t="s">
        <v>222</v>
      </c>
      <c r="D470" t="s">
        <v>248</v>
      </c>
      <c r="E470" t="s">
        <v>202</v>
      </c>
      <c r="F470" t="s">
        <v>203</v>
      </c>
      <c r="G470">
        <v>1.41</v>
      </c>
      <c r="H470" t="s">
        <v>204</v>
      </c>
      <c r="I470" t="b">
        <v>1</v>
      </c>
    </row>
    <row r="471" spans="1:9" hidden="1" x14ac:dyDescent="0.2">
      <c r="A471" s="33">
        <v>43921</v>
      </c>
      <c r="B471">
        <v>2020</v>
      </c>
      <c r="C471" t="s">
        <v>222</v>
      </c>
      <c r="D471" t="s">
        <v>248</v>
      </c>
      <c r="E471" t="s">
        <v>202</v>
      </c>
      <c r="F471" t="s">
        <v>205</v>
      </c>
      <c r="G471">
        <v>10975</v>
      </c>
      <c r="H471" t="s">
        <v>204</v>
      </c>
      <c r="I471" t="b">
        <v>1</v>
      </c>
    </row>
    <row r="472" spans="1:9" hidden="1" x14ac:dyDescent="0.2">
      <c r="A472" s="33">
        <v>43921</v>
      </c>
      <c r="B472">
        <v>2020</v>
      </c>
      <c r="C472" t="s">
        <v>222</v>
      </c>
      <c r="D472" t="s">
        <v>248</v>
      </c>
      <c r="E472" t="s">
        <v>202</v>
      </c>
      <c r="F472" t="s">
        <v>206</v>
      </c>
      <c r="G472">
        <v>3118</v>
      </c>
      <c r="H472" t="s">
        <v>204</v>
      </c>
      <c r="I472" t="b">
        <v>1</v>
      </c>
    </row>
    <row r="473" spans="1:9" hidden="1" x14ac:dyDescent="0.2">
      <c r="A473" s="33">
        <v>43921</v>
      </c>
      <c r="B473">
        <v>2020</v>
      </c>
      <c r="C473" t="s">
        <v>222</v>
      </c>
      <c r="D473" t="s">
        <v>248</v>
      </c>
      <c r="E473" t="s">
        <v>202</v>
      </c>
      <c r="F473" t="s">
        <v>207</v>
      </c>
      <c r="G473">
        <v>1.4</v>
      </c>
      <c r="H473" t="s">
        <v>204</v>
      </c>
      <c r="I473" t="b">
        <v>1</v>
      </c>
    </row>
    <row r="474" spans="1:9" hidden="1" x14ac:dyDescent="0.2">
      <c r="A474" s="33">
        <v>43921</v>
      </c>
      <c r="B474">
        <v>2020</v>
      </c>
      <c r="C474" t="s">
        <v>222</v>
      </c>
      <c r="D474" t="s">
        <v>248</v>
      </c>
      <c r="E474" t="s">
        <v>202</v>
      </c>
      <c r="F474" t="s">
        <v>10</v>
      </c>
      <c r="G474">
        <v>16093</v>
      </c>
      <c r="H474" t="s">
        <v>204</v>
      </c>
      <c r="I474" t="b">
        <v>1</v>
      </c>
    </row>
    <row r="475" spans="1:9" hidden="1" x14ac:dyDescent="0.2">
      <c r="A475" s="33">
        <v>43921</v>
      </c>
      <c r="B475">
        <v>2020</v>
      </c>
      <c r="C475" t="s">
        <v>222</v>
      </c>
      <c r="D475" t="s">
        <v>248</v>
      </c>
      <c r="E475" t="s">
        <v>202</v>
      </c>
      <c r="F475" t="s">
        <v>208</v>
      </c>
      <c r="G475">
        <v>1273</v>
      </c>
      <c r="H475" t="s">
        <v>204</v>
      </c>
      <c r="I475" t="b">
        <v>1</v>
      </c>
    </row>
    <row r="476" spans="1:9" hidden="1" x14ac:dyDescent="0.2">
      <c r="A476" s="33">
        <v>43921</v>
      </c>
      <c r="B476">
        <v>2020</v>
      </c>
      <c r="C476" t="s">
        <v>222</v>
      </c>
      <c r="D476" t="s">
        <v>248</v>
      </c>
      <c r="E476" t="s">
        <v>202</v>
      </c>
      <c r="F476" t="s">
        <v>209</v>
      </c>
      <c r="G476">
        <v>24046</v>
      </c>
      <c r="H476" t="s">
        <v>204</v>
      </c>
      <c r="I476" t="b">
        <v>1</v>
      </c>
    </row>
    <row r="477" spans="1:9" hidden="1" x14ac:dyDescent="0.2">
      <c r="A477" s="33">
        <v>43921</v>
      </c>
      <c r="B477">
        <v>2020</v>
      </c>
      <c r="C477" t="s">
        <v>222</v>
      </c>
      <c r="D477" t="s">
        <v>248</v>
      </c>
      <c r="E477" t="s">
        <v>202</v>
      </c>
      <c r="F477" t="s">
        <v>210</v>
      </c>
      <c r="G477">
        <v>68.66166014676908</v>
      </c>
      <c r="H477" t="s">
        <v>204</v>
      </c>
      <c r="I477" t="b">
        <v>1</v>
      </c>
    </row>
    <row r="478" spans="1:9" hidden="1" x14ac:dyDescent="0.2">
      <c r="A478" s="33">
        <v>43921</v>
      </c>
      <c r="B478">
        <v>2020</v>
      </c>
      <c r="C478" t="s">
        <v>222</v>
      </c>
      <c r="D478" t="s">
        <v>248</v>
      </c>
      <c r="E478" t="s">
        <v>202</v>
      </c>
      <c r="F478" t="s">
        <v>211</v>
      </c>
      <c r="G478">
        <v>12843</v>
      </c>
      <c r="H478" t="s">
        <v>204</v>
      </c>
      <c r="I478" t="b">
        <v>1</v>
      </c>
    </row>
    <row r="479" spans="1:9" hidden="1" x14ac:dyDescent="0.2">
      <c r="A479" s="33">
        <v>43921</v>
      </c>
      <c r="B479">
        <v>2020</v>
      </c>
      <c r="C479" t="s">
        <v>222</v>
      </c>
      <c r="D479" t="s">
        <v>248</v>
      </c>
      <c r="E479" t="s">
        <v>202</v>
      </c>
      <c r="F479" t="s">
        <v>212</v>
      </c>
      <c r="G479">
        <v>10752</v>
      </c>
      <c r="H479" t="s">
        <v>204</v>
      </c>
      <c r="I479" t="b">
        <v>1</v>
      </c>
    </row>
    <row r="480" spans="1:9" hidden="1" x14ac:dyDescent="0.2">
      <c r="A480" s="33">
        <v>43921</v>
      </c>
      <c r="B480">
        <v>2020</v>
      </c>
      <c r="C480" t="s">
        <v>222</v>
      </c>
      <c r="D480" t="s">
        <v>248</v>
      </c>
      <c r="E480" t="s">
        <v>202</v>
      </c>
      <c r="F480" t="s">
        <v>213</v>
      </c>
      <c r="G480">
        <v>30.701579052568459</v>
      </c>
      <c r="H480" t="s">
        <v>204</v>
      </c>
      <c r="I480" t="b">
        <v>1</v>
      </c>
    </row>
    <row r="481" spans="1:9" hidden="1" x14ac:dyDescent="0.2">
      <c r="A481" s="33">
        <v>43921</v>
      </c>
      <c r="B481">
        <v>2020</v>
      </c>
      <c r="C481" t="s">
        <v>222</v>
      </c>
      <c r="D481" t="s">
        <v>248</v>
      </c>
      <c r="E481" t="s">
        <v>202</v>
      </c>
      <c r="F481" t="s">
        <v>214</v>
      </c>
      <c r="G481">
        <v>12975</v>
      </c>
      <c r="H481" t="s">
        <v>204</v>
      </c>
      <c r="I481" t="b">
        <v>1</v>
      </c>
    </row>
    <row r="482" spans="1:9" x14ac:dyDescent="0.2">
      <c r="A482" s="33">
        <v>43921</v>
      </c>
      <c r="B482">
        <v>2020</v>
      </c>
      <c r="C482" t="s">
        <v>222</v>
      </c>
      <c r="D482" t="s">
        <v>248</v>
      </c>
      <c r="E482" t="s">
        <v>202</v>
      </c>
      <c r="F482" t="s">
        <v>215</v>
      </c>
      <c r="G482">
        <v>37.04919905199737</v>
      </c>
      <c r="H482" t="s">
        <v>204</v>
      </c>
      <c r="I482" t="b">
        <v>1</v>
      </c>
    </row>
    <row r="483" spans="1:9" hidden="1" x14ac:dyDescent="0.2">
      <c r="A483" s="33">
        <v>43921</v>
      </c>
      <c r="B483">
        <v>2020</v>
      </c>
      <c r="C483" t="s">
        <v>222</v>
      </c>
      <c r="D483" t="s">
        <v>248</v>
      </c>
      <c r="E483" t="s">
        <v>202</v>
      </c>
      <c r="F483" t="s">
        <v>216</v>
      </c>
      <c r="G483">
        <v>-132</v>
      </c>
      <c r="H483" t="s">
        <v>204</v>
      </c>
      <c r="I483" t="b">
        <v>1</v>
      </c>
    </row>
    <row r="484" spans="1:9" hidden="1" x14ac:dyDescent="0.2">
      <c r="A484" s="33">
        <v>43921</v>
      </c>
      <c r="B484">
        <v>2020</v>
      </c>
      <c r="C484" t="s">
        <v>222</v>
      </c>
      <c r="D484" t="s">
        <v>248</v>
      </c>
      <c r="E484" t="s">
        <v>202</v>
      </c>
      <c r="F484" t="s">
        <v>217</v>
      </c>
      <c r="G484">
        <v>2091</v>
      </c>
      <c r="H484" t="s">
        <v>204</v>
      </c>
      <c r="I484" t="b">
        <v>1</v>
      </c>
    </row>
    <row r="485" spans="1:9" hidden="1" x14ac:dyDescent="0.2">
      <c r="A485" s="33">
        <v>43921</v>
      </c>
      <c r="B485">
        <v>2020</v>
      </c>
      <c r="C485" t="s">
        <v>222</v>
      </c>
      <c r="D485" t="s">
        <v>248</v>
      </c>
      <c r="E485" t="s">
        <v>202</v>
      </c>
      <c r="F485" t="s">
        <v>218</v>
      </c>
      <c r="G485">
        <v>4887</v>
      </c>
      <c r="H485" t="s">
        <v>204</v>
      </c>
      <c r="I485" t="b">
        <v>1</v>
      </c>
    </row>
    <row r="486" spans="1:9" hidden="1" x14ac:dyDescent="0.2">
      <c r="A486" s="33">
        <v>43921</v>
      </c>
      <c r="B486">
        <v>2020</v>
      </c>
      <c r="C486" t="s">
        <v>222</v>
      </c>
      <c r="D486" t="s">
        <v>248</v>
      </c>
      <c r="E486" t="s">
        <v>202</v>
      </c>
      <c r="F486" t="s">
        <v>1</v>
      </c>
      <c r="G486">
        <v>35021</v>
      </c>
      <c r="H486" t="s">
        <v>204</v>
      </c>
      <c r="I486" t="b">
        <v>1</v>
      </c>
    </row>
    <row r="487" spans="1:9" hidden="1" x14ac:dyDescent="0.2">
      <c r="A487" s="33">
        <v>43921</v>
      </c>
      <c r="B487">
        <v>2020</v>
      </c>
      <c r="C487" t="s">
        <v>222</v>
      </c>
      <c r="D487" t="s">
        <v>248</v>
      </c>
      <c r="E487" t="s">
        <v>202</v>
      </c>
      <c r="F487" t="s">
        <v>219</v>
      </c>
      <c r="G487">
        <v>4911</v>
      </c>
      <c r="H487" t="s">
        <v>204</v>
      </c>
      <c r="I487" t="b">
        <v>1</v>
      </c>
    </row>
    <row r="488" spans="1:9" hidden="1" x14ac:dyDescent="0.2">
      <c r="A488" s="33">
        <v>44012</v>
      </c>
      <c r="B488">
        <v>2020</v>
      </c>
      <c r="C488" t="s">
        <v>224</v>
      </c>
      <c r="D488" t="s">
        <v>249</v>
      </c>
      <c r="E488" t="s">
        <v>202</v>
      </c>
      <c r="F488" t="s">
        <v>203</v>
      </c>
      <c r="G488">
        <v>1.48</v>
      </c>
      <c r="H488" t="s">
        <v>204</v>
      </c>
      <c r="I488" t="b">
        <v>1</v>
      </c>
    </row>
    <row r="489" spans="1:9" hidden="1" x14ac:dyDescent="0.2">
      <c r="A489" s="33">
        <v>44012</v>
      </c>
      <c r="B489">
        <v>2020</v>
      </c>
      <c r="C489" t="s">
        <v>224</v>
      </c>
      <c r="D489" t="s">
        <v>249</v>
      </c>
      <c r="E489" t="s">
        <v>202</v>
      </c>
      <c r="F489" t="s">
        <v>205</v>
      </c>
      <c r="G489">
        <v>12339</v>
      </c>
      <c r="H489" t="s">
        <v>204</v>
      </c>
      <c r="I489" t="b">
        <v>1</v>
      </c>
    </row>
    <row r="490" spans="1:9" hidden="1" x14ac:dyDescent="0.2">
      <c r="A490" s="33">
        <v>44012</v>
      </c>
      <c r="B490">
        <v>2020</v>
      </c>
      <c r="C490" t="s">
        <v>224</v>
      </c>
      <c r="D490" t="s">
        <v>249</v>
      </c>
      <c r="E490" t="s">
        <v>202</v>
      </c>
      <c r="F490" t="s">
        <v>206</v>
      </c>
      <c r="G490">
        <v>3504</v>
      </c>
      <c r="H490" t="s">
        <v>204</v>
      </c>
      <c r="I490" t="b">
        <v>1</v>
      </c>
    </row>
    <row r="491" spans="1:9" hidden="1" x14ac:dyDescent="0.2">
      <c r="A491" s="33">
        <v>44012</v>
      </c>
      <c r="B491">
        <v>2020</v>
      </c>
      <c r="C491" t="s">
        <v>224</v>
      </c>
      <c r="D491" t="s">
        <v>249</v>
      </c>
      <c r="E491" t="s">
        <v>202</v>
      </c>
      <c r="F491" t="s">
        <v>207</v>
      </c>
      <c r="G491">
        <v>1.4700000000000011</v>
      </c>
      <c r="H491" t="s">
        <v>204</v>
      </c>
      <c r="I491" t="b">
        <v>1</v>
      </c>
    </row>
    <row r="492" spans="1:9" hidden="1" x14ac:dyDescent="0.2">
      <c r="A492" s="33">
        <v>44012</v>
      </c>
      <c r="B492">
        <v>2020</v>
      </c>
      <c r="C492" t="s">
        <v>224</v>
      </c>
      <c r="D492" t="s">
        <v>249</v>
      </c>
      <c r="E492" t="s">
        <v>202</v>
      </c>
      <c r="F492" t="s">
        <v>10</v>
      </c>
      <c r="G492">
        <v>16911</v>
      </c>
      <c r="H492" t="s">
        <v>204</v>
      </c>
      <c r="I492" t="b">
        <v>1</v>
      </c>
    </row>
    <row r="493" spans="1:9" hidden="1" x14ac:dyDescent="0.2">
      <c r="A493" s="33">
        <v>44012</v>
      </c>
      <c r="B493">
        <v>2020</v>
      </c>
      <c r="C493" t="s">
        <v>224</v>
      </c>
      <c r="D493" t="s">
        <v>249</v>
      </c>
      <c r="E493" t="s">
        <v>202</v>
      </c>
      <c r="F493" t="s">
        <v>208</v>
      </c>
      <c r="G493">
        <v>1656</v>
      </c>
      <c r="H493" t="s">
        <v>204</v>
      </c>
      <c r="I493" t="b">
        <v>1</v>
      </c>
    </row>
    <row r="494" spans="1:9" hidden="1" x14ac:dyDescent="0.2">
      <c r="A494" s="33">
        <v>44012</v>
      </c>
      <c r="B494">
        <v>2020</v>
      </c>
      <c r="C494" t="s">
        <v>224</v>
      </c>
      <c r="D494" t="s">
        <v>249</v>
      </c>
      <c r="E494" t="s">
        <v>202</v>
      </c>
      <c r="F494" t="s">
        <v>209</v>
      </c>
      <c r="G494">
        <v>25694</v>
      </c>
      <c r="H494" t="s">
        <v>204</v>
      </c>
      <c r="I494" t="b">
        <v>1</v>
      </c>
    </row>
    <row r="495" spans="1:9" hidden="1" x14ac:dyDescent="0.2">
      <c r="A495" s="33">
        <v>44012</v>
      </c>
      <c r="B495">
        <v>2020</v>
      </c>
      <c r="C495" t="s">
        <v>224</v>
      </c>
      <c r="D495" t="s">
        <v>249</v>
      </c>
      <c r="E495" t="s">
        <v>202</v>
      </c>
      <c r="F495" t="s">
        <v>210</v>
      </c>
      <c r="G495">
        <v>67.557121447164306</v>
      </c>
      <c r="H495" t="s">
        <v>204</v>
      </c>
      <c r="I495" t="b">
        <v>1</v>
      </c>
    </row>
    <row r="496" spans="1:9" hidden="1" x14ac:dyDescent="0.2">
      <c r="A496" s="33">
        <v>44012</v>
      </c>
      <c r="B496">
        <v>2020</v>
      </c>
      <c r="C496" t="s">
        <v>224</v>
      </c>
      <c r="D496" t="s">
        <v>249</v>
      </c>
      <c r="E496" t="s">
        <v>202</v>
      </c>
      <c r="F496" t="s">
        <v>211</v>
      </c>
      <c r="G496">
        <v>13422</v>
      </c>
      <c r="H496" t="s">
        <v>204</v>
      </c>
      <c r="I496" t="b">
        <v>1</v>
      </c>
    </row>
    <row r="497" spans="1:9" hidden="1" x14ac:dyDescent="0.2">
      <c r="A497" s="33">
        <v>44012</v>
      </c>
      <c r="B497">
        <v>2020</v>
      </c>
      <c r="C497" t="s">
        <v>224</v>
      </c>
      <c r="D497" t="s">
        <v>249</v>
      </c>
      <c r="E497" t="s">
        <v>202</v>
      </c>
      <c r="F497" t="s">
        <v>212</v>
      </c>
      <c r="G497">
        <v>11202</v>
      </c>
      <c r="H497" t="s">
        <v>204</v>
      </c>
      <c r="I497" t="b">
        <v>1</v>
      </c>
    </row>
    <row r="498" spans="1:9" hidden="1" x14ac:dyDescent="0.2">
      <c r="A498" s="33">
        <v>44012</v>
      </c>
      <c r="B498">
        <v>2020</v>
      </c>
      <c r="C498" t="s">
        <v>224</v>
      </c>
      <c r="D498" t="s">
        <v>249</v>
      </c>
      <c r="E498" t="s">
        <v>202</v>
      </c>
      <c r="F498" t="s">
        <v>213</v>
      </c>
      <c r="G498">
        <v>29.453369442326402</v>
      </c>
      <c r="H498" t="s">
        <v>204</v>
      </c>
      <c r="I498" t="b">
        <v>1</v>
      </c>
    </row>
    <row r="499" spans="1:9" hidden="1" x14ac:dyDescent="0.2">
      <c r="A499" s="33">
        <v>44012</v>
      </c>
      <c r="B499">
        <v>2020</v>
      </c>
      <c r="C499" t="s">
        <v>224</v>
      </c>
      <c r="D499" t="s">
        <v>249</v>
      </c>
      <c r="E499" t="s">
        <v>202</v>
      </c>
      <c r="F499" t="s">
        <v>214</v>
      </c>
      <c r="G499">
        <v>13407</v>
      </c>
      <c r="H499" t="s">
        <v>204</v>
      </c>
      <c r="I499" t="b">
        <v>1</v>
      </c>
    </row>
    <row r="500" spans="1:9" x14ac:dyDescent="0.2">
      <c r="A500" s="33">
        <v>44012</v>
      </c>
      <c r="B500">
        <v>2020</v>
      </c>
      <c r="C500" t="s">
        <v>224</v>
      </c>
      <c r="D500" t="s">
        <v>249</v>
      </c>
      <c r="E500" t="s">
        <v>202</v>
      </c>
      <c r="F500" t="s">
        <v>215</v>
      </c>
      <c r="G500">
        <v>35.250966266137297</v>
      </c>
      <c r="H500" t="s">
        <v>204</v>
      </c>
      <c r="I500" t="b">
        <v>1</v>
      </c>
    </row>
    <row r="501" spans="1:9" hidden="1" x14ac:dyDescent="0.2">
      <c r="A501" s="33">
        <v>44012</v>
      </c>
      <c r="B501">
        <v>2020</v>
      </c>
      <c r="C501" t="s">
        <v>224</v>
      </c>
      <c r="D501" t="s">
        <v>249</v>
      </c>
      <c r="E501" t="s">
        <v>202</v>
      </c>
      <c r="F501" t="s">
        <v>216</v>
      </c>
      <c r="G501">
        <v>15</v>
      </c>
      <c r="H501" t="s">
        <v>204</v>
      </c>
      <c r="I501" t="b">
        <v>1</v>
      </c>
    </row>
    <row r="502" spans="1:9" hidden="1" x14ac:dyDescent="0.2">
      <c r="A502" s="33">
        <v>44012</v>
      </c>
      <c r="B502">
        <v>2020</v>
      </c>
      <c r="C502" t="s">
        <v>224</v>
      </c>
      <c r="D502" t="s">
        <v>249</v>
      </c>
      <c r="E502" t="s">
        <v>202</v>
      </c>
      <c r="F502" t="s">
        <v>217</v>
      </c>
      <c r="G502">
        <v>2220</v>
      </c>
      <c r="H502" t="s">
        <v>204</v>
      </c>
      <c r="I502" t="b">
        <v>1</v>
      </c>
    </row>
    <row r="503" spans="1:9" hidden="1" x14ac:dyDescent="0.2">
      <c r="A503" s="33">
        <v>44012</v>
      </c>
      <c r="B503">
        <v>2020</v>
      </c>
      <c r="C503" t="s">
        <v>224</v>
      </c>
      <c r="D503" t="s">
        <v>249</v>
      </c>
      <c r="E503" t="s">
        <v>202</v>
      </c>
      <c r="F503" t="s">
        <v>218</v>
      </c>
      <c r="G503">
        <v>5214</v>
      </c>
      <c r="H503" t="s">
        <v>204</v>
      </c>
      <c r="I503" t="b">
        <v>1</v>
      </c>
    </row>
    <row r="504" spans="1:9" hidden="1" x14ac:dyDescent="0.2">
      <c r="A504" s="33">
        <v>44012</v>
      </c>
      <c r="B504">
        <v>2020</v>
      </c>
      <c r="C504" t="s">
        <v>224</v>
      </c>
      <c r="D504" t="s">
        <v>249</v>
      </c>
      <c r="E504" t="s">
        <v>202</v>
      </c>
      <c r="F504" t="s">
        <v>1</v>
      </c>
      <c r="G504">
        <v>38033</v>
      </c>
      <c r="H504" t="s">
        <v>204</v>
      </c>
      <c r="I504" t="b">
        <v>1</v>
      </c>
    </row>
    <row r="505" spans="1:9" hidden="1" x14ac:dyDescent="0.2">
      <c r="A505" s="33">
        <v>44012</v>
      </c>
      <c r="B505">
        <v>2020</v>
      </c>
      <c r="C505" t="s">
        <v>224</v>
      </c>
      <c r="D505" t="s">
        <v>249</v>
      </c>
      <c r="E505" t="s">
        <v>202</v>
      </c>
      <c r="F505" t="s">
        <v>219</v>
      </c>
      <c r="G505">
        <v>5417</v>
      </c>
      <c r="H505" t="s">
        <v>204</v>
      </c>
      <c r="I505" t="b">
        <v>1</v>
      </c>
    </row>
    <row r="506" spans="1:9" hidden="1" x14ac:dyDescent="0.2">
      <c r="A506" s="33">
        <v>44104</v>
      </c>
      <c r="B506">
        <v>2021</v>
      </c>
      <c r="C506" t="s">
        <v>200</v>
      </c>
      <c r="D506" t="s">
        <v>250</v>
      </c>
      <c r="E506" t="s">
        <v>202</v>
      </c>
      <c r="F506" t="s">
        <v>203</v>
      </c>
      <c r="G506">
        <v>1.84</v>
      </c>
      <c r="H506" t="s">
        <v>204</v>
      </c>
      <c r="I506" t="b">
        <v>1</v>
      </c>
    </row>
    <row r="507" spans="1:9" hidden="1" x14ac:dyDescent="0.2">
      <c r="A507" s="33">
        <v>44104</v>
      </c>
      <c r="B507">
        <v>2021</v>
      </c>
      <c r="C507" t="s">
        <v>200</v>
      </c>
      <c r="D507" t="s">
        <v>250</v>
      </c>
      <c r="E507" t="s">
        <v>202</v>
      </c>
      <c r="F507" t="s">
        <v>205</v>
      </c>
      <c r="G507">
        <v>11002</v>
      </c>
      <c r="H507" t="s">
        <v>204</v>
      </c>
      <c r="I507" t="b">
        <v>1</v>
      </c>
    </row>
    <row r="508" spans="1:9" hidden="1" x14ac:dyDescent="0.2">
      <c r="A508" s="33">
        <v>44104</v>
      </c>
      <c r="B508">
        <v>2021</v>
      </c>
      <c r="C508" t="s">
        <v>200</v>
      </c>
      <c r="D508" t="s">
        <v>250</v>
      </c>
      <c r="E508" t="s">
        <v>202</v>
      </c>
      <c r="F508" t="s">
        <v>206</v>
      </c>
      <c r="G508">
        <v>2645</v>
      </c>
      <c r="H508" t="s">
        <v>204</v>
      </c>
      <c r="I508" t="b">
        <v>1</v>
      </c>
    </row>
    <row r="509" spans="1:9" hidden="1" x14ac:dyDescent="0.2">
      <c r="A509" s="33">
        <v>44104</v>
      </c>
      <c r="B509">
        <v>2021</v>
      </c>
      <c r="C509" t="s">
        <v>200</v>
      </c>
      <c r="D509" t="s">
        <v>250</v>
      </c>
      <c r="E509" t="s">
        <v>202</v>
      </c>
      <c r="F509" t="s">
        <v>207</v>
      </c>
      <c r="G509">
        <v>1.82</v>
      </c>
      <c r="H509" t="s">
        <v>204</v>
      </c>
      <c r="I509" t="b">
        <v>1</v>
      </c>
    </row>
    <row r="510" spans="1:9" hidden="1" x14ac:dyDescent="0.2">
      <c r="A510" s="33">
        <v>44104</v>
      </c>
      <c r="B510">
        <v>2021</v>
      </c>
      <c r="C510" t="s">
        <v>200</v>
      </c>
      <c r="D510" t="s">
        <v>250</v>
      </c>
      <c r="E510" t="s">
        <v>202</v>
      </c>
      <c r="F510" t="s">
        <v>10</v>
      </c>
      <c r="G510">
        <v>18521</v>
      </c>
      <c r="H510" t="s">
        <v>204</v>
      </c>
      <c r="I510" t="b">
        <v>1</v>
      </c>
    </row>
    <row r="511" spans="1:9" hidden="1" x14ac:dyDescent="0.2">
      <c r="A511" s="33">
        <v>44104</v>
      </c>
      <c r="B511">
        <v>2021</v>
      </c>
      <c r="C511" t="s">
        <v>200</v>
      </c>
      <c r="D511" t="s">
        <v>250</v>
      </c>
      <c r="E511" t="s">
        <v>202</v>
      </c>
      <c r="F511" t="s">
        <v>208</v>
      </c>
      <c r="G511">
        <v>1119</v>
      </c>
      <c r="H511" t="s">
        <v>204</v>
      </c>
      <c r="I511" t="b">
        <v>1</v>
      </c>
    </row>
    <row r="512" spans="1:9" hidden="1" x14ac:dyDescent="0.2">
      <c r="A512" s="33">
        <v>44104</v>
      </c>
      <c r="B512">
        <v>2021</v>
      </c>
      <c r="C512" t="s">
        <v>200</v>
      </c>
      <c r="D512" t="s">
        <v>250</v>
      </c>
      <c r="E512" t="s">
        <v>202</v>
      </c>
      <c r="F512" t="s">
        <v>209</v>
      </c>
      <c r="G512">
        <v>26152</v>
      </c>
      <c r="H512" t="s">
        <v>204</v>
      </c>
      <c r="I512" t="b">
        <v>1</v>
      </c>
    </row>
    <row r="513" spans="1:9" hidden="1" x14ac:dyDescent="0.2">
      <c r="A513" s="33">
        <v>44104</v>
      </c>
      <c r="B513">
        <v>2021</v>
      </c>
      <c r="C513" t="s">
        <v>200</v>
      </c>
      <c r="D513" t="s">
        <v>250</v>
      </c>
      <c r="E513" t="s">
        <v>202</v>
      </c>
      <c r="F513" t="s">
        <v>210</v>
      </c>
      <c r="G513">
        <v>70.388114334930279</v>
      </c>
      <c r="H513" t="s">
        <v>204</v>
      </c>
      <c r="I513" t="b">
        <v>1</v>
      </c>
    </row>
    <row r="514" spans="1:9" hidden="1" x14ac:dyDescent="0.2">
      <c r="A514" s="33">
        <v>44104</v>
      </c>
      <c r="B514">
        <v>2021</v>
      </c>
      <c r="C514" t="s">
        <v>200</v>
      </c>
      <c r="D514" t="s">
        <v>250</v>
      </c>
      <c r="E514" t="s">
        <v>202</v>
      </c>
      <c r="F514" t="s">
        <v>211</v>
      </c>
      <c r="G514">
        <v>16124</v>
      </c>
      <c r="H514" t="s">
        <v>204</v>
      </c>
      <c r="I514" t="b">
        <v>1</v>
      </c>
    </row>
    <row r="515" spans="1:9" hidden="1" x14ac:dyDescent="0.2">
      <c r="A515" s="33">
        <v>44104</v>
      </c>
      <c r="B515">
        <v>2021</v>
      </c>
      <c r="C515" t="s">
        <v>200</v>
      </c>
      <c r="D515" t="s">
        <v>250</v>
      </c>
      <c r="E515" t="s">
        <v>202</v>
      </c>
      <c r="F515" t="s">
        <v>212</v>
      </c>
      <c r="G515">
        <v>13893</v>
      </c>
      <c r="H515" t="s">
        <v>204</v>
      </c>
      <c r="I515" t="b">
        <v>1</v>
      </c>
    </row>
    <row r="516" spans="1:9" hidden="1" x14ac:dyDescent="0.2">
      <c r="A516" s="33">
        <v>44104</v>
      </c>
      <c r="B516">
        <v>2021</v>
      </c>
      <c r="C516" t="s">
        <v>200</v>
      </c>
      <c r="D516" t="s">
        <v>250</v>
      </c>
      <c r="E516" t="s">
        <v>202</v>
      </c>
      <c r="F516" t="s">
        <v>213</v>
      </c>
      <c r="G516">
        <v>37.393012865371148</v>
      </c>
      <c r="H516" t="s">
        <v>204</v>
      </c>
      <c r="I516" t="b">
        <v>1</v>
      </c>
    </row>
    <row r="517" spans="1:9" hidden="1" x14ac:dyDescent="0.2">
      <c r="A517" s="33">
        <v>44104</v>
      </c>
      <c r="B517">
        <v>2021</v>
      </c>
      <c r="C517" t="s">
        <v>200</v>
      </c>
      <c r="D517" t="s">
        <v>250</v>
      </c>
      <c r="E517" t="s">
        <v>202</v>
      </c>
      <c r="F517" t="s">
        <v>214</v>
      </c>
      <c r="G517">
        <v>15876</v>
      </c>
      <c r="H517" t="s">
        <v>204</v>
      </c>
      <c r="I517" t="b">
        <v>1</v>
      </c>
    </row>
    <row r="518" spans="1:9" x14ac:dyDescent="0.2">
      <c r="A518" s="33">
        <v>44104</v>
      </c>
      <c r="B518">
        <v>2021</v>
      </c>
      <c r="C518" t="s">
        <v>200</v>
      </c>
      <c r="D518" t="s">
        <v>250</v>
      </c>
      <c r="E518" t="s">
        <v>202</v>
      </c>
      <c r="F518" t="s">
        <v>215</v>
      </c>
      <c r="G518">
        <v>42.730257845723209</v>
      </c>
      <c r="H518" t="s">
        <v>204</v>
      </c>
      <c r="I518" t="b">
        <v>1</v>
      </c>
    </row>
    <row r="519" spans="1:9" hidden="1" x14ac:dyDescent="0.2">
      <c r="A519" s="33">
        <v>44104</v>
      </c>
      <c r="B519">
        <v>2021</v>
      </c>
      <c r="C519" t="s">
        <v>200</v>
      </c>
      <c r="D519" t="s">
        <v>250</v>
      </c>
      <c r="E519" t="s">
        <v>202</v>
      </c>
      <c r="F519" t="s">
        <v>216</v>
      </c>
      <c r="G519">
        <v>248</v>
      </c>
      <c r="H519" t="s">
        <v>204</v>
      </c>
      <c r="I519" t="b">
        <v>1</v>
      </c>
    </row>
    <row r="520" spans="1:9" hidden="1" x14ac:dyDescent="0.2">
      <c r="A520" s="33">
        <v>44104</v>
      </c>
      <c r="B520">
        <v>2021</v>
      </c>
      <c r="C520" t="s">
        <v>200</v>
      </c>
      <c r="D520" t="s">
        <v>250</v>
      </c>
      <c r="E520" t="s">
        <v>202</v>
      </c>
      <c r="F520" t="s">
        <v>217</v>
      </c>
      <c r="G520">
        <v>2231</v>
      </c>
      <c r="H520" t="s">
        <v>204</v>
      </c>
      <c r="I520" t="b">
        <v>1</v>
      </c>
    </row>
    <row r="521" spans="1:9" hidden="1" x14ac:dyDescent="0.2">
      <c r="A521" s="33">
        <v>44104</v>
      </c>
      <c r="B521">
        <v>2021</v>
      </c>
      <c r="C521" t="s">
        <v>200</v>
      </c>
      <c r="D521" t="s">
        <v>250</v>
      </c>
      <c r="E521" t="s">
        <v>202</v>
      </c>
      <c r="F521" t="s">
        <v>218</v>
      </c>
      <c r="G521">
        <v>4926</v>
      </c>
      <c r="H521" t="s">
        <v>204</v>
      </c>
      <c r="I521" t="b">
        <v>1</v>
      </c>
    </row>
    <row r="522" spans="1:9" hidden="1" x14ac:dyDescent="0.2">
      <c r="A522" s="33">
        <v>44104</v>
      </c>
      <c r="B522">
        <v>2021</v>
      </c>
      <c r="C522" t="s">
        <v>200</v>
      </c>
      <c r="D522" t="s">
        <v>250</v>
      </c>
      <c r="E522" t="s">
        <v>202</v>
      </c>
      <c r="F522" t="s">
        <v>1</v>
      </c>
      <c r="G522">
        <v>37154</v>
      </c>
      <c r="H522" t="s">
        <v>204</v>
      </c>
      <c r="I522" t="b">
        <v>1</v>
      </c>
    </row>
    <row r="523" spans="1:9" hidden="1" x14ac:dyDescent="0.2">
      <c r="A523" s="33">
        <v>44104</v>
      </c>
      <c r="B523">
        <v>2021</v>
      </c>
      <c r="C523" t="s">
        <v>200</v>
      </c>
      <c r="D523" t="s">
        <v>250</v>
      </c>
      <c r="E523" t="s">
        <v>202</v>
      </c>
      <c r="F523" t="s">
        <v>219</v>
      </c>
      <c r="G523">
        <v>4231</v>
      </c>
      <c r="H523" t="s">
        <v>204</v>
      </c>
      <c r="I523" t="b">
        <v>1</v>
      </c>
    </row>
    <row r="524" spans="1:9" hidden="1" x14ac:dyDescent="0.2">
      <c r="A524" s="33">
        <v>44196</v>
      </c>
      <c r="B524">
        <v>2021</v>
      </c>
      <c r="C524" t="s">
        <v>220</v>
      </c>
      <c r="D524" t="s">
        <v>251</v>
      </c>
      <c r="E524" t="s">
        <v>202</v>
      </c>
      <c r="F524" t="s">
        <v>203</v>
      </c>
      <c r="G524">
        <v>2.0499999999999998</v>
      </c>
      <c r="H524" t="s">
        <v>204</v>
      </c>
      <c r="I524" t="b">
        <v>1</v>
      </c>
    </row>
    <row r="525" spans="1:9" hidden="1" x14ac:dyDescent="0.2">
      <c r="A525" s="33">
        <v>44196</v>
      </c>
      <c r="B525">
        <v>2021</v>
      </c>
      <c r="C525" t="s">
        <v>220</v>
      </c>
      <c r="D525" t="s">
        <v>251</v>
      </c>
      <c r="E525" t="s">
        <v>202</v>
      </c>
      <c r="F525" t="s">
        <v>205</v>
      </c>
      <c r="G525">
        <v>14194</v>
      </c>
      <c r="H525" t="s">
        <v>204</v>
      </c>
      <c r="I525" t="b">
        <v>1</v>
      </c>
    </row>
    <row r="526" spans="1:9" hidden="1" x14ac:dyDescent="0.2">
      <c r="A526" s="33">
        <v>44196</v>
      </c>
      <c r="B526">
        <v>2021</v>
      </c>
      <c r="C526" t="s">
        <v>220</v>
      </c>
      <c r="D526" t="s">
        <v>251</v>
      </c>
      <c r="E526" t="s">
        <v>202</v>
      </c>
      <c r="F526" t="s">
        <v>206</v>
      </c>
      <c r="G526">
        <v>2761</v>
      </c>
      <c r="H526" t="s">
        <v>204</v>
      </c>
      <c r="I526" t="b">
        <v>1</v>
      </c>
    </row>
    <row r="527" spans="1:9" hidden="1" x14ac:dyDescent="0.2">
      <c r="A527" s="33">
        <v>44196</v>
      </c>
      <c r="B527">
        <v>2021</v>
      </c>
      <c r="C527" t="s">
        <v>220</v>
      </c>
      <c r="D527" t="s">
        <v>251</v>
      </c>
      <c r="E527" t="s">
        <v>202</v>
      </c>
      <c r="F527" t="s">
        <v>207</v>
      </c>
      <c r="G527">
        <v>2.0299999999999998</v>
      </c>
      <c r="H527" t="s">
        <v>204</v>
      </c>
      <c r="I527" t="b">
        <v>1</v>
      </c>
    </row>
    <row r="528" spans="1:9" hidden="1" x14ac:dyDescent="0.2">
      <c r="A528" s="33">
        <v>44196</v>
      </c>
      <c r="B528">
        <v>2021</v>
      </c>
      <c r="C528" t="s">
        <v>220</v>
      </c>
      <c r="D528" t="s">
        <v>251</v>
      </c>
      <c r="E528" t="s">
        <v>202</v>
      </c>
      <c r="F528" t="s">
        <v>10</v>
      </c>
      <c r="G528">
        <v>20658</v>
      </c>
      <c r="H528" t="s">
        <v>204</v>
      </c>
      <c r="I528" t="b">
        <v>1</v>
      </c>
    </row>
    <row r="529" spans="1:9" hidden="1" x14ac:dyDescent="0.2">
      <c r="A529" s="33">
        <v>44196</v>
      </c>
      <c r="B529">
        <v>2021</v>
      </c>
      <c r="C529" t="s">
        <v>220</v>
      </c>
      <c r="D529" t="s">
        <v>251</v>
      </c>
      <c r="E529" t="s">
        <v>202</v>
      </c>
      <c r="F529" t="s">
        <v>208</v>
      </c>
      <c r="G529">
        <v>1139</v>
      </c>
      <c r="H529" t="s">
        <v>204</v>
      </c>
      <c r="I529" t="b">
        <v>1</v>
      </c>
    </row>
    <row r="530" spans="1:9" hidden="1" x14ac:dyDescent="0.2">
      <c r="A530" s="33">
        <v>44196</v>
      </c>
      <c r="B530">
        <v>2021</v>
      </c>
      <c r="C530" t="s">
        <v>220</v>
      </c>
      <c r="D530" t="s">
        <v>251</v>
      </c>
      <c r="E530" t="s">
        <v>202</v>
      </c>
      <c r="F530" t="s">
        <v>209</v>
      </c>
      <c r="G530">
        <v>28882</v>
      </c>
      <c r="H530" t="s">
        <v>204</v>
      </c>
      <c r="I530" t="b">
        <v>1</v>
      </c>
    </row>
    <row r="531" spans="1:9" hidden="1" x14ac:dyDescent="0.2">
      <c r="A531" s="33">
        <v>44196</v>
      </c>
      <c r="B531">
        <v>2021</v>
      </c>
      <c r="C531" t="s">
        <v>220</v>
      </c>
      <c r="D531" t="s">
        <v>251</v>
      </c>
      <c r="E531" t="s">
        <v>202</v>
      </c>
      <c r="F531" t="s">
        <v>210</v>
      </c>
      <c r="G531">
        <v>67.048936762930637</v>
      </c>
      <c r="H531" t="s">
        <v>204</v>
      </c>
      <c r="I531" t="b">
        <v>1</v>
      </c>
    </row>
    <row r="532" spans="1:9" hidden="1" x14ac:dyDescent="0.2">
      <c r="A532" s="33">
        <v>44196</v>
      </c>
      <c r="B532">
        <v>2021</v>
      </c>
      <c r="C532" t="s">
        <v>220</v>
      </c>
      <c r="D532" t="s">
        <v>251</v>
      </c>
      <c r="E532" t="s">
        <v>202</v>
      </c>
      <c r="F532" t="s">
        <v>211</v>
      </c>
      <c r="G532">
        <v>18337</v>
      </c>
      <c r="H532" t="s">
        <v>204</v>
      </c>
      <c r="I532" t="b">
        <v>1</v>
      </c>
    </row>
    <row r="533" spans="1:9" hidden="1" x14ac:dyDescent="0.2">
      <c r="A533" s="33">
        <v>44196</v>
      </c>
      <c r="B533">
        <v>2021</v>
      </c>
      <c r="C533" t="s">
        <v>220</v>
      </c>
      <c r="D533" t="s">
        <v>251</v>
      </c>
      <c r="E533" t="s">
        <v>202</v>
      </c>
      <c r="F533" t="s">
        <v>212</v>
      </c>
      <c r="G533">
        <v>15463</v>
      </c>
      <c r="H533" t="s">
        <v>204</v>
      </c>
      <c r="I533" t="b">
        <v>1</v>
      </c>
    </row>
    <row r="534" spans="1:9" hidden="1" x14ac:dyDescent="0.2">
      <c r="A534" s="33">
        <v>44196</v>
      </c>
      <c r="B534">
        <v>2021</v>
      </c>
      <c r="C534" t="s">
        <v>220</v>
      </c>
      <c r="D534" t="s">
        <v>251</v>
      </c>
      <c r="E534" t="s">
        <v>202</v>
      </c>
      <c r="F534" t="s">
        <v>213</v>
      </c>
      <c r="G534">
        <v>35.897019221840473</v>
      </c>
      <c r="H534" t="s">
        <v>204</v>
      </c>
      <c r="I534" t="b">
        <v>1</v>
      </c>
    </row>
    <row r="535" spans="1:9" hidden="1" x14ac:dyDescent="0.2">
      <c r="A535" s="33">
        <v>44196</v>
      </c>
      <c r="B535">
        <v>2021</v>
      </c>
      <c r="C535" t="s">
        <v>220</v>
      </c>
      <c r="D535" t="s">
        <v>251</v>
      </c>
      <c r="E535" t="s">
        <v>202</v>
      </c>
      <c r="F535" t="s">
        <v>214</v>
      </c>
      <c r="G535">
        <v>17897</v>
      </c>
      <c r="H535" t="s">
        <v>204</v>
      </c>
      <c r="I535" t="b">
        <v>1</v>
      </c>
    </row>
    <row r="536" spans="1:9" x14ac:dyDescent="0.2">
      <c r="A536" s="33">
        <v>44196</v>
      </c>
      <c r="B536">
        <v>2021</v>
      </c>
      <c r="C536" t="s">
        <v>220</v>
      </c>
      <c r="D536" t="s">
        <v>251</v>
      </c>
      <c r="E536" t="s">
        <v>202</v>
      </c>
      <c r="F536" t="s">
        <v>215</v>
      </c>
      <c r="G536">
        <v>41.547497446373853</v>
      </c>
      <c r="H536" t="s">
        <v>204</v>
      </c>
      <c r="I536" t="b">
        <v>1</v>
      </c>
    </row>
    <row r="537" spans="1:9" hidden="1" x14ac:dyDescent="0.2">
      <c r="A537" s="33">
        <v>44196</v>
      </c>
      <c r="B537">
        <v>2021</v>
      </c>
      <c r="C537" t="s">
        <v>220</v>
      </c>
      <c r="D537" t="s">
        <v>251</v>
      </c>
      <c r="E537" t="s">
        <v>202</v>
      </c>
      <c r="F537" t="s">
        <v>216</v>
      </c>
      <c r="G537">
        <v>440</v>
      </c>
      <c r="H537" t="s">
        <v>204</v>
      </c>
      <c r="I537" t="b">
        <v>1</v>
      </c>
    </row>
    <row r="538" spans="1:9" hidden="1" x14ac:dyDescent="0.2">
      <c r="A538" s="33">
        <v>44196</v>
      </c>
      <c r="B538">
        <v>2021</v>
      </c>
      <c r="C538" t="s">
        <v>220</v>
      </c>
      <c r="D538" t="s">
        <v>251</v>
      </c>
      <c r="E538" t="s">
        <v>202</v>
      </c>
      <c r="F538" t="s">
        <v>217</v>
      </c>
      <c r="G538">
        <v>2874</v>
      </c>
      <c r="H538" t="s">
        <v>204</v>
      </c>
      <c r="I538" t="b">
        <v>1</v>
      </c>
    </row>
    <row r="539" spans="1:9" hidden="1" x14ac:dyDescent="0.2">
      <c r="A539" s="33">
        <v>44196</v>
      </c>
      <c r="B539">
        <v>2021</v>
      </c>
      <c r="C539" t="s">
        <v>220</v>
      </c>
      <c r="D539" t="s">
        <v>251</v>
      </c>
      <c r="E539" t="s">
        <v>202</v>
      </c>
      <c r="F539" t="s">
        <v>218</v>
      </c>
      <c r="G539">
        <v>4899</v>
      </c>
      <c r="H539" t="s">
        <v>204</v>
      </c>
      <c r="I539" t="b">
        <v>1</v>
      </c>
    </row>
    <row r="540" spans="1:9" hidden="1" x14ac:dyDescent="0.2">
      <c r="A540" s="33">
        <v>44196</v>
      </c>
      <c r="B540">
        <v>2021</v>
      </c>
      <c r="C540" t="s">
        <v>220</v>
      </c>
      <c r="D540" t="s">
        <v>251</v>
      </c>
      <c r="E540" t="s">
        <v>202</v>
      </c>
      <c r="F540" t="s">
        <v>1</v>
      </c>
      <c r="G540">
        <v>43076</v>
      </c>
      <c r="H540" t="s">
        <v>204</v>
      </c>
      <c r="I540" t="b">
        <v>1</v>
      </c>
    </row>
    <row r="541" spans="1:9" hidden="1" x14ac:dyDescent="0.2">
      <c r="A541" s="33">
        <v>44196</v>
      </c>
      <c r="B541">
        <v>2021</v>
      </c>
      <c r="C541" t="s">
        <v>220</v>
      </c>
      <c r="D541" t="s">
        <v>251</v>
      </c>
      <c r="E541" t="s">
        <v>202</v>
      </c>
      <c r="F541" t="s">
        <v>219</v>
      </c>
      <c r="G541">
        <v>4947</v>
      </c>
      <c r="H541" t="s">
        <v>204</v>
      </c>
      <c r="I541" t="b">
        <v>1</v>
      </c>
    </row>
    <row r="542" spans="1:9" hidden="1" x14ac:dyDescent="0.2">
      <c r="A542" s="33">
        <v>44286</v>
      </c>
      <c r="B542">
        <v>2021</v>
      </c>
      <c r="C542" t="s">
        <v>222</v>
      </c>
      <c r="D542" t="s">
        <v>252</v>
      </c>
      <c r="E542" t="s">
        <v>202</v>
      </c>
      <c r="F542" t="s">
        <v>203</v>
      </c>
      <c r="G542">
        <v>2.0499999999999998</v>
      </c>
      <c r="H542" t="s">
        <v>204</v>
      </c>
      <c r="I542" t="b">
        <v>1</v>
      </c>
    </row>
    <row r="543" spans="1:9" hidden="1" x14ac:dyDescent="0.2">
      <c r="A543" s="33">
        <v>44286</v>
      </c>
      <c r="B543">
        <v>2021</v>
      </c>
      <c r="C543" t="s">
        <v>222</v>
      </c>
      <c r="D543" t="s">
        <v>252</v>
      </c>
      <c r="E543" t="s">
        <v>202</v>
      </c>
      <c r="F543" t="s">
        <v>205</v>
      </c>
      <c r="G543">
        <v>13045</v>
      </c>
      <c r="H543" t="s">
        <v>204</v>
      </c>
      <c r="I543" t="b">
        <v>1</v>
      </c>
    </row>
    <row r="544" spans="1:9" hidden="1" x14ac:dyDescent="0.2">
      <c r="A544" s="33">
        <v>44286</v>
      </c>
      <c r="B544">
        <v>2021</v>
      </c>
      <c r="C544" t="s">
        <v>222</v>
      </c>
      <c r="D544" t="s">
        <v>252</v>
      </c>
      <c r="E544" t="s">
        <v>202</v>
      </c>
      <c r="F544" t="s">
        <v>206</v>
      </c>
      <c r="G544">
        <v>2936</v>
      </c>
      <c r="H544" t="s">
        <v>204</v>
      </c>
      <c r="I544" t="b">
        <v>1</v>
      </c>
    </row>
    <row r="545" spans="1:9" hidden="1" x14ac:dyDescent="0.2">
      <c r="A545" s="33">
        <v>44286</v>
      </c>
      <c r="B545">
        <v>2021</v>
      </c>
      <c r="C545" t="s">
        <v>222</v>
      </c>
      <c r="D545" t="s">
        <v>252</v>
      </c>
      <c r="E545" t="s">
        <v>202</v>
      </c>
      <c r="F545" t="s">
        <v>207</v>
      </c>
      <c r="G545">
        <v>2.0299999999999998</v>
      </c>
      <c r="H545" t="s">
        <v>204</v>
      </c>
      <c r="I545" t="b">
        <v>1</v>
      </c>
    </row>
    <row r="546" spans="1:9" hidden="1" x14ac:dyDescent="0.2">
      <c r="A546" s="33">
        <v>44286</v>
      </c>
      <c r="B546">
        <v>2021</v>
      </c>
      <c r="C546" t="s">
        <v>222</v>
      </c>
      <c r="D546" t="s">
        <v>252</v>
      </c>
      <c r="E546" t="s">
        <v>202</v>
      </c>
      <c r="F546" t="s">
        <v>10</v>
      </c>
      <c r="G546">
        <v>19984</v>
      </c>
      <c r="H546" t="s">
        <v>204</v>
      </c>
      <c r="I546" t="b">
        <v>1</v>
      </c>
    </row>
    <row r="547" spans="1:9" hidden="1" x14ac:dyDescent="0.2">
      <c r="A547" s="33">
        <v>44286</v>
      </c>
      <c r="B547">
        <v>2021</v>
      </c>
      <c r="C547" t="s">
        <v>222</v>
      </c>
      <c r="D547" t="s">
        <v>252</v>
      </c>
      <c r="E547" t="s">
        <v>202</v>
      </c>
      <c r="F547" t="s">
        <v>208</v>
      </c>
      <c r="G547">
        <v>1327</v>
      </c>
      <c r="H547" t="s">
        <v>204</v>
      </c>
      <c r="I547" t="b">
        <v>1</v>
      </c>
    </row>
    <row r="548" spans="1:9" hidden="1" x14ac:dyDescent="0.2">
      <c r="A548" s="33">
        <v>44286</v>
      </c>
      <c r="B548">
        <v>2021</v>
      </c>
      <c r="C548" t="s">
        <v>222</v>
      </c>
      <c r="D548" t="s">
        <v>252</v>
      </c>
      <c r="E548" t="s">
        <v>202</v>
      </c>
      <c r="F548" t="s">
        <v>209</v>
      </c>
      <c r="G548">
        <v>28661</v>
      </c>
      <c r="H548" t="s">
        <v>204</v>
      </c>
      <c r="I548" t="b">
        <v>1</v>
      </c>
    </row>
    <row r="549" spans="1:9" hidden="1" x14ac:dyDescent="0.2">
      <c r="A549" s="33">
        <v>44286</v>
      </c>
      <c r="B549">
        <v>2021</v>
      </c>
      <c r="C549" t="s">
        <v>222</v>
      </c>
      <c r="D549" t="s">
        <v>252</v>
      </c>
      <c r="E549" t="s">
        <v>202</v>
      </c>
      <c r="F549" t="s">
        <v>210</v>
      </c>
      <c r="G549">
        <v>68.721526878626577</v>
      </c>
      <c r="H549" t="s">
        <v>204</v>
      </c>
      <c r="I549" t="b">
        <v>1</v>
      </c>
    </row>
    <row r="550" spans="1:9" hidden="1" x14ac:dyDescent="0.2">
      <c r="A550" s="33">
        <v>44286</v>
      </c>
      <c r="B550">
        <v>2021</v>
      </c>
      <c r="C550" t="s">
        <v>222</v>
      </c>
      <c r="D550" t="s">
        <v>252</v>
      </c>
      <c r="E550" t="s">
        <v>202</v>
      </c>
      <c r="F550" t="s">
        <v>211</v>
      </c>
      <c r="G550">
        <v>17236</v>
      </c>
      <c r="H550" t="s">
        <v>204</v>
      </c>
      <c r="I550" t="b">
        <v>1</v>
      </c>
    </row>
    <row r="551" spans="1:9" hidden="1" x14ac:dyDescent="0.2">
      <c r="A551" s="33">
        <v>44286</v>
      </c>
      <c r="B551">
        <v>2021</v>
      </c>
      <c r="C551" t="s">
        <v>222</v>
      </c>
      <c r="D551" t="s">
        <v>252</v>
      </c>
      <c r="E551" t="s">
        <v>202</v>
      </c>
      <c r="F551" t="s">
        <v>212</v>
      </c>
      <c r="G551">
        <v>15457</v>
      </c>
      <c r="H551" t="s">
        <v>204</v>
      </c>
      <c r="I551" t="b">
        <v>1</v>
      </c>
    </row>
    <row r="552" spans="1:9" hidden="1" x14ac:dyDescent="0.2">
      <c r="A552" s="33">
        <v>44286</v>
      </c>
      <c r="B552">
        <v>2021</v>
      </c>
      <c r="C552" t="s">
        <v>222</v>
      </c>
      <c r="D552" t="s">
        <v>252</v>
      </c>
      <c r="E552" t="s">
        <v>202</v>
      </c>
      <c r="F552" t="s">
        <v>213</v>
      </c>
      <c r="G552">
        <v>37.061813647916367</v>
      </c>
      <c r="H552" t="s">
        <v>204</v>
      </c>
      <c r="I552" t="b">
        <v>1</v>
      </c>
    </row>
    <row r="553" spans="1:9" hidden="1" x14ac:dyDescent="0.2">
      <c r="A553" s="33">
        <v>44286</v>
      </c>
      <c r="B553">
        <v>2021</v>
      </c>
      <c r="C553" t="s">
        <v>222</v>
      </c>
      <c r="D553" t="s">
        <v>252</v>
      </c>
      <c r="E553" t="s">
        <v>202</v>
      </c>
      <c r="F553" t="s">
        <v>214</v>
      </c>
      <c r="G553">
        <v>17048</v>
      </c>
      <c r="H553" t="s">
        <v>204</v>
      </c>
      <c r="I553" t="b">
        <v>1</v>
      </c>
    </row>
    <row r="554" spans="1:9" x14ac:dyDescent="0.2">
      <c r="A554" s="33">
        <v>44286</v>
      </c>
      <c r="B554">
        <v>2021</v>
      </c>
      <c r="C554" t="s">
        <v>222</v>
      </c>
      <c r="D554" t="s">
        <v>252</v>
      </c>
      <c r="E554" t="s">
        <v>202</v>
      </c>
      <c r="F554" t="s">
        <v>215</v>
      </c>
      <c r="G554">
        <v>40.876612477820942</v>
      </c>
      <c r="H554" t="s">
        <v>204</v>
      </c>
      <c r="I554" t="b">
        <v>1</v>
      </c>
    </row>
    <row r="555" spans="1:9" hidden="1" x14ac:dyDescent="0.2">
      <c r="A555" s="33">
        <v>44286</v>
      </c>
      <c r="B555">
        <v>2021</v>
      </c>
      <c r="C555" t="s">
        <v>222</v>
      </c>
      <c r="D555" t="s">
        <v>252</v>
      </c>
      <c r="E555" t="s">
        <v>202</v>
      </c>
      <c r="F555" t="s">
        <v>216</v>
      </c>
      <c r="G555">
        <v>188</v>
      </c>
      <c r="H555" t="s">
        <v>204</v>
      </c>
      <c r="I555" t="b">
        <v>1</v>
      </c>
    </row>
    <row r="556" spans="1:9" hidden="1" x14ac:dyDescent="0.2">
      <c r="A556" s="33">
        <v>44286</v>
      </c>
      <c r="B556">
        <v>2021</v>
      </c>
      <c r="C556" t="s">
        <v>222</v>
      </c>
      <c r="D556" t="s">
        <v>252</v>
      </c>
      <c r="E556" t="s">
        <v>202</v>
      </c>
      <c r="F556" t="s">
        <v>217</v>
      </c>
      <c r="G556">
        <v>1779</v>
      </c>
      <c r="H556" t="s">
        <v>204</v>
      </c>
      <c r="I556" t="b">
        <v>1</v>
      </c>
    </row>
    <row r="557" spans="1:9" hidden="1" x14ac:dyDescent="0.2">
      <c r="A557" s="33">
        <v>44286</v>
      </c>
      <c r="B557">
        <v>2021</v>
      </c>
      <c r="C557" t="s">
        <v>222</v>
      </c>
      <c r="D557" t="s">
        <v>252</v>
      </c>
      <c r="E557" t="s">
        <v>202</v>
      </c>
      <c r="F557" t="s">
        <v>218</v>
      </c>
      <c r="G557">
        <v>5204</v>
      </c>
      <c r="H557" t="s">
        <v>204</v>
      </c>
      <c r="I557" t="b">
        <v>1</v>
      </c>
    </row>
    <row r="558" spans="1:9" hidden="1" x14ac:dyDescent="0.2">
      <c r="A558" s="33">
        <v>44286</v>
      </c>
      <c r="B558">
        <v>2021</v>
      </c>
      <c r="C558" t="s">
        <v>222</v>
      </c>
      <c r="D558" t="s">
        <v>252</v>
      </c>
      <c r="E558" t="s">
        <v>202</v>
      </c>
      <c r="F558" t="s">
        <v>1</v>
      </c>
      <c r="G558">
        <v>41706</v>
      </c>
      <c r="H558" t="s">
        <v>204</v>
      </c>
      <c r="I558" t="b">
        <v>1</v>
      </c>
    </row>
    <row r="559" spans="1:9" hidden="1" x14ac:dyDescent="0.2">
      <c r="A559" s="33">
        <v>44286</v>
      </c>
      <c r="B559">
        <v>2021</v>
      </c>
      <c r="C559" t="s">
        <v>222</v>
      </c>
      <c r="D559" t="s">
        <v>252</v>
      </c>
      <c r="E559" t="s">
        <v>202</v>
      </c>
      <c r="F559" t="s">
        <v>219</v>
      </c>
      <c r="G559">
        <v>5082</v>
      </c>
      <c r="H559" t="s">
        <v>204</v>
      </c>
      <c r="I559" t="b">
        <v>1</v>
      </c>
    </row>
    <row r="560" spans="1:9" hidden="1" x14ac:dyDescent="0.2">
      <c r="A560" s="33">
        <v>44377</v>
      </c>
      <c r="B560">
        <v>2021</v>
      </c>
      <c r="C560" t="s">
        <v>224</v>
      </c>
      <c r="D560" t="s">
        <v>253</v>
      </c>
      <c r="E560" t="s">
        <v>202</v>
      </c>
      <c r="F560" t="s">
        <v>203</v>
      </c>
      <c r="G560">
        <v>2.1800000000000002</v>
      </c>
      <c r="H560" t="s">
        <v>204</v>
      </c>
      <c r="I560" t="b">
        <v>1</v>
      </c>
    </row>
    <row r="561" spans="1:9" hidden="1" x14ac:dyDescent="0.2">
      <c r="A561" s="33">
        <v>44377</v>
      </c>
      <c r="B561">
        <v>2021</v>
      </c>
      <c r="C561" t="s">
        <v>224</v>
      </c>
      <c r="D561" t="s">
        <v>253</v>
      </c>
      <c r="E561" t="s">
        <v>202</v>
      </c>
      <c r="F561" t="s">
        <v>205</v>
      </c>
      <c r="G561">
        <v>13991</v>
      </c>
      <c r="H561" t="s">
        <v>204</v>
      </c>
      <c r="I561" t="b">
        <v>1</v>
      </c>
    </row>
    <row r="562" spans="1:9" hidden="1" x14ac:dyDescent="0.2">
      <c r="A562" s="33">
        <v>44377</v>
      </c>
      <c r="B562">
        <v>2021</v>
      </c>
      <c r="C562" t="s">
        <v>224</v>
      </c>
      <c r="D562" t="s">
        <v>253</v>
      </c>
      <c r="E562" t="s">
        <v>202</v>
      </c>
      <c r="F562" t="s">
        <v>206</v>
      </c>
      <c r="G562">
        <v>3344</v>
      </c>
      <c r="H562" t="s">
        <v>204</v>
      </c>
      <c r="I562" t="b">
        <v>1</v>
      </c>
    </row>
    <row r="563" spans="1:9" hidden="1" x14ac:dyDescent="0.2">
      <c r="A563" s="33">
        <v>44377</v>
      </c>
      <c r="B563">
        <v>2021</v>
      </c>
      <c r="C563" t="s">
        <v>224</v>
      </c>
      <c r="D563" t="s">
        <v>253</v>
      </c>
      <c r="E563" t="s">
        <v>202</v>
      </c>
      <c r="F563" t="s">
        <v>207</v>
      </c>
      <c r="G563">
        <v>2.1700000000000021</v>
      </c>
      <c r="H563" t="s">
        <v>204</v>
      </c>
      <c r="I563" t="b">
        <v>1</v>
      </c>
    </row>
    <row r="564" spans="1:9" hidden="1" x14ac:dyDescent="0.2">
      <c r="A564" s="33">
        <v>44377</v>
      </c>
      <c r="B564">
        <v>2021</v>
      </c>
      <c r="C564" t="s">
        <v>224</v>
      </c>
      <c r="D564" t="s">
        <v>253</v>
      </c>
      <c r="E564" t="s">
        <v>202</v>
      </c>
      <c r="F564" t="s">
        <v>10</v>
      </c>
      <c r="G564">
        <v>22439</v>
      </c>
      <c r="H564" t="s">
        <v>204</v>
      </c>
      <c r="I564" t="b">
        <v>1</v>
      </c>
    </row>
    <row r="565" spans="1:9" hidden="1" x14ac:dyDescent="0.2">
      <c r="A565" s="33">
        <v>44377</v>
      </c>
      <c r="B565">
        <v>2021</v>
      </c>
      <c r="C565" t="s">
        <v>224</v>
      </c>
      <c r="D565" t="s">
        <v>253</v>
      </c>
      <c r="E565" t="s">
        <v>202</v>
      </c>
      <c r="F565" t="s">
        <v>208</v>
      </c>
      <c r="G565">
        <v>1522</v>
      </c>
      <c r="H565" t="s">
        <v>204</v>
      </c>
      <c r="I565" t="b">
        <v>1</v>
      </c>
    </row>
    <row r="566" spans="1:9" hidden="1" x14ac:dyDescent="0.2">
      <c r="A566" s="33">
        <v>44377</v>
      </c>
      <c r="B566">
        <v>2021</v>
      </c>
      <c r="C566" t="s">
        <v>224</v>
      </c>
      <c r="D566" t="s">
        <v>253</v>
      </c>
      <c r="E566" t="s">
        <v>202</v>
      </c>
      <c r="F566" t="s">
        <v>209</v>
      </c>
      <c r="G566">
        <v>32161</v>
      </c>
      <c r="H566" t="s">
        <v>204</v>
      </c>
      <c r="I566" t="b">
        <v>1</v>
      </c>
    </row>
    <row r="567" spans="1:9" hidden="1" x14ac:dyDescent="0.2">
      <c r="A567" s="33">
        <v>44377</v>
      </c>
      <c r="B567">
        <v>2021</v>
      </c>
      <c r="C567" t="s">
        <v>224</v>
      </c>
      <c r="D567" t="s">
        <v>253</v>
      </c>
      <c r="E567" t="s">
        <v>202</v>
      </c>
      <c r="F567" t="s">
        <v>210</v>
      </c>
      <c r="G567">
        <v>69.68495406482927</v>
      </c>
      <c r="H567" t="s">
        <v>204</v>
      </c>
      <c r="I567" t="b">
        <v>1</v>
      </c>
    </row>
    <row r="568" spans="1:9" hidden="1" x14ac:dyDescent="0.2">
      <c r="A568" s="33">
        <v>44377</v>
      </c>
      <c r="B568">
        <v>2021</v>
      </c>
      <c r="C568" t="s">
        <v>224</v>
      </c>
      <c r="D568" t="s">
        <v>253</v>
      </c>
      <c r="E568" t="s">
        <v>202</v>
      </c>
      <c r="F568" t="s">
        <v>211</v>
      </c>
      <c r="G568">
        <v>19405</v>
      </c>
      <c r="H568" t="s">
        <v>204</v>
      </c>
      <c r="I568" t="b">
        <v>1</v>
      </c>
    </row>
    <row r="569" spans="1:9" hidden="1" x14ac:dyDescent="0.2">
      <c r="A569" s="33">
        <v>44377</v>
      </c>
      <c r="B569">
        <v>2021</v>
      </c>
      <c r="C569" t="s">
        <v>224</v>
      </c>
      <c r="D569" t="s">
        <v>253</v>
      </c>
      <c r="E569" t="s">
        <v>202</v>
      </c>
      <c r="F569" t="s">
        <v>212</v>
      </c>
      <c r="G569">
        <v>16458</v>
      </c>
      <c r="H569" t="s">
        <v>204</v>
      </c>
      <c r="I569" t="b">
        <v>1</v>
      </c>
    </row>
    <row r="570" spans="1:9" hidden="1" x14ac:dyDescent="0.2">
      <c r="A570" s="33">
        <v>44377</v>
      </c>
      <c r="B570">
        <v>2021</v>
      </c>
      <c r="C570" t="s">
        <v>224</v>
      </c>
      <c r="D570" t="s">
        <v>253</v>
      </c>
      <c r="E570" t="s">
        <v>202</v>
      </c>
      <c r="F570" t="s">
        <v>213</v>
      </c>
      <c r="G570">
        <v>35.660426417056676</v>
      </c>
      <c r="H570" t="s">
        <v>204</v>
      </c>
      <c r="I570" t="b">
        <v>1</v>
      </c>
    </row>
    <row r="571" spans="1:9" hidden="1" x14ac:dyDescent="0.2">
      <c r="A571" s="33">
        <v>44377</v>
      </c>
      <c r="B571">
        <v>2021</v>
      </c>
      <c r="C571" t="s">
        <v>224</v>
      </c>
      <c r="D571" t="s">
        <v>253</v>
      </c>
      <c r="E571" t="s">
        <v>202</v>
      </c>
      <c r="F571" t="s">
        <v>214</v>
      </c>
      <c r="G571">
        <v>19095</v>
      </c>
      <c r="H571" t="s">
        <v>204</v>
      </c>
      <c r="I571" t="b">
        <v>1</v>
      </c>
    </row>
    <row r="572" spans="1:9" x14ac:dyDescent="0.2">
      <c r="A572" s="33">
        <v>44377</v>
      </c>
      <c r="B572">
        <v>2021</v>
      </c>
      <c r="C572" t="s">
        <v>224</v>
      </c>
      <c r="D572" t="s">
        <v>253</v>
      </c>
      <c r="E572" t="s">
        <v>202</v>
      </c>
      <c r="F572" t="s">
        <v>215</v>
      </c>
      <c r="G572">
        <v>41.374154966198653</v>
      </c>
      <c r="H572" t="s">
        <v>204</v>
      </c>
      <c r="I572" t="b">
        <v>1</v>
      </c>
    </row>
    <row r="573" spans="1:9" hidden="1" x14ac:dyDescent="0.2">
      <c r="A573" s="33">
        <v>44377</v>
      </c>
      <c r="B573">
        <v>2021</v>
      </c>
      <c r="C573" t="s">
        <v>224</v>
      </c>
      <c r="D573" t="s">
        <v>253</v>
      </c>
      <c r="E573" t="s">
        <v>202</v>
      </c>
      <c r="F573" t="s">
        <v>216</v>
      </c>
      <c r="G573">
        <v>310</v>
      </c>
      <c r="H573" t="s">
        <v>204</v>
      </c>
      <c r="I573" t="b">
        <v>1</v>
      </c>
    </row>
    <row r="574" spans="1:9" hidden="1" x14ac:dyDescent="0.2">
      <c r="A574" s="33">
        <v>44377</v>
      </c>
      <c r="B574">
        <v>2021</v>
      </c>
      <c r="C574" t="s">
        <v>224</v>
      </c>
      <c r="D574" t="s">
        <v>253</v>
      </c>
      <c r="E574" t="s">
        <v>202</v>
      </c>
      <c r="F574" t="s">
        <v>217</v>
      </c>
      <c r="G574">
        <v>2947</v>
      </c>
      <c r="H574" t="s">
        <v>204</v>
      </c>
      <c r="I574" t="b">
        <v>1</v>
      </c>
    </row>
    <row r="575" spans="1:9" hidden="1" x14ac:dyDescent="0.2">
      <c r="A575" s="33">
        <v>44377</v>
      </c>
      <c r="B575">
        <v>2021</v>
      </c>
      <c r="C575" t="s">
        <v>224</v>
      </c>
      <c r="D575" t="s">
        <v>253</v>
      </c>
      <c r="E575" t="s">
        <v>202</v>
      </c>
      <c r="F575" t="s">
        <v>218</v>
      </c>
      <c r="G575">
        <v>5687</v>
      </c>
      <c r="H575" t="s">
        <v>204</v>
      </c>
      <c r="I575" t="b">
        <v>1</v>
      </c>
    </row>
    <row r="576" spans="1:9" hidden="1" x14ac:dyDescent="0.2">
      <c r="A576" s="33">
        <v>44377</v>
      </c>
      <c r="B576">
        <v>2021</v>
      </c>
      <c r="C576" t="s">
        <v>224</v>
      </c>
      <c r="D576" t="s">
        <v>253</v>
      </c>
      <c r="E576" t="s">
        <v>202</v>
      </c>
      <c r="F576" t="s">
        <v>1</v>
      </c>
      <c r="G576">
        <v>46152</v>
      </c>
      <c r="H576" t="s">
        <v>204</v>
      </c>
      <c r="I576" t="b">
        <v>1</v>
      </c>
    </row>
    <row r="577" spans="1:9" hidden="1" x14ac:dyDescent="0.2">
      <c r="A577" s="33">
        <v>44377</v>
      </c>
      <c r="B577">
        <v>2021</v>
      </c>
      <c r="C577" t="s">
        <v>224</v>
      </c>
      <c r="D577" t="s">
        <v>253</v>
      </c>
      <c r="E577" t="s">
        <v>202</v>
      </c>
      <c r="F577" t="s">
        <v>219</v>
      </c>
      <c r="G577">
        <v>5857</v>
      </c>
      <c r="H577" t="s">
        <v>204</v>
      </c>
      <c r="I577" t="b">
        <v>1</v>
      </c>
    </row>
    <row r="578" spans="1:9" hidden="1" x14ac:dyDescent="0.2">
      <c r="A578" s="33">
        <v>44469</v>
      </c>
      <c r="B578">
        <v>2022</v>
      </c>
      <c r="C578" t="s">
        <v>200</v>
      </c>
      <c r="D578" t="s">
        <v>254</v>
      </c>
      <c r="E578" t="s">
        <v>202</v>
      </c>
      <c r="F578" t="s">
        <v>203</v>
      </c>
      <c r="G578">
        <v>2.73</v>
      </c>
      <c r="H578" t="s">
        <v>204</v>
      </c>
      <c r="I578" t="b">
        <v>1</v>
      </c>
    </row>
    <row r="579" spans="1:9" hidden="1" x14ac:dyDescent="0.2">
      <c r="A579" s="33">
        <v>44469</v>
      </c>
      <c r="B579">
        <v>2022</v>
      </c>
      <c r="C579" t="s">
        <v>200</v>
      </c>
      <c r="D579" t="s">
        <v>254</v>
      </c>
      <c r="E579" t="s">
        <v>202</v>
      </c>
      <c r="F579" t="s">
        <v>205</v>
      </c>
      <c r="G579">
        <v>13646</v>
      </c>
      <c r="H579" t="s">
        <v>204</v>
      </c>
      <c r="I579" t="b">
        <v>1</v>
      </c>
    </row>
    <row r="580" spans="1:9" hidden="1" x14ac:dyDescent="0.2">
      <c r="A580" s="33">
        <v>44469</v>
      </c>
      <c r="B580">
        <v>2022</v>
      </c>
      <c r="C580" t="s">
        <v>200</v>
      </c>
      <c r="D580" t="s">
        <v>254</v>
      </c>
      <c r="E580" t="s">
        <v>202</v>
      </c>
      <c r="F580" t="s">
        <v>206</v>
      </c>
      <c r="G580">
        <v>3212</v>
      </c>
      <c r="H580" t="s">
        <v>204</v>
      </c>
      <c r="I580" t="b">
        <v>1</v>
      </c>
    </row>
    <row r="581" spans="1:9" hidden="1" x14ac:dyDescent="0.2">
      <c r="A581" s="33">
        <v>44469</v>
      </c>
      <c r="B581">
        <v>2022</v>
      </c>
      <c r="C581" t="s">
        <v>200</v>
      </c>
      <c r="D581" t="s">
        <v>254</v>
      </c>
      <c r="E581" t="s">
        <v>202</v>
      </c>
      <c r="F581" t="s">
        <v>207</v>
      </c>
      <c r="G581">
        <v>2.71</v>
      </c>
      <c r="H581" t="s">
        <v>204</v>
      </c>
      <c r="I581" t="b">
        <v>1</v>
      </c>
    </row>
    <row r="582" spans="1:9" hidden="1" x14ac:dyDescent="0.2">
      <c r="A582" s="33">
        <v>44469</v>
      </c>
      <c r="B582">
        <v>2022</v>
      </c>
      <c r="C582" t="s">
        <v>200</v>
      </c>
      <c r="D582" t="s">
        <v>254</v>
      </c>
      <c r="E582" t="s">
        <v>202</v>
      </c>
      <c r="F582" t="s">
        <v>10</v>
      </c>
      <c r="G582">
        <v>23450</v>
      </c>
      <c r="H582" t="s">
        <v>204</v>
      </c>
      <c r="I582" t="b">
        <v>1</v>
      </c>
    </row>
    <row r="583" spans="1:9" hidden="1" x14ac:dyDescent="0.2">
      <c r="A583" s="33">
        <v>44469</v>
      </c>
      <c r="B583">
        <v>2022</v>
      </c>
      <c r="C583" t="s">
        <v>200</v>
      </c>
      <c r="D583" t="s">
        <v>254</v>
      </c>
      <c r="E583" t="s">
        <v>202</v>
      </c>
      <c r="F583" t="s">
        <v>208</v>
      </c>
      <c r="G583">
        <v>1287</v>
      </c>
      <c r="H583" t="s">
        <v>204</v>
      </c>
      <c r="I583" t="b">
        <v>1</v>
      </c>
    </row>
    <row r="584" spans="1:9" hidden="1" x14ac:dyDescent="0.2">
      <c r="A584" s="33">
        <v>44469</v>
      </c>
      <c r="B584">
        <v>2022</v>
      </c>
      <c r="C584" t="s">
        <v>200</v>
      </c>
      <c r="D584" t="s">
        <v>254</v>
      </c>
      <c r="E584" t="s">
        <v>202</v>
      </c>
      <c r="F584" t="s">
        <v>209</v>
      </c>
      <c r="G584">
        <v>31671</v>
      </c>
      <c r="H584" t="s">
        <v>204</v>
      </c>
      <c r="I584" t="b">
        <v>1</v>
      </c>
    </row>
    <row r="585" spans="1:9" hidden="1" x14ac:dyDescent="0.2">
      <c r="A585" s="33">
        <v>44469</v>
      </c>
      <c r="B585">
        <v>2022</v>
      </c>
      <c r="C585" t="s">
        <v>200</v>
      </c>
      <c r="D585" t="s">
        <v>254</v>
      </c>
      <c r="E585" t="s">
        <v>202</v>
      </c>
      <c r="F585" t="s">
        <v>210</v>
      </c>
      <c r="G585">
        <v>69.887680120043257</v>
      </c>
      <c r="H585" t="s">
        <v>204</v>
      </c>
      <c r="I585" t="b">
        <v>1</v>
      </c>
    </row>
    <row r="586" spans="1:9" hidden="1" x14ac:dyDescent="0.2">
      <c r="A586" s="33">
        <v>44469</v>
      </c>
      <c r="B586">
        <v>2022</v>
      </c>
      <c r="C586" t="s">
        <v>200</v>
      </c>
      <c r="D586" t="s">
        <v>254</v>
      </c>
      <c r="E586" t="s">
        <v>202</v>
      </c>
      <c r="F586" t="s">
        <v>211</v>
      </c>
      <c r="G586">
        <v>20524</v>
      </c>
      <c r="H586" t="s">
        <v>204</v>
      </c>
      <c r="I586" t="b">
        <v>1</v>
      </c>
    </row>
    <row r="587" spans="1:9" hidden="1" x14ac:dyDescent="0.2">
      <c r="A587" s="33">
        <v>44469</v>
      </c>
      <c r="B587">
        <v>2022</v>
      </c>
      <c r="C587" t="s">
        <v>200</v>
      </c>
      <c r="D587" t="s">
        <v>254</v>
      </c>
      <c r="E587" t="s">
        <v>202</v>
      </c>
      <c r="F587" t="s">
        <v>212</v>
      </c>
      <c r="G587">
        <v>20505</v>
      </c>
      <c r="H587" t="s">
        <v>204</v>
      </c>
      <c r="I587" t="b">
        <v>1</v>
      </c>
    </row>
    <row r="588" spans="1:9" hidden="1" x14ac:dyDescent="0.2">
      <c r="A588" s="33">
        <v>44469</v>
      </c>
      <c r="B588">
        <v>2022</v>
      </c>
      <c r="C588" t="s">
        <v>200</v>
      </c>
      <c r="D588" t="s">
        <v>254</v>
      </c>
      <c r="E588" t="s">
        <v>202</v>
      </c>
      <c r="F588" t="s">
        <v>213</v>
      </c>
      <c r="G588">
        <v>45.247920206544997</v>
      </c>
      <c r="H588" t="s">
        <v>204</v>
      </c>
      <c r="I588" t="b">
        <v>1</v>
      </c>
    </row>
    <row r="589" spans="1:9" hidden="1" x14ac:dyDescent="0.2">
      <c r="A589" s="33">
        <v>44469</v>
      </c>
      <c r="B589">
        <v>2022</v>
      </c>
      <c r="C589" t="s">
        <v>200</v>
      </c>
      <c r="D589" t="s">
        <v>254</v>
      </c>
      <c r="E589" t="s">
        <v>202</v>
      </c>
      <c r="F589" t="s">
        <v>214</v>
      </c>
      <c r="G589">
        <v>20238</v>
      </c>
      <c r="H589" t="s">
        <v>204</v>
      </c>
      <c r="I589" t="b">
        <v>1</v>
      </c>
    </row>
    <row r="590" spans="1:9" x14ac:dyDescent="0.2">
      <c r="A590" s="33">
        <v>44469</v>
      </c>
      <c r="B590">
        <v>2022</v>
      </c>
      <c r="C590" t="s">
        <v>200</v>
      </c>
      <c r="D590" t="s">
        <v>254</v>
      </c>
      <c r="E590" t="s">
        <v>202</v>
      </c>
      <c r="F590" t="s">
        <v>215</v>
      </c>
      <c r="G590">
        <v>44.658737339188377</v>
      </c>
      <c r="H590" t="s">
        <v>204</v>
      </c>
      <c r="I590" t="b">
        <v>1</v>
      </c>
    </row>
    <row r="591" spans="1:9" hidden="1" x14ac:dyDescent="0.2">
      <c r="A591" s="33">
        <v>44469</v>
      </c>
      <c r="B591">
        <v>2022</v>
      </c>
      <c r="C591" t="s">
        <v>200</v>
      </c>
      <c r="D591" t="s">
        <v>254</v>
      </c>
      <c r="E591" t="s">
        <v>202</v>
      </c>
      <c r="F591" t="s">
        <v>216</v>
      </c>
      <c r="G591">
        <v>286</v>
      </c>
      <c r="H591" t="s">
        <v>204</v>
      </c>
      <c r="I591" t="b">
        <v>1</v>
      </c>
    </row>
    <row r="592" spans="1:9" hidden="1" x14ac:dyDescent="0.2">
      <c r="A592" s="33">
        <v>44469</v>
      </c>
      <c r="B592">
        <v>2022</v>
      </c>
      <c r="C592" t="s">
        <v>200</v>
      </c>
      <c r="D592" t="s">
        <v>254</v>
      </c>
      <c r="E592" t="s">
        <v>202</v>
      </c>
      <c r="F592" t="s">
        <v>217</v>
      </c>
      <c r="G592">
        <v>19</v>
      </c>
      <c r="H592" t="s">
        <v>204</v>
      </c>
      <c r="I592" t="b">
        <v>1</v>
      </c>
    </row>
    <row r="593" spans="1:9" hidden="1" x14ac:dyDescent="0.2">
      <c r="A593" s="33">
        <v>44469</v>
      </c>
      <c r="B593">
        <v>2022</v>
      </c>
      <c r="C593" t="s">
        <v>200</v>
      </c>
      <c r="D593" t="s">
        <v>254</v>
      </c>
      <c r="E593" t="s">
        <v>202</v>
      </c>
      <c r="F593" t="s">
        <v>218</v>
      </c>
      <c r="G593">
        <v>5599</v>
      </c>
      <c r="H593" t="s">
        <v>204</v>
      </c>
      <c r="I593" t="b">
        <v>1</v>
      </c>
    </row>
    <row r="594" spans="1:9" hidden="1" x14ac:dyDescent="0.2">
      <c r="A594" s="33">
        <v>44469</v>
      </c>
      <c r="B594">
        <v>2022</v>
      </c>
      <c r="C594" t="s">
        <v>200</v>
      </c>
      <c r="D594" t="s">
        <v>254</v>
      </c>
      <c r="E594" t="s">
        <v>202</v>
      </c>
      <c r="F594" t="s">
        <v>1</v>
      </c>
      <c r="G594">
        <v>45317</v>
      </c>
      <c r="H594" t="s">
        <v>204</v>
      </c>
      <c r="I594" t="b">
        <v>1</v>
      </c>
    </row>
    <row r="595" spans="1:9" hidden="1" x14ac:dyDescent="0.2">
      <c r="A595" s="33">
        <v>44469</v>
      </c>
      <c r="B595">
        <v>2022</v>
      </c>
      <c r="C595" t="s">
        <v>200</v>
      </c>
      <c r="D595" t="s">
        <v>254</v>
      </c>
      <c r="E595" t="s">
        <v>202</v>
      </c>
      <c r="F595" t="s">
        <v>219</v>
      </c>
      <c r="G595">
        <v>4547</v>
      </c>
      <c r="H595" t="s">
        <v>204</v>
      </c>
      <c r="I595" t="b">
        <v>1</v>
      </c>
    </row>
    <row r="596" spans="1:9" hidden="1" x14ac:dyDescent="0.2">
      <c r="A596" s="33">
        <v>44561</v>
      </c>
      <c r="B596">
        <v>2022</v>
      </c>
      <c r="C596" t="s">
        <v>220</v>
      </c>
      <c r="D596" t="s">
        <v>255</v>
      </c>
      <c r="E596" t="s">
        <v>202</v>
      </c>
      <c r="F596" t="s">
        <v>203</v>
      </c>
      <c r="G596">
        <v>2.5</v>
      </c>
      <c r="H596" t="s">
        <v>204</v>
      </c>
      <c r="I596" t="b">
        <v>1</v>
      </c>
    </row>
    <row r="597" spans="1:9" hidden="1" x14ac:dyDescent="0.2">
      <c r="A597" s="33">
        <v>44561</v>
      </c>
      <c r="B597">
        <v>2022</v>
      </c>
      <c r="C597" t="s">
        <v>220</v>
      </c>
      <c r="D597" t="s">
        <v>255</v>
      </c>
      <c r="E597" t="s">
        <v>202</v>
      </c>
      <c r="F597" t="s">
        <v>205</v>
      </c>
      <c r="G597">
        <v>16960</v>
      </c>
      <c r="H597" t="s">
        <v>204</v>
      </c>
      <c r="I597" t="b">
        <v>1</v>
      </c>
    </row>
    <row r="598" spans="1:9" hidden="1" x14ac:dyDescent="0.2">
      <c r="A598" s="33">
        <v>44561</v>
      </c>
      <c r="B598">
        <v>2022</v>
      </c>
      <c r="C598" t="s">
        <v>220</v>
      </c>
      <c r="D598" t="s">
        <v>255</v>
      </c>
      <c r="E598" t="s">
        <v>202</v>
      </c>
      <c r="F598" t="s">
        <v>206</v>
      </c>
      <c r="G598">
        <v>3496</v>
      </c>
      <c r="H598" t="s">
        <v>204</v>
      </c>
      <c r="I598" t="b">
        <v>1</v>
      </c>
    </row>
    <row r="599" spans="1:9" hidden="1" x14ac:dyDescent="0.2">
      <c r="A599" s="33">
        <v>44561</v>
      </c>
      <c r="B599">
        <v>2022</v>
      </c>
      <c r="C599" t="s">
        <v>220</v>
      </c>
      <c r="D599" t="s">
        <v>255</v>
      </c>
      <c r="E599" t="s">
        <v>202</v>
      </c>
      <c r="F599" t="s">
        <v>207</v>
      </c>
      <c r="G599">
        <v>2.48</v>
      </c>
      <c r="H599" t="s">
        <v>204</v>
      </c>
      <c r="I599" t="b">
        <v>1</v>
      </c>
    </row>
    <row r="600" spans="1:9" hidden="1" x14ac:dyDescent="0.2">
      <c r="A600" s="33">
        <v>44561</v>
      </c>
      <c r="B600">
        <v>2022</v>
      </c>
      <c r="C600" t="s">
        <v>220</v>
      </c>
      <c r="D600" t="s">
        <v>255</v>
      </c>
      <c r="E600" t="s">
        <v>202</v>
      </c>
      <c r="F600" t="s">
        <v>10</v>
      </c>
      <c r="G600">
        <v>25743</v>
      </c>
      <c r="H600" t="s">
        <v>204</v>
      </c>
      <c r="I600" t="b">
        <v>1</v>
      </c>
    </row>
    <row r="601" spans="1:9" hidden="1" x14ac:dyDescent="0.2">
      <c r="A601" s="33">
        <v>44561</v>
      </c>
      <c r="B601">
        <v>2022</v>
      </c>
      <c r="C601" t="s">
        <v>220</v>
      </c>
      <c r="D601" t="s">
        <v>255</v>
      </c>
      <c r="E601" t="s">
        <v>202</v>
      </c>
      <c r="F601" t="s">
        <v>208</v>
      </c>
      <c r="G601">
        <v>1384</v>
      </c>
      <c r="H601" t="s">
        <v>204</v>
      </c>
      <c r="I601" t="b">
        <v>1</v>
      </c>
    </row>
    <row r="602" spans="1:9" hidden="1" x14ac:dyDescent="0.2">
      <c r="A602" s="33">
        <v>44561</v>
      </c>
      <c r="B602">
        <v>2022</v>
      </c>
      <c r="C602" t="s">
        <v>220</v>
      </c>
      <c r="D602" t="s">
        <v>255</v>
      </c>
      <c r="E602" t="s">
        <v>202</v>
      </c>
      <c r="F602" t="s">
        <v>209</v>
      </c>
      <c r="G602">
        <v>34768</v>
      </c>
      <c r="H602" t="s">
        <v>204</v>
      </c>
      <c r="I602" t="b">
        <v>1</v>
      </c>
    </row>
    <row r="603" spans="1:9" hidden="1" x14ac:dyDescent="0.2">
      <c r="A603" s="33">
        <v>44561</v>
      </c>
      <c r="B603">
        <v>2022</v>
      </c>
      <c r="C603" t="s">
        <v>220</v>
      </c>
      <c r="D603" t="s">
        <v>255</v>
      </c>
      <c r="E603" t="s">
        <v>202</v>
      </c>
      <c r="F603" t="s">
        <v>210</v>
      </c>
      <c r="G603">
        <v>67.213114754098356</v>
      </c>
      <c r="H603" t="s">
        <v>204</v>
      </c>
      <c r="I603" t="b">
        <v>1</v>
      </c>
    </row>
    <row r="604" spans="1:9" hidden="1" x14ac:dyDescent="0.2">
      <c r="A604" s="33">
        <v>44561</v>
      </c>
      <c r="B604">
        <v>2022</v>
      </c>
      <c r="C604" t="s">
        <v>220</v>
      </c>
      <c r="D604" t="s">
        <v>255</v>
      </c>
      <c r="E604" t="s">
        <v>202</v>
      </c>
      <c r="F604" t="s">
        <v>211</v>
      </c>
      <c r="G604">
        <v>22515</v>
      </c>
      <c r="H604" t="s">
        <v>204</v>
      </c>
      <c r="I604" t="b">
        <v>1</v>
      </c>
    </row>
    <row r="605" spans="1:9" hidden="1" x14ac:dyDescent="0.2">
      <c r="A605" s="33">
        <v>44561</v>
      </c>
      <c r="B605">
        <v>2022</v>
      </c>
      <c r="C605" t="s">
        <v>220</v>
      </c>
      <c r="D605" t="s">
        <v>255</v>
      </c>
      <c r="E605" t="s">
        <v>202</v>
      </c>
      <c r="F605" t="s">
        <v>212</v>
      </c>
      <c r="G605">
        <v>18765</v>
      </c>
      <c r="H605" t="s">
        <v>204</v>
      </c>
      <c r="I605" t="b">
        <v>1</v>
      </c>
    </row>
    <row r="606" spans="1:9" hidden="1" x14ac:dyDescent="0.2">
      <c r="A606" s="33">
        <v>44561</v>
      </c>
      <c r="B606">
        <v>2022</v>
      </c>
      <c r="C606" t="s">
        <v>220</v>
      </c>
      <c r="D606" t="s">
        <v>255</v>
      </c>
      <c r="E606" t="s">
        <v>202</v>
      </c>
      <c r="F606" t="s">
        <v>213</v>
      </c>
      <c r="G606">
        <v>36.276291370244358</v>
      </c>
      <c r="H606" t="s">
        <v>204</v>
      </c>
      <c r="I606" t="b">
        <v>1</v>
      </c>
    </row>
    <row r="607" spans="1:9" hidden="1" x14ac:dyDescent="0.2">
      <c r="A607" s="33">
        <v>44561</v>
      </c>
      <c r="B607">
        <v>2022</v>
      </c>
      <c r="C607" t="s">
        <v>220</v>
      </c>
      <c r="D607" t="s">
        <v>255</v>
      </c>
      <c r="E607" t="s">
        <v>202</v>
      </c>
      <c r="F607" t="s">
        <v>214</v>
      </c>
      <c r="G607">
        <v>22247</v>
      </c>
      <c r="H607" t="s">
        <v>204</v>
      </c>
      <c r="I607" t="b">
        <v>1</v>
      </c>
    </row>
    <row r="608" spans="1:9" x14ac:dyDescent="0.2">
      <c r="A608" s="33">
        <v>44561</v>
      </c>
      <c r="B608">
        <v>2022</v>
      </c>
      <c r="C608" t="s">
        <v>220</v>
      </c>
      <c r="D608" t="s">
        <v>255</v>
      </c>
      <c r="E608" t="s">
        <v>202</v>
      </c>
      <c r="F608" t="s">
        <v>215</v>
      </c>
      <c r="G608">
        <v>43.007655428394678</v>
      </c>
      <c r="H608" t="s">
        <v>204</v>
      </c>
      <c r="I608" t="b">
        <v>1</v>
      </c>
    </row>
    <row r="609" spans="1:9" hidden="1" x14ac:dyDescent="0.2">
      <c r="A609" s="33">
        <v>44561</v>
      </c>
      <c r="B609">
        <v>2022</v>
      </c>
      <c r="C609" t="s">
        <v>220</v>
      </c>
      <c r="D609" t="s">
        <v>255</v>
      </c>
      <c r="E609" t="s">
        <v>202</v>
      </c>
      <c r="F609" t="s">
        <v>216</v>
      </c>
      <c r="G609">
        <v>268</v>
      </c>
      <c r="H609" t="s">
        <v>204</v>
      </c>
      <c r="I609" t="b">
        <v>1</v>
      </c>
    </row>
    <row r="610" spans="1:9" hidden="1" x14ac:dyDescent="0.2">
      <c r="A610" s="33">
        <v>44561</v>
      </c>
      <c r="B610">
        <v>2022</v>
      </c>
      <c r="C610" t="s">
        <v>220</v>
      </c>
      <c r="D610" t="s">
        <v>255</v>
      </c>
      <c r="E610" t="s">
        <v>202</v>
      </c>
      <c r="F610" t="s">
        <v>217</v>
      </c>
      <c r="G610">
        <v>3750</v>
      </c>
      <c r="H610" t="s">
        <v>204</v>
      </c>
      <c r="I610" t="b">
        <v>1</v>
      </c>
    </row>
    <row r="611" spans="1:9" hidden="1" x14ac:dyDescent="0.2">
      <c r="A611" s="33">
        <v>44561</v>
      </c>
      <c r="B611">
        <v>2022</v>
      </c>
      <c r="C611" t="s">
        <v>220</v>
      </c>
      <c r="D611" t="s">
        <v>255</v>
      </c>
      <c r="E611" t="s">
        <v>202</v>
      </c>
      <c r="F611" t="s">
        <v>218</v>
      </c>
      <c r="G611">
        <v>5758</v>
      </c>
      <c r="H611" t="s">
        <v>204</v>
      </c>
      <c r="I611" t="b">
        <v>1</v>
      </c>
    </row>
    <row r="612" spans="1:9" hidden="1" x14ac:dyDescent="0.2">
      <c r="A612" s="33">
        <v>44561</v>
      </c>
      <c r="B612">
        <v>2022</v>
      </c>
      <c r="C612" t="s">
        <v>220</v>
      </c>
      <c r="D612" t="s">
        <v>255</v>
      </c>
      <c r="E612" t="s">
        <v>202</v>
      </c>
      <c r="F612" t="s">
        <v>1</v>
      </c>
      <c r="G612">
        <v>51728</v>
      </c>
      <c r="H612" t="s">
        <v>204</v>
      </c>
      <c r="I612" t="b">
        <v>1</v>
      </c>
    </row>
    <row r="613" spans="1:9" hidden="1" x14ac:dyDescent="0.2">
      <c r="A613" s="33">
        <v>44561</v>
      </c>
      <c r="B613">
        <v>2022</v>
      </c>
      <c r="C613" t="s">
        <v>220</v>
      </c>
      <c r="D613" t="s">
        <v>255</v>
      </c>
      <c r="E613" t="s">
        <v>202</v>
      </c>
      <c r="F613" t="s">
        <v>219</v>
      </c>
      <c r="G613">
        <v>5379</v>
      </c>
      <c r="H613" t="s">
        <v>204</v>
      </c>
      <c r="I613" t="b">
        <v>1</v>
      </c>
    </row>
    <row r="614" spans="1:9" hidden="1" x14ac:dyDescent="0.2">
      <c r="A614" s="33">
        <v>44651</v>
      </c>
      <c r="B614">
        <v>2022</v>
      </c>
      <c r="C614" t="s">
        <v>222</v>
      </c>
      <c r="D614" t="s">
        <v>256</v>
      </c>
      <c r="E614" t="s">
        <v>202</v>
      </c>
      <c r="F614" t="s">
        <v>203</v>
      </c>
      <c r="G614">
        <v>2.23</v>
      </c>
      <c r="H614" t="s">
        <v>204</v>
      </c>
      <c r="I614" t="b">
        <v>1</v>
      </c>
    </row>
    <row r="615" spans="1:9" hidden="1" x14ac:dyDescent="0.2">
      <c r="A615" s="33">
        <v>44651</v>
      </c>
      <c r="B615">
        <v>2022</v>
      </c>
      <c r="C615" t="s">
        <v>222</v>
      </c>
      <c r="D615" t="s">
        <v>256</v>
      </c>
      <c r="E615" t="s">
        <v>202</v>
      </c>
      <c r="F615" t="s">
        <v>205</v>
      </c>
      <c r="G615">
        <v>15615</v>
      </c>
      <c r="H615" t="s">
        <v>204</v>
      </c>
      <c r="I615" t="b">
        <v>1</v>
      </c>
    </row>
    <row r="616" spans="1:9" hidden="1" x14ac:dyDescent="0.2">
      <c r="A616" s="33">
        <v>44651</v>
      </c>
      <c r="B616">
        <v>2022</v>
      </c>
      <c r="C616" t="s">
        <v>222</v>
      </c>
      <c r="D616" t="s">
        <v>256</v>
      </c>
      <c r="E616" t="s">
        <v>202</v>
      </c>
      <c r="F616" t="s">
        <v>206</v>
      </c>
      <c r="G616">
        <v>3773</v>
      </c>
      <c r="H616" t="s">
        <v>204</v>
      </c>
      <c r="I616" t="b">
        <v>1</v>
      </c>
    </row>
    <row r="617" spans="1:9" hidden="1" x14ac:dyDescent="0.2">
      <c r="A617" s="33">
        <v>44651</v>
      </c>
      <c r="B617">
        <v>2022</v>
      </c>
      <c r="C617" t="s">
        <v>222</v>
      </c>
      <c r="D617" t="s">
        <v>256</v>
      </c>
      <c r="E617" t="s">
        <v>202</v>
      </c>
      <c r="F617" t="s">
        <v>207</v>
      </c>
      <c r="G617">
        <v>2.2200000000000002</v>
      </c>
      <c r="H617" t="s">
        <v>204</v>
      </c>
      <c r="I617" t="b">
        <v>1</v>
      </c>
    </row>
    <row r="618" spans="1:9" hidden="1" x14ac:dyDescent="0.2">
      <c r="A618" s="33">
        <v>44651</v>
      </c>
      <c r="B618">
        <v>2022</v>
      </c>
      <c r="C618" t="s">
        <v>222</v>
      </c>
      <c r="D618" t="s">
        <v>256</v>
      </c>
      <c r="E618" t="s">
        <v>202</v>
      </c>
      <c r="F618" t="s">
        <v>10</v>
      </c>
      <c r="G618">
        <v>24137</v>
      </c>
      <c r="H618" t="s">
        <v>204</v>
      </c>
      <c r="I618" t="b">
        <v>1</v>
      </c>
    </row>
    <row r="619" spans="1:9" hidden="1" x14ac:dyDescent="0.2">
      <c r="A619" s="33">
        <v>44651</v>
      </c>
      <c r="B619">
        <v>2022</v>
      </c>
      <c r="C619" t="s">
        <v>222</v>
      </c>
      <c r="D619" t="s">
        <v>256</v>
      </c>
      <c r="E619" t="s">
        <v>202</v>
      </c>
      <c r="F619" t="s">
        <v>208</v>
      </c>
      <c r="G619">
        <v>1480</v>
      </c>
      <c r="H619" t="s">
        <v>204</v>
      </c>
      <c r="I619" t="b">
        <v>1</v>
      </c>
    </row>
    <row r="620" spans="1:9" hidden="1" x14ac:dyDescent="0.2">
      <c r="A620" s="33">
        <v>44651</v>
      </c>
      <c r="B620">
        <v>2022</v>
      </c>
      <c r="C620" t="s">
        <v>222</v>
      </c>
      <c r="D620" t="s">
        <v>256</v>
      </c>
      <c r="E620" t="s">
        <v>202</v>
      </c>
      <c r="F620" t="s">
        <v>209</v>
      </c>
      <c r="G620">
        <v>33745</v>
      </c>
      <c r="H620" t="s">
        <v>204</v>
      </c>
      <c r="I620" t="b">
        <v>1</v>
      </c>
    </row>
    <row r="621" spans="1:9" hidden="1" x14ac:dyDescent="0.2">
      <c r="A621" s="33">
        <v>44651</v>
      </c>
      <c r="B621">
        <v>2022</v>
      </c>
      <c r="C621" t="s">
        <v>222</v>
      </c>
      <c r="D621" t="s">
        <v>256</v>
      </c>
      <c r="E621" t="s">
        <v>202</v>
      </c>
      <c r="F621" t="s">
        <v>210</v>
      </c>
      <c r="G621">
        <v>68.365072933549428</v>
      </c>
      <c r="H621" t="s">
        <v>204</v>
      </c>
      <c r="I621" t="b">
        <v>1</v>
      </c>
    </row>
    <row r="622" spans="1:9" hidden="1" x14ac:dyDescent="0.2">
      <c r="A622" s="33">
        <v>44651</v>
      </c>
      <c r="B622">
        <v>2022</v>
      </c>
      <c r="C622" t="s">
        <v>222</v>
      </c>
      <c r="D622" t="s">
        <v>256</v>
      </c>
      <c r="E622" t="s">
        <v>202</v>
      </c>
      <c r="F622" t="s">
        <v>211</v>
      </c>
      <c r="G622">
        <v>20190</v>
      </c>
      <c r="H622" t="s">
        <v>204</v>
      </c>
      <c r="I622" t="b">
        <v>1</v>
      </c>
    </row>
    <row r="623" spans="1:9" hidden="1" x14ac:dyDescent="0.2">
      <c r="A623" s="33">
        <v>44651</v>
      </c>
      <c r="B623">
        <v>2022</v>
      </c>
      <c r="C623" t="s">
        <v>222</v>
      </c>
      <c r="D623" t="s">
        <v>256</v>
      </c>
      <c r="E623" t="s">
        <v>202</v>
      </c>
      <c r="F623" t="s">
        <v>212</v>
      </c>
      <c r="G623">
        <v>16728</v>
      </c>
      <c r="H623" t="s">
        <v>204</v>
      </c>
      <c r="I623" t="b">
        <v>1</v>
      </c>
    </row>
    <row r="624" spans="1:9" hidden="1" x14ac:dyDescent="0.2">
      <c r="A624" s="33">
        <v>44651</v>
      </c>
      <c r="B624">
        <v>2022</v>
      </c>
      <c r="C624" t="s">
        <v>222</v>
      </c>
      <c r="D624" t="s">
        <v>256</v>
      </c>
      <c r="E624" t="s">
        <v>202</v>
      </c>
      <c r="F624" t="s">
        <v>213</v>
      </c>
      <c r="G624">
        <v>33.889789303079418</v>
      </c>
      <c r="H624" t="s">
        <v>204</v>
      </c>
      <c r="I624" t="b">
        <v>1</v>
      </c>
    </row>
    <row r="625" spans="1:9" hidden="1" x14ac:dyDescent="0.2">
      <c r="A625" s="33">
        <v>44651</v>
      </c>
      <c r="B625">
        <v>2022</v>
      </c>
      <c r="C625" t="s">
        <v>222</v>
      </c>
      <c r="D625" t="s">
        <v>256</v>
      </c>
      <c r="E625" t="s">
        <v>202</v>
      </c>
      <c r="F625" t="s">
        <v>214</v>
      </c>
      <c r="G625">
        <v>20364</v>
      </c>
      <c r="H625" t="s">
        <v>204</v>
      </c>
      <c r="I625" t="b">
        <v>1</v>
      </c>
    </row>
    <row r="626" spans="1:9" x14ac:dyDescent="0.2">
      <c r="A626" s="33">
        <v>44651</v>
      </c>
      <c r="B626">
        <v>2022</v>
      </c>
      <c r="C626" t="s">
        <v>222</v>
      </c>
      <c r="D626" t="s">
        <v>256</v>
      </c>
      <c r="E626" t="s">
        <v>202</v>
      </c>
      <c r="F626" t="s">
        <v>215</v>
      </c>
      <c r="G626">
        <v>41.256077795786062</v>
      </c>
      <c r="H626" t="s">
        <v>204</v>
      </c>
      <c r="I626" t="b">
        <v>1</v>
      </c>
    </row>
    <row r="627" spans="1:9" hidden="1" x14ac:dyDescent="0.2">
      <c r="A627" s="33">
        <v>44651</v>
      </c>
      <c r="B627">
        <v>2022</v>
      </c>
      <c r="C627" t="s">
        <v>222</v>
      </c>
      <c r="D627" t="s">
        <v>256</v>
      </c>
      <c r="E627" t="s">
        <v>202</v>
      </c>
      <c r="F627" t="s">
        <v>216</v>
      </c>
      <c r="G627">
        <v>-174</v>
      </c>
      <c r="H627" t="s">
        <v>204</v>
      </c>
      <c r="I627" t="b">
        <v>1</v>
      </c>
    </row>
    <row r="628" spans="1:9" hidden="1" x14ac:dyDescent="0.2">
      <c r="A628" s="33">
        <v>44651</v>
      </c>
      <c r="B628">
        <v>2022</v>
      </c>
      <c r="C628" t="s">
        <v>222</v>
      </c>
      <c r="D628" t="s">
        <v>256</v>
      </c>
      <c r="E628" t="s">
        <v>202</v>
      </c>
      <c r="F628" t="s">
        <v>217</v>
      </c>
      <c r="G628">
        <v>3462</v>
      </c>
      <c r="H628" t="s">
        <v>204</v>
      </c>
      <c r="I628" t="b">
        <v>1</v>
      </c>
    </row>
    <row r="629" spans="1:9" hidden="1" x14ac:dyDescent="0.2">
      <c r="A629" s="33">
        <v>44651</v>
      </c>
      <c r="B629">
        <v>2022</v>
      </c>
      <c r="C629" t="s">
        <v>222</v>
      </c>
      <c r="D629" t="s">
        <v>256</v>
      </c>
      <c r="E629" t="s">
        <v>202</v>
      </c>
      <c r="F629" t="s">
        <v>218</v>
      </c>
      <c r="G629">
        <v>6306</v>
      </c>
      <c r="H629" t="s">
        <v>204</v>
      </c>
      <c r="I629" t="b">
        <v>1</v>
      </c>
    </row>
    <row r="630" spans="1:9" hidden="1" x14ac:dyDescent="0.2">
      <c r="A630" s="33">
        <v>44651</v>
      </c>
      <c r="B630">
        <v>2022</v>
      </c>
      <c r="C630" t="s">
        <v>222</v>
      </c>
      <c r="D630" t="s">
        <v>256</v>
      </c>
      <c r="E630" t="s">
        <v>202</v>
      </c>
      <c r="F630" t="s">
        <v>1</v>
      </c>
      <c r="G630">
        <v>49360</v>
      </c>
      <c r="H630" t="s">
        <v>204</v>
      </c>
      <c r="I630" t="b">
        <v>1</v>
      </c>
    </row>
    <row r="631" spans="1:9" hidden="1" x14ac:dyDescent="0.2">
      <c r="A631" s="33">
        <v>44651</v>
      </c>
      <c r="B631">
        <v>2022</v>
      </c>
      <c r="C631" t="s">
        <v>222</v>
      </c>
      <c r="D631" t="s">
        <v>256</v>
      </c>
      <c r="E631" t="s">
        <v>202</v>
      </c>
      <c r="F631" t="s">
        <v>219</v>
      </c>
      <c r="G631">
        <v>5595</v>
      </c>
      <c r="H631" t="s">
        <v>204</v>
      </c>
      <c r="I631" t="b">
        <v>1</v>
      </c>
    </row>
    <row r="632" spans="1:9" hidden="1" x14ac:dyDescent="0.2">
      <c r="A632" s="33">
        <v>44742</v>
      </c>
      <c r="B632">
        <v>2022</v>
      </c>
      <c r="C632" t="s">
        <v>224</v>
      </c>
      <c r="D632" t="s">
        <v>257</v>
      </c>
      <c r="E632" t="s">
        <v>202</v>
      </c>
      <c r="F632" t="s">
        <v>203</v>
      </c>
      <c r="G632">
        <v>2.239999999999998</v>
      </c>
      <c r="H632" t="s">
        <v>204</v>
      </c>
      <c r="I632" t="b">
        <v>1</v>
      </c>
    </row>
    <row r="633" spans="1:9" hidden="1" x14ac:dyDescent="0.2">
      <c r="A633" s="33">
        <v>44742</v>
      </c>
      <c r="B633">
        <v>2022</v>
      </c>
      <c r="C633" t="s">
        <v>224</v>
      </c>
      <c r="D633" t="s">
        <v>257</v>
      </c>
      <c r="E633" t="s">
        <v>202</v>
      </c>
      <c r="F633" t="s">
        <v>205</v>
      </c>
      <c r="G633">
        <v>16429</v>
      </c>
      <c r="H633" t="s">
        <v>204</v>
      </c>
      <c r="I633" t="b">
        <v>1</v>
      </c>
    </row>
    <row r="634" spans="1:9" hidden="1" x14ac:dyDescent="0.2">
      <c r="A634" s="33">
        <v>44742</v>
      </c>
      <c r="B634">
        <v>2022</v>
      </c>
      <c r="C634" t="s">
        <v>224</v>
      </c>
      <c r="D634" t="s">
        <v>257</v>
      </c>
      <c r="E634" t="s">
        <v>202</v>
      </c>
      <c r="F634" t="s">
        <v>206</v>
      </c>
      <c r="G634">
        <v>3979</v>
      </c>
      <c r="H634" t="s">
        <v>204</v>
      </c>
      <c r="I634" t="b">
        <v>1</v>
      </c>
    </row>
    <row r="635" spans="1:9" hidden="1" x14ac:dyDescent="0.2">
      <c r="A635" s="33">
        <v>44742</v>
      </c>
      <c r="B635">
        <v>2022</v>
      </c>
      <c r="C635" t="s">
        <v>224</v>
      </c>
      <c r="D635" t="s">
        <v>257</v>
      </c>
      <c r="E635" t="s">
        <v>202</v>
      </c>
      <c r="F635" t="s">
        <v>207</v>
      </c>
      <c r="G635">
        <v>2.2400000000000002</v>
      </c>
      <c r="H635" t="s">
        <v>204</v>
      </c>
      <c r="I635" t="b">
        <v>1</v>
      </c>
    </row>
    <row r="636" spans="1:9" hidden="1" x14ac:dyDescent="0.2">
      <c r="A636" s="33">
        <v>44742</v>
      </c>
      <c r="B636">
        <v>2022</v>
      </c>
      <c r="C636" t="s">
        <v>224</v>
      </c>
      <c r="D636" t="s">
        <v>257</v>
      </c>
      <c r="E636" t="s">
        <v>202</v>
      </c>
      <c r="F636" t="s">
        <v>10</v>
      </c>
      <c r="G636">
        <v>24513</v>
      </c>
      <c r="H636" t="s">
        <v>204</v>
      </c>
      <c r="I636" t="b">
        <v>1</v>
      </c>
    </row>
    <row r="637" spans="1:9" hidden="1" x14ac:dyDescent="0.2">
      <c r="A637" s="33">
        <v>44742</v>
      </c>
      <c r="B637">
        <v>2022</v>
      </c>
      <c r="C637" t="s">
        <v>224</v>
      </c>
      <c r="D637" t="s">
        <v>257</v>
      </c>
      <c r="E637" t="s">
        <v>202</v>
      </c>
      <c r="F637" t="s">
        <v>208</v>
      </c>
      <c r="G637">
        <v>1749</v>
      </c>
      <c r="H637" t="s">
        <v>204</v>
      </c>
      <c r="I637" t="b">
        <v>1</v>
      </c>
    </row>
    <row r="638" spans="1:9" hidden="1" x14ac:dyDescent="0.2">
      <c r="A638" s="33">
        <v>44742</v>
      </c>
      <c r="B638">
        <v>2022</v>
      </c>
      <c r="C638" t="s">
        <v>224</v>
      </c>
      <c r="D638" t="s">
        <v>257</v>
      </c>
      <c r="E638" t="s">
        <v>202</v>
      </c>
      <c r="F638" t="s">
        <v>209</v>
      </c>
      <c r="G638">
        <v>35436</v>
      </c>
      <c r="H638" t="s">
        <v>204</v>
      </c>
      <c r="I638" t="b">
        <v>1</v>
      </c>
    </row>
    <row r="639" spans="1:9" hidden="1" x14ac:dyDescent="0.2">
      <c r="A639" s="33">
        <v>44742</v>
      </c>
      <c r="B639">
        <v>2022</v>
      </c>
      <c r="C639" t="s">
        <v>224</v>
      </c>
      <c r="D639" t="s">
        <v>257</v>
      </c>
      <c r="E639" t="s">
        <v>202</v>
      </c>
      <c r="F639" t="s">
        <v>210</v>
      </c>
      <c r="G639">
        <v>68.323532247180168</v>
      </c>
      <c r="H639" t="s">
        <v>204</v>
      </c>
      <c r="I639" t="b">
        <v>1</v>
      </c>
    </row>
    <row r="640" spans="1:9" hidden="1" x14ac:dyDescent="0.2">
      <c r="A640" s="33">
        <v>44742</v>
      </c>
      <c r="B640">
        <v>2022</v>
      </c>
      <c r="C640" t="s">
        <v>224</v>
      </c>
      <c r="D640" t="s">
        <v>257</v>
      </c>
      <c r="E640" t="s">
        <v>202</v>
      </c>
      <c r="F640" t="s">
        <v>211</v>
      </c>
      <c r="G640">
        <v>20487</v>
      </c>
      <c r="H640" t="s">
        <v>204</v>
      </c>
      <c r="I640" t="b">
        <v>1</v>
      </c>
    </row>
    <row r="641" spans="1:9" hidden="1" x14ac:dyDescent="0.2">
      <c r="A641" s="33">
        <v>44742</v>
      </c>
      <c r="B641">
        <v>2022</v>
      </c>
      <c r="C641" t="s">
        <v>224</v>
      </c>
      <c r="D641" t="s">
        <v>257</v>
      </c>
      <c r="E641" t="s">
        <v>202</v>
      </c>
      <c r="F641" t="s">
        <v>212</v>
      </c>
      <c r="G641">
        <v>16740</v>
      </c>
      <c r="H641" t="s">
        <v>204</v>
      </c>
      <c r="I641" t="b">
        <v>1</v>
      </c>
    </row>
    <row r="642" spans="1:9" hidden="1" x14ac:dyDescent="0.2">
      <c r="A642" s="33">
        <v>44742</v>
      </c>
      <c r="B642">
        <v>2022</v>
      </c>
      <c r="C642" t="s">
        <v>224</v>
      </c>
      <c r="D642" t="s">
        <v>257</v>
      </c>
      <c r="E642" t="s">
        <v>202</v>
      </c>
      <c r="F642" t="s">
        <v>213</v>
      </c>
      <c r="G642">
        <v>32.276101417140652</v>
      </c>
      <c r="H642" t="s">
        <v>204</v>
      </c>
      <c r="I642" t="b">
        <v>1</v>
      </c>
    </row>
    <row r="643" spans="1:9" hidden="1" x14ac:dyDescent="0.2">
      <c r="A643" s="33">
        <v>44742</v>
      </c>
      <c r="B643">
        <v>2022</v>
      </c>
      <c r="C643" t="s">
        <v>224</v>
      </c>
      <c r="D643" t="s">
        <v>257</v>
      </c>
      <c r="E643" t="s">
        <v>202</v>
      </c>
      <c r="F643" t="s">
        <v>214</v>
      </c>
      <c r="G643">
        <v>20534</v>
      </c>
      <c r="H643" t="s">
        <v>204</v>
      </c>
      <c r="I643" t="b">
        <v>1</v>
      </c>
    </row>
    <row r="644" spans="1:9" x14ac:dyDescent="0.2">
      <c r="A644" s="33">
        <v>44742</v>
      </c>
      <c r="B644">
        <v>2022</v>
      </c>
      <c r="C644" t="s">
        <v>224</v>
      </c>
      <c r="D644" t="s">
        <v>257</v>
      </c>
      <c r="E644" t="s">
        <v>202</v>
      </c>
      <c r="F644" t="s">
        <v>215</v>
      </c>
      <c r="G644">
        <v>39.591246505350433</v>
      </c>
      <c r="H644" t="s">
        <v>204</v>
      </c>
      <c r="I644" t="b">
        <v>1</v>
      </c>
    </row>
    <row r="645" spans="1:9" hidden="1" x14ac:dyDescent="0.2">
      <c r="A645" s="33">
        <v>44742</v>
      </c>
      <c r="B645">
        <v>2022</v>
      </c>
      <c r="C645" t="s">
        <v>224</v>
      </c>
      <c r="D645" t="s">
        <v>257</v>
      </c>
      <c r="E645" t="s">
        <v>202</v>
      </c>
      <c r="F645" t="s">
        <v>216</v>
      </c>
      <c r="G645">
        <v>-47</v>
      </c>
      <c r="H645" t="s">
        <v>204</v>
      </c>
      <c r="I645" t="b">
        <v>1</v>
      </c>
    </row>
    <row r="646" spans="1:9" hidden="1" x14ac:dyDescent="0.2">
      <c r="A646" s="33">
        <v>44742</v>
      </c>
      <c r="B646">
        <v>2022</v>
      </c>
      <c r="C646" t="s">
        <v>224</v>
      </c>
      <c r="D646" t="s">
        <v>257</v>
      </c>
      <c r="E646" t="s">
        <v>202</v>
      </c>
      <c r="F646" t="s">
        <v>217</v>
      </c>
      <c r="G646">
        <v>3747</v>
      </c>
      <c r="H646" t="s">
        <v>204</v>
      </c>
      <c r="I646" t="b">
        <v>1</v>
      </c>
    </row>
    <row r="647" spans="1:9" hidden="1" x14ac:dyDescent="0.2">
      <c r="A647" s="33">
        <v>44742</v>
      </c>
      <c r="B647">
        <v>2022</v>
      </c>
      <c r="C647" t="s">
        <v>224</v>
      </c>
      <c r="D647" t="s">
        <v>257</v>
      </c>
      <c r="E647" t="s">
        <v>202</v>
      </c>
      <c r="F647" t="s">
        <v>218</v>
      </c>
      <c r="G647">
        <v>6849</v>
      </c>
      <c r="H647" t="s">
        <v>204</v>
      </c>
      <c r="I647" t="b">
        <v>1</v>
      </c>
    </row>
    <row r="648" spans="1:9" hidden="1" x14ac:dyDescent="0.2">
      <c r="A648" s="33">
        <v>44742</v>
      </c>
      <c r="B648">
        <v>2022</v>
      </c>
      <c r="C648" t="s">
        <v>224</v>
      </c>
      <c r="D648" t="s">
        <v>257</v>
      </c>
      <c r="E648" t="s">
        <v>202</v>
      </c>
      <c r="F648" t="s">
        <v>1</v>
      </c>
      <c r="G648">
        <v>51865</v>
      </c>
      <c r="H648" t="s">
        <v>204</v>
      </c>
      <c r="I648" t="b">
        <v>1</v>
      </c>
    </row>
    <row r="649" spans="1:9" hidden="1" x14ac:dyDescent="0.2">
      <c r="A649" s="33">
        <v>44742</v>
      </c>
      <c r="B649">
        <v>2022</v>
      </c>
      <c r="C649" t="s">
        <v>224</v>
      </c>
      <c r="D649" t="s">
        <v>257</v>
      </c>
      <c r="E649" t="s">
        <v>202</v>
      </c>
      <c r="F649" t="s">
        <v>219</v>
      </c>
      <c r="G649">
        <v>6304</v>
      </c>
      <c r="H649" t="s">
        <v>204</v>
      </c>
      <c r="I649" t="b">
        <v>1</v>
      </c>
    </row>
    <row r="650" spans="1:9" hidden="1" x14ac:dyDescent="0.2">
      <c r="A650" s="33">
        <v>44834</v>
      </c>
      <c r="B650">
        <v>2023</v>
      </c>
      <c r="C650" t="s">
        <v>200</v>
      </c>
      <c r="D650" t="s">
        <v>258</v>
      </c>
      <c r="E650" t="s">
        <v>202</v>
      </c>
      <c r="F650" t="s">
        <v>203</v>
      </c>
      <c r="G650">
        <v>2.35</v>
      </c>
      <c r="H650" t="s">
        <v>204</v>
      </c>
      <c r="I650" t="b">
        <v>1</v>
      </c>
    </row>
    <row r="651" spans="1:9" hidden="1" x14ac:dyDescent="0.2">
      <c r="A651" s="33">
        <v>44834</v>
      </c>
      <c r="B651">
        <v>2023</v>
      </c>
      <c r="C651" t="s">
        <v>200</v>
      </c>
      <c r="D651" t="s">
        <v>258</v>
      </c>
      <c r="E651" t="s">
        <v>202</v>
      </c>
      <c r="F651" t="s">
        <v>205</v>
      </c>
      <c r="G651">
        <v>15452</v>
      </c>
      <c r="H651" t="s">
        <v>204</v>
      </c>
      <c r="I651" t="b">
        <v>1</v>
      </c>
    </row>
    <row r="652" spans="1:9" hidden="1" x14ac:dyDescent="0.2">
      <c r="A652" s="33">
        <v>44834</v>
      </c>
      <c r="B652">
        <v>2023</v>
      </c>
      <c r="C652" t="s">
        <v>200</v>
      </c>
      <c r="D652" t="s">
        <v>258</v>
      </c>
      <c r="E652" t="s">
        <v>202</v>
      </c>
      <c r="F652" t="s">
        <v>206</v>
      </c>
      <c r="G652">
        <v>2790</v>
      </c>
      <c r="H652" t="s">
        <v>204</v>
      </c>
      <c r="I652" t="b">
        <v>1</v>
      </c>
    </row>
    <row r="653" spans="1:9" hidden="1" x14ac:dyDescent="0.2">
      <c r="A653" s="33">
        <v>44834</v>
      </c>
      <c r="B653">
        <v>2023</v>
      </c>
      <c r="C653" t="s">
        <v>200</v>
      </c>
      <c r="D653" t="s">
        <v>258</v>
      </c>
      <c r="E653" t="s">
        <v>202</v>
      </c>
      <c r="F653" t="s">
        <v>207</v>
      </c>
      <c r="G653">
        <v>2.35</v>
      </c>
      <c r="H653" t="s">
        <v>204</v>
      </c>
      <c r="I653" t="b">
        <v>1</v>
      </c>
    </row>
    <row r="654" spans="1:9" hidden="1" x14ac:dyDescent="0.2">
      <c r="A654" s="33">
        <v>44834</v>
      </c>
      <c r="B654">
        <v>2023</v>
      </c>
      <c r="C654" t="s">
        <v>200</v>
      </c>
      <c r="D654" t="s">
        <v>258</v>
      </c>
      <c r="E654" t="s">
        <v>202</v>
      </c>
      <c r="F654" t="s">
        <v>10</v>
      </c>
      <c r="G654">
        <v>24308</v>
      </c>
      <c r="H654" t="s">
        <v>204</v>
      </c>
      <c r="I654" t="b">
        <v>1</v>
      </c>
    </row>
    <row r="655" spans="1:9" hidden="1" x14ac:dyDescent="0.2">
      <c r="A655" s="33">
        <v>44834</v>
      </c>
      <c r="B655">
        <v>2023</v>
      </c>
      <c r="C655" t="s">
        <v>200</v>
      </c>
      <c r="D655" t="s">
        <v>258</v>
      </c>
      <c r="E655" t="s">
        <v>202</v>
      </c>
      <c r="F655" t="s">
        <v>208</v>
      </c>
      <c r="G655">
        <v>1398</v>
      </c>
      <c r="H655" t="s">
        <v>204</v>
      </c>
      <c r="I655" t="b">
        <v>1</v>
      </c>
    </row>
    <row r="656" spans="1:9" hidden="1" x14ac:dyDescent="0.2">
      <c r="A656" s="33">
        <v>44834</v>
      </c>
      <c r="B656">
        <v>2023</v>
      </c>
      <c r="C656" t="s">
        <v>200</v>
      </c>
      <c r="D656" t="s">
        <v>258</v>
      </c>
      <c r="E656" t="s">
        <v>202</v>
      </c>
      <c r="F656" t="s">
        <v>209</v>
      </c>
      <c r="G656">
        <v>34670</v>
      </c>
      <c r="H656" t="s">
        <v>204</v>
      </c>
      <c r="I656" t="b">
        <v>1</v>
      </c>
    </row>
    <row r="657" spans="1:9" hidden="1" x14ac:dyDescent="0.2">
      <c r="A657" s="33">
        <v>44834</v>
      </c>
      <c r="B657">
        <v>2023</v>
      </c>
      <c r="C657" t="s">
        <v>200</v>
      </c>
      <c r="D657" t="s">
        <v>258</v>
      </c>
      <c r="E657" t="s">
        <v>202</v>
      </c>
      <c r="F657" t="s">
        <v>210</v>
      </c>
      <c r="G657">
        <v>69.171222217788596</v>
      </c>
      <c r="H657" t="s">
        <v>204</v>
      </c>
      <c r="I657" t="b">
        <v>1</v>
      </c>
    </row>
    <row r="658" spans="1:9" hidden="1" x14ac:dyDescent="0.2">
      <c r="A658" s="33">
        <v>44834</v>
      </c>
      <c r="B658">
        <v>2023</v>
      </c>
      <c r="C658" t="s">
        <v>200</v>
      </c>
      <c r="D658" t="s">
        <v>258</v>
      </c>
      <c r="E658" t="s">
        <v>202</v>
      </c>
      <c r="F658" t="s">
        <v>211</v>
      </c>
      <c r="G658">
        <v>21572</v>
      </c>
      <c r="H658" t="s">
        <v>204</v>
      </c>
      <c r="I658" t="b">
        <v>1</v>
      </c>
    </row>
    <row r="659" spans="1:9" hidden="1" x14ac:dyDescent="0.2">
      <c r="A659" s="33">
        <v>44834</v>
      </c>
      <c r="B659">
        <v>2023</v>
      </c>
      <c r="C659" t="s">
        <v>200</v>
      </c>
      <c r="D659" t="s">
        <v>258</v>
      </c>
      <c r="E659" t="s">
        <v>202</v>
      </c>
      <c r="F659" t="s">
        <v>212</v>
      </c>
      <c r="G659">
        <v>17556</v>
      </c>
      <c r="H659" t="s">
        <v>204</v>
      </c>
      <c r="I659" t="b">
        <v>1</v>
      </c>
    </row>
    <row r="660" spans="1:9" hidden="1" x14ac:dyDescent="0.2">
      <c r="A660" s="33">
        <v>44834</v>
      </c>
      <c r="B660">
        <v>2023</v>
      </c>
      <c r="C660" t="s">
        <v>200</v>
      </c>
      <c r="D660" t="s">
        <v>258</v>
      </c>
      <c r="E660" t="s">
        <v>202</v>
      </c>
      <c r="F660" t="s">
        <v>213</v>
      </c>
      <c r="G660">
        <v>35.026535253980292</v>
      </c>
      <c r="H660" t="s">
        <v>204</v>
      </c>
      <c r="I660" t="b">
        <v>1</v>
      </c>
    </row>
    <row r="661" spans="1:9" hidden="1" x14ac:dyDescent="0.2">
      <c r="A661" s="33">
        <v>44834</v>
      </c>
      <c r="B661">
        <v>2023</v>
      </c>
      <c r="C661" t="s">
        <v>200</v>
      </c>
      <c r="D661" t="s">
        <v>258</v>
      </c>
      <c r="E661" t="s">
        <v>202</v>
      </c>
      <c r="F661" t="s">
        <v>214</v>
      </c>
      <c r="G661">
        <v>21518</v>
      </c>
      <c r="H661" t="s">
        <v>204</v>
      </c>
      <c r="I661" t="b">
        <v>1</v>
      </c>
    </row>
    <row r="662" spans="1:9" x14ac:dyDescent="0.2">
      <c r="A662" s="33">
        <v>44834</v>
      </c>
      <c r="B662">
        <v>2023</v>
      </c>
      <c r="C662" t="s">
        <v>200</v>
      </c>
      <c r="D662" t="s">
        <v>258</v>
      </c>
      <c r="E662" t="s">
        <v>202</v>
      </c>
      <c r="F662" t="s">
        <v>215</v>
      </c>
      <c r="G662">
        <v>42.93124775547664</v>
      </c>
      <c r="H662" t="s">
        <v>204</v>
      </c>
      <c r="I662" t="b">
        <v>1</v>
      </c>
    </row>
    <row r="663" spans="1:9" hidden="1" x14ac:dyDescent="0.2">
      <c r="A663" s="33">
        <v>44834</v>
      </c>
      <c r="B663">
        <v>2023</v>
      </c>
      <c r="C663" t="s">
        <v>200</v>
      </c>
      <c r="D663" t="s">
        <v>258</v>
      </c>
      <c r="E663" t="s">
        <v>202</v>
      </c>
      <c r="F663" t="s">
        <v>216</v>
      </c>
      <c r="G663">
        <v>54</v>
      </c>
      <c r="H663" t="s">
        <v>204</v>
      </c>
      <c r="I663" t="b">
        <v>1</v>
      </c>
    </row>
    <row r="664" spans="1:9" hidden="1" x14ac:dyDescent="0.2">
      <c r="A664" s="33">
        <v>44834</v>
      </c>
      <c r="B664">
        <v>2023</v>
      </c>
      <c r="C664" t="s">
        <v>200</v>
      </c>
      <c r="D664" t="s">
        <v>258</v>
      </c>
      <c r="E664" t="s">
        <v>202</v>
      </c>
      <c r="F664" t="s">
        <v>217</v>
      </c>
      <c r="G664">
        <v>4016</v>
      </c>
      <c r="H664" t="s">
        <v>204</v>
      </c>
      <c r="I664" t="b">
        <v>1</v>
      </c>
    </row>
    <row r="665" spans="1:9" hidden="1" x14ac:dyDescent="0.2">
      <c r="A665" s="33">
        <v>44834</v>
      </c>
      <c r="B665">
        <v>2023</v>
      </c>
      <c r="C665" t="s">
        <v>200</v>
      </c>
      <c r="D665" t="s">
        <v>258</v>
      </c>
      <c r="E665" t="s">
        <v>202</v>
      </c>
      <c r="F665" t="s">
        <v>218</v>
      </c>
      <c r="G665">
        <v>6628</v>
      </c>
      <c r="H665" t="s">
        <v>204</v>
      </c>
      <c r="I665" t="b">
        <v>1</v>
      </c>
    </row>
    <row r="666" spans="1:9" hidden="1" x14ac:dyDescent="0.2">
      <c r="A666" s="33">
        <v>44834</v>
      </c>
      <c r="B666">
        <v>2023</v>
      </c>
      <c r="C666" t="s">
        <v>200</v>
      </c>
      <c r="D666" t="s">
        <v>258</v>
      </c>
      <c r="E666" t="s">
        <v>202</v>
      </c>
      <c r="F666" t="s">
        <v>1</v>
      </c>
      <c r="G666">
        <v>50122</v>
      </c>
      <c r="H666" t="s">
        <v>204</v>
      </c>
      <c r="I666" t="b">
        <v>1</v>
      </c>
    </row>
    <row r="667" spans="1:9" hidden="1" x14ac:dyDescent="0.2">
      <c r="A667" s="33">
        <v>44834</v>
      </c>
      <c r="B667">
        <v>2023</v>
      </c>
      <c r="C667" t="s">
        <v>200</v>
      </c>
      <c r="D667" t="s">
        <v>258</v>
      </c>
      <c r="E667" t="s">
        <v>202</v>
      </c>
      <c r="F667" t="s">
        <v>219</v>
      </c>
      <c r="G667">
        <v>5126</v>
      </c>
      <c r="H667" t="s">
        <v>204</v>
      </c>
      <c r="I667" t="b">
        <v>1</v>
      </c>
    </row>
    <row r="668" spans="1:9" hidden="1" x14ac:dyDescent="0.2">
      <c r="A668" s="33">
        <v>44926</v>
      </c>
      <c r="B668">
        <v>2023</v>
      </c>
      <c r="C668" t="s">
        <v>220</v>
      </c>
      <c r="D668" t="s">
        <v>259</v>
      </c>
      <c r="E668" t="s">
        <v>202</v>
      </c>
      <c r="F668" t="s">
        <v>203</v>
      </c>
      <c r="G668">
        <v>2.2000000000000002</v>
      </c>
      <c r="H668" t="s">
        <v>204</v>
      </c>
      <c r="I668" t="b">
        <v>1</v>
      </c>
    </row>
    <row r="669" spans="1:9" hidden="1" x14ac:dyDescent="0.2">
      <c r="A669" s="33">
        <v>44926</v>
      </c>
      <c r="B669">
        <v>2023</v>
      </c>
      <c r="C669" t="s">
        <v>220</v>
      </c>
      <c r="D669" t="s">
        <v>259</v>
      </c>
      <c r="E669" t="s">
        <v>202</v>
      </c>
      <c r="F669" t="s">
        <v>205</v>
      </c>
      <c r="G669">
        <v>17488</v>
      </c>
      <c r="H669" t="s">
        <v>204</v>
      </c>
      <c r="I669" t="b">
        <v>1</v>
      </c>
    </row>
    <row r="670" spans="1:9" hidden="1" x14ac:dyDescent="0.2">
      <c r="A670" s="33">
        <v>44926</v>
      </c>
      <c r="B670">
        <v>2023</v>
      </c>
      <c r="C670" t="s">
        <v>220</v>
      </c>
      <c r="D670" t="s">
        <v>259</v>
      </c>
      <c r="E670" t="s">
        <v>202</v>
      </c>
      <c r="F670" t="s">
        <v>206</v>
      </c>
      <c r="G670">
        <v>3648</v>
      </c>
      <c r="H670" t="s">
        <v>204</v>
      </c>
      <c r="I670" t="b">
        <v>1</v>
      </c>
    </row>
    <row r="671" spans="1:9" hidden="1" x14ac:dyDescent="0.2">
      <c r="A671" s="33">
        <v>44926</v>
      </c>
      <c r="B671">
        <v>2023</v>
      </c>
      <c r="C671" t="s">
        <v>220</v>
      </c>
      <c r="D671" t="s">
        <v>259</v>
      </c>
      <c r="E671" t="s">
        <v>202</v>
      </c>
      <c r="F671" t="s">
        <v>207</v>
      </c>
      <c r="G671">
        <v>2.2000000000000002</v>
      </c>
      <c r="H671" t="s">
        <v>204</v>
      </c>
      <c r="I671" t="b">
        <v>1</v>
      </c>
    </row>
    <row r="672" spans="1:9" hidden="1" x14ac:dyDescent="0.2">
      <c r="A672" s="33">
        <v>44926</v>
      </c>
      <c r="B672">
        <v>2023</v>
      </c>
      <c r="C672" t="s">
        <v>220</v>
      </c>
      <c r="D672" t="s">
        <v>259</v>
      </c>
      <c r="E672" t="s">
        <v>202</v>
      </c>
      <c r="F672" t="s">
        <v>10</v>
      </c>
      <c r="G672">
        <v>24047</v>
      </c>
      <c r="H672" t="s">
        <v>204</v>
      </c>
      <c r="I672" t="b">
        <v>1</v>
      </c>
    </row>
    <row r="673" spans="1:9" hidden="1" x14ac:dyDescent="0.2">
      <c r="A673" s="33">
        <v>44926</v>
      </c>
      <c r="B673">
        <v>2023</v>
      </c>
      <c r="C673" t="s">
        <v>220</v>
      </c>
      <c r="D673" t="s">
        <v>259</v>
      </c>
      <c r="E673" t="s">
        <v>202</v>
      </c>
      <c r="F673" t="s">
        <v>208</v>
      </c>
      <c r="G673">
        <v>2337</v>
      </c>
      <c r="H673" t="s">
        <v>204</v>
      </c>
      <c r="I673" t="b">
        <v>1</v>
      </c>
    </row>
    <row r="674" spans="1:9" hidden="1" x14ac:dyDescent="0.2">
      <c r="A674" s="33">
        <v>44926</v>
      </c>
      <c r="B674">
        <v>2023</v>
      </c>
      <c r="C674" t="s">
        <v>220</v>
      </c>
      <c r="D674" t="s">
        <v>259</v>
      </c>
      <c r="E674" t="s">
        <v>202</v>
      </c>
      <c r="F674" t="s">
        <v>209</v>
      </c>
      <c r="G674">
        <v>35259</v>
      </c>
      <c r="H674" t="s">
        <v>204</v>
      </c>
      <c r="I674" t="b">
        <v>1</v>
      </c>
    </row>
    <row r="675" spans="1:9" hidden="1" x14ac:dyDescent="0.2">
      <c r="A675" s="33">
        <v>44926</v>
      </c>
      <c r="B675">
        <v>2023</v>
      </c>
      <c r="C675" t="s">
        <v>220</v>
      </c>
      <c r="D675" t="s">
        <v>259</v>
      </c>
      <c r="E675" t="s">
        <v>202</v>
      </c>
      <c r="F675" t="s">
        <v>210</v>
      </c>
      <c r="G675">
        <v>66.845507801391548</v>
      </c>
      <c r="H675" t="s">
        <v>204</v>
      </c>
      <c r="I675" t="b">
        <v>1</v>
      </c>
    </row>
    <row r="676" spans="1:9" hidden="1" x14ac:dyDescent="0.2">
      <c r="A676" s="33">
        <v>44926</v>
      </c>
      <c r="B676">
        <v>2023</v>
      </c>
      <c r="C676" t="s">
        <v>220</v>
      </c>
      <c r="D676" t="s">
        <v>259</v>
      </c>
      <c r="E676" t="s">
        <v>202</v>
      </c>
      <c r="F676" t="s">
        <v>211</v>
      </c>
      <c r="G676">
        <v>20339</v>
      </c>
      <c r="H676" t="s">
        <v>204</v>
      </c>
      <c r="I676" t="b">
        <v>1</v>
      </c>
    </row>
    <row r="677" spans="1:9" hidden="1" x14ac:dyDescent="0.2">
      <c r="A677" s="33">
        <v>44926</v>
      </c>
      <c r="B677">
        <v>2023</v>
      </c>
      <c r="C677" t="s">
        <v>220</v>
      </c>
      <c r="D677" t="s">
        <v>259</v>
      </c>
      <c r="E677" t="s">
        <v>202</v>
      </c>
      <c r="F677" t="s">
        <v>212</v>
      </c>
      <c r="G677">
        <v>16425</v>
      </c>
      <c r="H677" t="s">
        <v>204</v>
      </c>
      <c r="I677" t="b">
        <v>1</v>
      </c>
    </row>
    <row r="678" spans="1:9" hidden="1" x14ac:dyDescent="0.2">
      <c r="A678" s="33">
        <v>44926</v>
      </c>
      <c r="B678">
        <v>2023</v>
      </c>
      <c r="C678" t="s">
        <v>220</v>
      </c>
      <c r="D678" t="s">
        <v>259</v>
      </c>
      <c r="E678" t="s">
        <v>202</v>
      </c>
      <c r="F678" t="s">
        <v>213</v>
      </c>
      <c r="G678">
        <v>31.139211708722769</v>
      </c>
      <c r="H678" t="s">
        <v>204</v>
      </c>
      <c r="I678" t="b">
        <v>1</v>
      </c>
    </row>
    <row r="679" spans="1:9" hidden="1" x14ac:dyDescent="0.2">
      <c r="A679" s="33">
        <v>44926</v>
      </c>
      <c r="B679">
        <v>2023</v>
      </c>
      <c r="C679" t="s">
        <v>220</v>
      </c>
      <c r="D679" t="s">
        <v>259</v>
      </c>
      <c r="E679" t="s">
        <v>202</v>
      </c>
      <c r="F679" t="s">
        <v>214</v>
      </c>
      <c r="G679">
        <v>20399</v>
      </c>
      <c r="H679" t="s">
        <v>204</v>
      </c>
      <c r="I679" t="b">
        <v>1</v>
      </c>
    </row>
    <row r="680" spans="1:9" x14ac:dyDescent="0.2">
      <c r="A680" s="33">
        <v>44926</v>
      </c>
      <c r="B680">
        <v>2023</v>
      </c>
      <c r="C680" t="s">
        <v>220</v>
      </c>
      <c r="D680" t="s">
        <v>259</v>
      </c>
      <c r="E680" t="s">
        <v>202</v>
      </c>
      <c r="F680" t="s">
        <v>215</v>
      </c>
      <c r="G680">
        <v>38.673289476178738</v>
      </c>
      <c r="H680" t="s">
        <v>204</v>
      </c>
      <c r="I680" t="b">
        <v>1</v>
      </c>
    </row>
    <row r="681" spans="1:9" hidden="1" x14ac:dyDescent="0.2">
      <c r="A681" s="33">
        <v>44926</v>
      </c>
      <c r="B681">
        <v>2023</v>
      </c>
      <c r="C681" t="s">
        <v>220</v>
      </c>
      <c r="D681" t="s">
        <v>259</v>
      </c>
      <c r="E681" t="s">
        <v>202</v>
      </c>
      <c r="F681" t="s">
        <v>216</v>
      </c>
      <c r="G681">
        <v>-60</v>
      </c>
      <c r="H681" t="s">
        <v>204</v>
      </c>
      <c r="I681" t="b">
        <v>1</v>
      </c>
    </row>
    <row r="682" spans="1:9" hidden="1" x14ac:dyDescent="0.2">
      <c r="A682" s="33">
        <v>44926</v>
      </c>
      <c r="B682">
        <v>2023</v>
      </c>
      <c r="C682" t="s">
        <v>220</v>
      </c>
      <c r="D682" t="s">
        <v>259</v>
      </c>
      <c r="E682" t="s">
        <v>202</v>
      </c>
      <c r="F682" t="s">
        <v>217</v>
      </c>
      <c r="G682">
        <v>3914</v>
      </c>
      <c r="H682" t="s">
        <v>204</v>
      </c>
      <c r="I682" t="b">
        <v>1</v>
      </c>
    </row>
    <row r="683" spans="1:9" hidden="1" x14ac:dyDescent="0.2">
      <c r="A683" s="33">
        <v>44926</v>
      </c>
      <c r="B683">
        <v>2023</v>
      </c>
      <c r="C683" t="s">
        <v>220</v>
      </c>
      <c r="D683" t="s">
        <v>259</v>
      </c>
      <c r="E683" t="s">
        <v>202</v>
      </c>
      <c r="F683" t="s">
        <v>218</v>
      </c>
      <c r="G683">
        <v>6844</v>
      </c>
      <c r="H683" t="s">
        <v>204</v>
      </c>
      <c r="I683" t="b">
        <v>1</v>
      </c>
    </row>
    <row r="684" spans="1:9" hidden="1" x14ac:dyDescent="0.2">
      <c r="A684" s="33">
        <v>44926</v>
      </c>
      <c r="B684">
        <v>2023</v>
      </c>
      <c r="C684" t="s">
        <v>220</v>
      </c>
      <c r="D684" t="s">
        <v>259</v>
      </c>
      <c r="E684" t="s">
        <v>202</v>
      </c>
      <c r="F684" t="s">
        <v>1</v>
      </c>
      <c r="G684">
        <v>52747</v>
      </c>
      <c r="H684" t="s">
        <v>204</v>
      </c>
      <c r="I684" t="b">
        <v>1</v>
      </c>
    </row>
    <row r="685" spans="1:9" hidden="1" x14ac:dyDescent="0.2">
      <c r="A685" s="33">
        <v>44926</v>
      </c>
      <c r="B685">
        <v>2023</v>
      </c>
      <c r="C685" t="s">
        <v>220</v>
      </c>
      <c r="D685" t="s">
        <v>259</v>
      </c>
      <c r="E685" t="s">
        <v>202</v>
      </c>
      <c r="F685" t="s">
        <v>219</v>
      </c>
      <c r="G685">
        <v>5679</v>
      </c>
      <c r="H685" t="s">
        <v>204</v>
      </c>
      <c r="I685" t="b">
        <v>1</v>
      </c>
    </row>
    <row r="686" spans="1:9" hidden="1" x14ac:dyDescent="0.2">
      <c r="A686" s="33">
        <v>45016</v>
      </c>
      <c r="B686">
        <v>2023</v>
      </c>
      <c r="C686" t="s">
        <v>222</v>
      </c>
      <c r="D686" t="s">
        <v>260</v>
      </c>
      <c r="E686" t="s">
        <v>202</v>
      </c>
      <c r="F686" t="s">
        <v>203</v>
      </c>
      <c r="G686">
        <v>2.46</v>
      </c>
      <c r="H686" t="s">
        <v>204</v>
      </c>
      <c r="I686" t="b">
        <v>1</v>
      </c>
    </row>
    <row r="687" spans="1:9" hidden="1" x14ac:dyDescent="0.2">
      <c r="A687" s="33">
        <v>45016</v>
      </c>
      <c r="B687">
        <v>2023</v>
      </c>
      <c r="C687" t="s">
        <v>222</v>
      </c>
      <c r="D687" t="s">
        <v>260</v>
      </c>
      <c r="E687" t="s">
        <v>202</v>
      </c>
      <c r="F687" t="s">
        <v>205</v>
      </c>
      <c r="G687">
        <v>16128</v>
      </c>
      <c r="H687" t="s">
        <v>204</v>
      </c>
      <c r="I687" t="b">
        <v>1</v>
      </c>
    </row>
    <row r="688" spans="1:9" hidden="1" x14ac:dyDescent="0.2">
      <c r="A688" s="33">
        <v>45016</v>
      </c>
      <c r="B688">
        <v>2023</v>
      </c>
      <c r="C688" t="s">
        <v>222</v>
      </c>
      <c r="D688" t="s">
        <v>260</v>
      </c>
      <c r="E688" t="s">
        <v>202</v>
      </c>
      <c r="F688" t="s">
        <v>206</v>
      </c>
      <c r="G688">
        <v>3549</v>
      </c>
      <c r="H688" t="s">
        <v>204</v>
      </c>
      <c r="I688" t="b">
        <v>1</v>
      </c>
    </row>
    <row r="689" spans="1:9" hidden="1" x14ac:dyDescent="0.2">
      <c r="A689" s="33">
        <v>45016</v>
      </c>
      <c r="B689">
        <v>2023</v>
      </c>
      <c r="C689" t="s">
        <v>222</v>
      </c>
      <c r="D689" t="s">
        <v>260</v>
      </c>
      <c r="E689" t="s">
        <v>202</v>
      </c>
      <c r="F689" t="s">
        <v>207</v>
      </c>
      <c r="G689">
        <v>2.4500000000000002</v>
      </c>
      <c r="H689" t="s">
        <v>204</v>
      </c>
      <c r="I689" t="b">
        <v>1</v>
      </c>
    </row>
    <row r="690" spans="1:9" hidden="1" x14ac:dyDescent="0.2">
      <c r="A690" s="33">
        <v>45016</v>
      </c>
      <c r="B690">
        <v>2023</v>
      </c>
      <c r="C690" t="s">
        <v>222</v>
      </c>
      <c r="D690" t="s">
        <v>260</v>
      </c>
      <c r="E690" t="s">
        <v>202</v>
      </c>
      <c r="F690" t="s">
        <v>10</v>
      </c>
      <c r="G690">
        <v>25901</v>
      </c>
      <c r="H690" t="s">
        <v>204</v>
      </c>
      <c r="I690" t="b">
        <v>1</v>
      </c>
    </row>
    <row r="691" spans="1:9" hidden="1" x14ac:dyDescent="0.2">
      <c r="A691" s="33">
        <v>45016</v>
      </c>
      <c r="B691">
        <v>2023</v>
      </c>
      <c r="C691" t="s">
        <v>222</v>
      </c>
      <c r="D691" t="s">
        <v>260</v>
      </c>
      <c r="E691" t="s">
        <v>202</v>
      </c>
      <c r="F691" t="s">
        <v>208</v>
      </c>
      <c r="G691">
        <v>1643</v>
      </c>
      <c r="H691" t="s">
        <v>204</v>
      </c>
      <c r="I691" t="b">
        <v>1</v>
      </c>
    </row>
    <row r="692" spans="1:9" hidden="1" x14ac:dyDescent="0.2">
      <c r="A692" s="33">
        <v>45016</v>
      </c>
      <c r="B692">
        <v>2023</v>
      </c>
      <c r="C692" t="s">
        <v>222</v>
      </c>
      <c r="D692" t="s">
        <v>260</v>
      </c>
      <c r="E692" t="s">
        <v>202</v>
      </c>
      <c r="F692" t="s">
        <v>209</v>
      </c>
      <c r="G692">
        <v>36729</v>
      </c>
      <c r="H692" t="s">
        <v>204</v>
      </c>
      <c r="I692" t="b">
        <v>1</v>
      </c>
    </row>
    <row r="693" spans="1:9" hidden="1" x14ac:dyDescent="0.2">
      <c r="A693" s="33">
        <v>45016</v>
      </c>
      <c r="B693">
        <v>2023</v>
      </c>
      <c r="C693" t="s">
        <v>222</v>
      </c>
      <c r="D693" t="s">
        <v>260</v>
      </c>
      <c r="E693" t="s">
        <v>202</v>
      </c>
      <c r="F693" t="s">
        <v>210</v>
      </c>
      <c r="G693">
        <v>69.48748510131108</v>
      </c>
      <c r="H693" t="s">
        <v>204</v>
      </c>
      <c r="I693" t="b">
        <v>1</v>
      </c>
    </row>
    <row r="694" spans="1:9" hidden="1" x14ac:dyDescent="0.2">
      <c r="A694" s="33">
        <v>45016</v>
      </c>
      <c r="B694">
        <v>2023</v>
      </c>
      <c r="C694" t="s">
        <v>222</v>
      </c>
      <c r="D694" t="s">
        <v>260</v>
      </c>
      <c r="E694" t="s">
        <v>202</v>
      </c>
      <c r="F694" t="s">
        <v>211</v>
      </c>
      <c r="G694">
        <v>22673</v>
      </c>
      <c r="H694" t="s">
        <v>204</v>
      </c>
      <c r="I694" t="b">
        <v>1</v>
      </c>
    </row>
    <row r="695" spans="1:9" hidden="1" x14ac:dyDescent="0.2">
      <c r="A695" s="33">
        <v>45016</v>
      </c>
      <c r="B695">
        <v>2023</v>
      </c>
      <c r="C695" t="s">
        <v>222</v>
      </c>
      <c r="D695" t="s">
        <v>260</v>
      </c>
      <c r="E695" t="s">
        <v>202</v>
      </c>
      <c r="F695" t="s">
        <v>212</v>
      </c>
      <c r="G695">
        <v>18299</v>
      </c>
      <c r="H695" t="s">
        <v>204</v>
      </c>
      <c r="I695" t="b">
        <v>1</v>
      </c>
    </row>
    <row r="696" spans="1:9" hidden="1" x14ac:dyDescent="0.2">
      <c r="A696" s="33">
        <v>45016</v>
      </c>
      <c r="B696">
        <v>2023</v>
      </c>
      <c r="C696" t="s">
        <v>222</v>
      </c>
      <c r="D696" t="s">
        <v>260</v>
      </c>
      <c r="E696" t="s">
        <v>202</v>
      </c>
      <c r="F696" t="s">
        <v>213</v>
      </c>
      <c r="G696">
        <v>34.619823296819717</v>
      </c>
      <c r="H696" t="s">
        <v>204</v>
      </c>
      <c r="I696" t="b">
        <v>1</v>
      </c>
    </row>
    <row r="697" spans="1:9" hidden="1" x14ac:dyDescent="0.2">
      <c r="A697" s="33">
        <v>45016</v>
      </c>
      <c r="B697">
        <v>2023</v>
      </c>
      <c r="C697" t="s">
        <v>222</v>
      </c>
      <c r="D697" t="s">
        <v>260</v>
      </c>
      <c r="E697" t="s">
        <v>202</v>
      </c>
      <c r="F697" t="s">
        <v>214</v>
      </c>
      <c r="G697">
        <v>22352</v>
      </c>
      <c r="H697" t="s">
        <v>204</v>
      </c>
      <c r="I697" t="b">
        <v>1</v>
      </c>
    </row>
    <row r="698" spans="1:9" x14ac:dyDescent="0.2">
      <c r="A698" s="33">
        <v>45016</v>
      </c>
      <c r="B698">
        <v>2023</v>
      </c>
      <c r="C698" t="s">
        <v>222</v>
      </c>
      <c r="D698" t="s">
        <v>260</v>
      </c>
      <c r="E698" t="s">
        <v>202</v>
      </c>
      <c r="F698" t="s">
        <v>215</v>
      </c>
      <c r="G698">
        <v>42.287681858599619</v>
      </c>
      <c r="H698" t="s">
        <v>204</v>
      </c>
      <c r="I698" t="b">
        <v>1</v>
      </c>
    </row>
    <row r="699" spans="1:9" hidden="1" x14ac:dyDescent="0.2">
      <c r="A699" s="33">
        <v>45016</v>
      </c>
      <c r="B699">
        <v>2023</v>
      </c>
      <c r="C699" t="s">
        <v>222</v>
      </c>
      <c r="D699" t="s">
        <v>260</v>
      </c>
      <c r="E699" t="s">
        <v>202</v>
      </c>
      <c r="F699" t="s">
        <v>216</v>
      </c>
      <c r="G699">
        <v>321</v>
      </c>
      <c r="H699" t="s">
        <v>204</v>
      </c>
      <c r="I699" t="b">
        <v>1</v>
      </c>
    </row>
    <row r="700" spans="1:9" hidden="1" x14ac:dyDescent="0.2">
      <c r="A700" s="33">
        <v>45016</v>
      </c>
      <c r="B700">
        <v>2023</v>
      </c>
      <c r="C700" t="s">
        <v>222</v>
      </c>
      <c r="D700" t="s">
        <v>260</v>
      </c>
      <c r="E700" t="s">
        <v>202</v>
      </c>
      <c r="F700" t="s">
        <v>217</v>
      </c>
      <c r="G700">
        <v>4374</v>
      </c>
      <c r="H700" t="s">
        <v>204</v>
      </c>
      <c r="I700" t="b">
        <v>1</v>
      </c>
    </row>
    <row r="701" spans="1:9" hidden="1" x14ac:dyDescent="0.2">
      <c r="A701" s="33">
        <v>45016</v>
      </c>
      <c r="B701">
        <v>2023</v>
      </c>
      <c r="C701" t="s">
        <v>222</v>
      </c>
      <c r="D701" t="s">
        <v>260</v>
      </c>
      <c r="E701" t="s">
        <v>202</v>
      </c>
      <c r="F701" t="s">
        <v>218</v>
      </c>
      <c r="G701">
        <v>6984</v>
      </c>
      <c r="H701" t="s">
        <v>204</v>
      </c>
      <c r="I701" t="b">
        <v>1</v>
      </c>
    </row>
    <row r="702" spans="1:9" hidden="1" x14ac:dyDescent="0.2">
      <c r="A702" s="33">
        <v>45016</v>
      </c>
      <c r="B702">
        <v>2023</v>
      </c>
      <c r="C702" t="s">
        <v>222</v>
      </c>
      <c r="D702" t="s">
        <v>260</v>
      </c>
      <c r="E702" t="s">
        <v>202</v>
      </c>
      <c r="F702" t="s">
        <v>1</v>
      </c>
      <c r="G702">
        <v>52857</v>
      </c>
      <c r="H702" t="s">
        <v>204</v>
      </c>
      <c r="I702" t="b">
        <v>1</v>
      </c>
    </row>
    <row r="703" spans="1:9" hidden="1" x14ac:dyDescent="0.2">
      <c r="A703" s="33">
        <v>45016</v>
      </c>
      <c r="B703">
        <v>2023</v>
      </c>
      <c r="C703" t="s">
        <v>222</v>
      </c>
      <c r="D703" t="s">
        <v>260</v>
      </c>
      <c r="E703" t="s">
        <v>202</v>
      </c>
      <c r="F703" t="s">
        <v>219</v>
      </c>
      <c r="G703">
        <v>5750</v>
      </c>
      <c r="H703" t="s">
        <v>204</v>
      </c>
      <c r="I703" t="b">
        <v>1</v>
      </c>
    </row>
    <row r="704" spans="1:9" hidden="1" x14ac:dyDescent="0.2">
      <c r="A704" s="33">
        <v>45107</v>
      </c>
      <c r="B704">
        <v>2023</v>
      </c>
      <c r="C704" t="s">
        <v>224</v>
      </c>
      <c r="D704" t="s">
        <v>261</v>
      </c>
      <c r="E704" t="s">
        <v>202</v>
      </c>
      <c r="F704" t="s">
        <v>203</v>
      </c>
      <c r="G704">
        <v>2.71</v>
      </c>
      <c r="H704" t="s">
        <v>204</v>
      </c>
      <c r="I704" t="b">
        <v>1</v>
      </c>
    </row>
    <row r="705" spans="1:9" hidden="1" x14ac:dyDescent="0.2">
      <c r="A705" s="33">
        <v>45107</v>
      </c>
      <c r="B705">
        <v>2023</v>
      </c>
      <c r="C705" t="s">
        <v>224</v>
      </c>
      <c r="D705" t="s">
        <v>261</v>
      </c>
      <c r="E705" t="s">
        <v>202</v>
      </c>
      <c r="F705" t="s">
        <v>205</v>
      </c>
      <c r="G705">
        <v>16795</v>
      </c>
      <c r="H705" t="s">
        <v>204</v>
      </c>
      <c r="I705" t="b">
        <v>1</v>
      </c>
    </row>
    <row r="706" spans="1:9" hidden="1" x14ac:dyDescent="0.2">
      <c r="A706" s="33">
        <v>45107</v>
      </c>
      <c r="B706">
        <v>2023</v>
      </c>
      <c r="C706" t="s">
        <v>224</v>
      </c>
      <c r="D706" t="s">
        <v>261</v>
      </c>
      <c r="E706" t="s">
        <v>202</v>
      </c>
      <c r="F706" t="s">
        <v>206</v>
      </c>
      <c r="G706">
        <v>3874</v>
      </c>
      <c r="H706" t="s">
        <v>204</v>
      </c>
      <c r="I706" t="b">
        <v>1</v>
      </c>
    </row>
    <row r="707" spans="1:9" hidden="1" x14ac:dyDescent="0.2">
      <c r="A707" s="33">
        <v>45107</v>
      </c>
      <c r="B707">
        <v>2023</v>
      </c>
      <c r="C707" t="s">
        <v>224</v>
      </c>
      <c r="D707" t="s">
        <v>261</v>
      </c>
      <c r="E707" t="s">
        <v>202</v>
      </c>
      <c r="F707" t="s">
        <v>207</v>
      </c>
      <c r="G707">
        <v>2.6799999999999988</v>
      </c>
      <c r="H707" t="s">
        <v>204</v>
      </c>
      <c r="I707" t="b">
        <v>1</v>
      </c>
    </row>
    <row r="708" spans="1:9" hidden="1" x14ac:dyDescent="0.2">
      <c r="A708" s="33">
        <v>45107</v>
      </c>
      <c r="B708">
        <v>2023</v>
      </c>
      <c r="C708" t="s">
        <v>224</v>
      </c>
      <c r="D708" t="s">
        <v>261</v>
      </c>
      <c r="E708" t="s">
        <v>202</v>
      </c>
      <c r="F708" t="s">
        <v>10</v>
      </c>
      <c r="G708">
        <v>28128</v>
      </c>
      <c r="H708" t="s">
        <v>204</v>
      </c>
      <c r="I708" t="b">
        <v>1</v>
      </c>
    </row>
    <row r="709" spans="1:9" hidden="1" x14ac:dyDescent="0.2">
      <c r="A709" s="33">
        <v>45107</v>
      </c>
      <c r="B709">
        <v>2023</v>
      </c>
      <c r="C709" t="s">
        <v>224</v>
      </c>
      <c r="D709" t="s">
        <v>261</v>
      </c>
      <c r="E709" t="s">
        <v>202</v>
      </c>
      <c r="F709" t="s">
        <v>208</v>
      </c>
      <c r="G709">
        <v>2197</v>
      </c>
      <c r="H709" t="s">
        <v>204</v>
      </c>
      <c r="I709" t="b">
        <v>1</v>
      </c>
    </row>
    <row r="710" spans="1:9" hidden="1" x14ac:dyDescent="0.2">
      <c r="A710" s="33">
        <v>45107</v>
      </c>
      <c r="B710">
        <v>2023</v>
      </c>
      <c r="C710" t="s">
        <v>224</v>
      </c>
      <c r="D710" t="s">
        <v>261</v>
      </c>
      <c r="E710" t="s">
        <v>202</v>
      </c>
      <c r="F710" t="s">
        <v>209</v>
      </c>
      <c r="G710">
        <v>39394</v>
      </c>
      <c r="H710" t="s">
        <v>204</v>
      </c>
      <c r="I710" t="b">
        <v>1</v>
      </c>
    </row>
    <row r="711" spans="1:9" hidden="1" x14ac:dyDescent="0.2">
      <c r="A711" s="33">
        <v>45107</v>
      </c>
      <c r="B711">
        <v>2023</v>
      </c>
      <c r="C711" t="s">
        <v>224</v>
      </c>
      <c r="D711" t="s">
        <v>261</v>
      </c>
      <c r="E711" t="s">
        <v>202</v>
      </c>
      <c r="F711" t="s">
        <v>210</v>
      </c>
      <c r="G711">
        <v>70.109807969531403</v>
      </c>
      <c r="H711" t="s">
        <v>204</v>
      </c>
      <c r="I711" t="b">
        <v>1</v>
      </c>
    </row>
    <row r="712" spans="1:9" hidden="1" x14ac:dyDescent="0.2">
      <c r="A712" s="33">
        <v>45107</v>
      </c>
      <c r="B712">
        <v>2023</v>
      </c>
      <c r="C712" t="s">
        <v>224</v>
      </c>
      <c r="D712" t="s">
        <v>261</v>
      </c>
      <c r="E712" t="s">
        <v>202</v>
      </c>
      <c r="F712" t="s">
        <v>211</v>
      </c>
      <c r="G712">
        <v>24727</v>
      </c>
      <c r="H712" t="s">
        <v>204</v>
      </c>
      <c r="I712" t="b">
        <v>1</v>
      </c>
    </row>
    <row r="713" spans="1:9" hidden="1" x14ac:dyDescent="0.2">
      <c r="A713" s="33">
        <v>45107</v>
      </c>
      <c r="B713">
        <v>2023</v>
      </c>
      <c r="C713" t="s">
        <v>224</v>
      </c>
      <c r="D713" t="s">
        <v>261</v>
      </c>
      <c r="E713" t="s">
        <v>202</v>
      </c>
      <c r="F713" t="s">
        <v>212</v>
      </c>
      <c r="G713">
        <v>20081</v>
      </c>
      <c r="H713" t="s">
        <v>204</v>
      </c>
      <c r="I713" t="b">
        <v>1</v>
      </c>
    </row>
    <row r="714" spans="1:9" hidden="1" x14ac:dyDescent="0.2">
      <c r="A714" s="33">
        <v>45107</v>
      </c>
      <c r="B714">
        <v>2023</v>
      </c>
      <c r="C714" t="s">
        <v>224</v>
      </c>
      <c r="D714" t="s">
        <v>261</v>
      </c>
      <c r="E714" t="s">
        <v>202</v>
      </c>
      <c r="F714" t="s">
        <v>213</v>
      </c>
      <c r="G714">
        <v>35.738311769207499</v>
      </c>
      <c r="H714" t="s">
        <v>204</v>
      </c>
      <c r="I714" t="b">
        <v>1</v>
      </c>
    </row>
    <row r="715" spans="1:9" hidden="1" x14ac:dyDescent="0.2">
      <c r="A715" s="33">
        <v>45107</v>
      </c>
      <c r="B715">
        <v>2023</v>
      </c>
      <c r="C715" t="s">
        <v>224</v>
      </c>
      <c r="D715" t="s">
        <v>261</v>
      </c>
      <c r="E715" t="s">
        <v>202</v>
      </c>
      <c r="F715" t="s">
        <v>214</v>
      </c>
      <c r="G715">
        <v>24254</v>
      </c>
      <c r="H715" t="s">
        <v>204</v>
      </c>
      <c r="I715" t="b">
        <v>1</v>
      </c>
    </row>
    <row r="716" spans="1:9" x14ac:dyDescent="0.2">
      <c r="A716" s="33">
        <v>45107</v>
      </c>
      <c r="B716">
        <v>2023</v>
      </c>
      <c r="C716" t="s">
        <v>224</v>
      </c>
      <c r="D716" t="s">
        <v>261</v>
      </c>
      <c r="E716" t="s">
        <v>202</v>
      </c>
      <c r="F716" t="s">
        <v>215</v>
      </c>
      <c r="G716">
        <v>43.165032301696058</v>
      </c>
      <c r="H716" t="s">
        <v>204</v>
      </c>
      <c r="I716" t="b">
        <v>1</v>
      </c>
    </row>
    <row r="717" spans="1:9" hidden="1" x14ac:dyDescent="0.2">
      <c r="A717" s="33">
        <v>45107</v>
      </c>
      <c r="B717">
        <v>2023</v>
      </c>
      <c r="C717" t="s">
        <v>224</v>
      </c>
      <c r="D717" t="s">
        <v>261</v>
      </c>
      <c r="E717" t="s">
        <v>202</v>
      </c>
      <c r="F717" t="s">
        <v>216</v>
      </c>
      <c r="G717">
        <v>473</v>
      </c>
      <c r="H717" t="s">
        <v>204</v>
      </c>
      <c r="I717" t="b">
        <v>1</v>
      </c>
    </row>
    <row r="718" spans="1:9" hidden="1" x14ac:dyDescent="0.2">
      <c r="A718" s="33">
        <v>45107</v>
      </c>
      <c r="B718">
        <v>2023</v>
      </c>
      <c r="C718" t="s">
        <v>224</v>
      </c>
      <c r="D718" t="s">
        <v>261</v>
      </c>
      <c r="E718" t="s">
        <v>202</v>
      </c>
      <c r="F718" t="s">
        <v>217</v>
      </c>
      <c r="G718">
        <v>4646</v>
      </c>
      <c r="H718" t="s">
        <v>204</v>
      </c>
      <c r="I718" t="b">
        <v>1</v>
      </c>
    </row>
    <row r="719" spans="1:9" hidden="1" x14ac:dyDescent="0.2">
      <c r="A719" s="33">
        <v>45107</v>
      </c>
      <c r="B719">
        <v>2023</v>
      </c>
      <c r="C719" t="s">
        <v>224</v>
      </c>
      <c r="D719" t="s">
        <v>261</v>
      </c>
      <c r="E719" t="s">
        <v>202</v>
      </c>
      <c r="F719" t="s">
        <v>218</v>
      </c>
      <c r="G719">
        <v>6739</v>
      </c>
      <c r="H719" t="s">
        <v>204</v>
      </c>
      <c r="I719" t="b">
        <v>1</v>
      </c>
    </row>
    <row r="720" spans="1:9" hidden="1" x14ac:dyDescent="0.2">
      <c r="A720" s="33">
        <v>45107</v>
      </c>
      <c r="B720">
        <v>2023</v>
      </c>
      <c r="C720" t="s">
        <v>224</v>
      </c>
      <c r="D720" t="s">
        <v>261</v>
      </c>
      <c r="E720" t="s">
        <v>202</v>
      </c>
      <c r="F720" t="s">
        <v>1</v>
      </c>
      <c r="G720">
        <v>56189</v>
      </c>
      <c r="H720" t="s">
        <v>204</v>
      </c>
      <c r="I720" t="b">
        <v>1</v>
      </c>
    </row>
    <row r="721" spans="1:9" hidden="1" x14ac:dyDescent="0.2">
      <c r="A721" s="33">
        <v>45107</v>
      </c>
      <c r="B721">
        <v>2023</v>
      </c>
      <c r="C721" t="s">
        <v>224</v>
      </c>
      <c r="D721" t="s">
        <v>261</v>
      </c>
      <c r="E721" t="s">
        <v>202</v>
      </c>
      <c r="F721" t="s">
        <v>219</v>
      </c>
      <c r="G721">
        <v>6204</v>
      </c>
      <c r="H721" t="s">
        <v>204</v>
      </c>
      <c r="I721" t="b">
        <v>1</v>
      </c>
    </row>
    <row r="722" spans="1:9" hidden="1" x14ac:dyDescent="0.2">
      <c r="A722" s="33">
        <v>45199</v>
      </c>
      <c r="B722">
        <v>2024</v>
      </c>
      <c r="C722" t="s">
        <v>200</v>
      </c>
      <c r="D722" t="s">
        <v>262</v>
      </c>
      <c r="E722" t="s">
        <v>202</v>
      </c>
      <c r="F722" t="s">
        <v>203</v>
      </c>
      <c r="G722">
        <v>3</v>
      </c>
      <c r="H722" t="s">
        <v>204</v>
      </c>
      <c r="I722" t="b">
        <v>1</v>
      </c>
    </row>
    <row r="723" spans="1:9" hidden="1" x14ac:dyDescent="0.2">
      <c r="A723" s="33">
        <v>45199</v>
      </c>
      <c r="B723">
        <v>2024</v>
      </c>
      <c r="C723" t="s">
        <v>200</v>
      </c>
      <c r="D723" t="s">
        <v>262</v>
      </c>
      <c r="E723" t="s">
        <v>202</v>
      </c>
      <c r="F723" t="s">
        <v>205</v>
      </c>
      <c r="G723">
        <v>16302</v>
      </c>
      <c r="H723" t="s">
        <v>204</v>
      </c>
      <c r="I723" t="b">
        <v>1</v>
      </c>
    </row>
    <row r="724" spans="1:9" hidden="1" x14ac:dyDescent="0.2">
      <c r="A724" s="33">
        <v>45199</v>
      </c>
      <c r="B724">
        <v>2024</v>
      </c>
      <c r="C724" t="s">
        <v>200</v>
      </c>
      <c r="D724" t="s">
        <v>262</v>
      </c>
      <c r="E724" t="s">
        <v>202</v>
      </c>
      <c r="F724" t="s">
        <v>206</v>
      </c>
      <c r="G724">
        <v>3921</v>
      </c>
      <c r="H724" t="s">
        <v>204</v>
      </c>
      <c r="I724" t="b">
        <v>1</v>
      </c>
    </row>
    <row r="725" spans="1:9" hidden="1" x14ac:dyDescent="0.2">
      <c r="A725" s="33">
        <v>45199</v>
      </c>
      <c r="B725">
        <v>2024</v>
      </c>
      <c r="C725" t="s">
        <v>200</v>
      </c>
      <c r="D725" t="s">
        <v>262</v>
      </c>
      <c r="E725" t="s">
        <v>202</v>
      </c>
      <c r="F725" t="s">
        <v>207</v>
      </c>
      <c r="G725">
        <v>2.99</v>
      </c>
      <c r="H725" t="s">
        <v>204</v>
      </c>
      <c r="I725" t="b">
        <v>1</v>
      </c>
    </row>
    <row r="726" spans="1:9" hidden="1" x14ac:dyDescent="0.2">
      <c r="A726" s="33">
        <v>45199</v>
      </c>
      <c r="B726">
        <v>2024</v>
      </c>
      <c r="C726" t="s">
        <v>200</v>
      </c>
      <c r="D726" t="s">
        <v>262</v>
      </c>
      <c r="E726" t="s">
        <v>202</v>
      </c>
      <c r="F726" t="s">
        <v>10</v>
      </c>
      <c r="G726">
        <v>30816</v>
      </c>
      <c r="H726" t="s">
        <v>204</v>
      </c>
      <c r="I726" t="b">
        <v>1</v>
      </c>
    </row>
    <row r="727" spans="1:9" hidden="1" x14ac:dyDescent="0.2">
      <c r="A727" s="33">
        <v>45199</v>
      </c>
      <c r="B727">
        <v>2024</v>
      </c>
      <c r="C727" t="s">
        <v>200</v>
      </c>
      <c r="D727" t="s">
        <v>262</v>
      </c>
      <c r="E727" t="s">
        <v>202</v>
      </c>
      <c r="F727" t="s">
        <v>208</v>
      </c>
      <c r="G727">
        <v>1474</v>
      </c>
      <c r="H727" t="s">
        <v>204</v>
      </c>
      <c r="I727" t="b">
        <v>1</v>
      </c>
    </row>
    <row r="728" spans="1:9" hidden="1" x14ac:dyDescent="0.2">
      <c r="A728" s="33">
        <v>45199</v>
      </c>
      <c r="B728">
        <v>2024</v>
      </c>
      <c r="C728" t="s">
        <v>200</v>
      </c>
      <c r="D728" t="s">
        <v>262</v>
      </c>
      <c r="E728" t="s">
        <v>202</v>
      </c>
      <c r="F728" t="s">
        <v>209</v>
      </c>
      <c r="G728">
        <v>40215</v>
      </c>
      <c r="H728" t="s">
        <v>204</v>
      </c>
      <c r="I728" t="b">
        <v>1</v>
      </c>
    </row>
    <row r="729" spans="1:9" hidden="1" x14ac:dyDescent="0.2">
      <c r="A729" s="33">
        <v>45199</v>
      </c>
      <c r="B729">
        <v>2024</v>
      </c>
      <c r="C729" t="s">
        <v>200</v>
      </c>
      <c r="D729" t="s">
        <v>262</v>
      </c>
      <c r="E729" t="s">
        <v>202</v>
      </c>
      <c r="F729" t="s">
        <v>210</v>
      </c>
      <c r="G729">
        <v>71.15558150644938</v>
      </c>
      <c r="H729" t="s">
        <v>204</v>
      </c>
      <c r="I729" t="b">
        <v>1</v>
      </c>
    </row>
    <row r="730" spans="1:9" hidden="1" x14ac:dyDescent="0.2">
      <c r="A730" s="33">
        <v>45199</v>
      </c>
      <c r="B730">
        <v>2024</v>
      </c>
      <c r="C730" t="s">
        <v>200</v>
      </c>
      <c r="D730" t="s">
        <v>262</v>
      </c>
      <c r="E730" t="s">
        <v>202</v>
      </c>
      <c r="F730" t="s">
        <v>211</v>
      </c>
      <c r="G730">
        <v>27284</v>
      </c>
      <c r="H730" t="s">
        <v>204</v>
      </c>
      <c r="I730" t="b">
        <v>1</v>
      </c>
    </row>
    <row r="731" spans="1:9" hidden="1" x14ac:dyDescent="0.2">
      <c r="A731" s="33">
        <v>45199</v>
      </c>
      <c r="B731">
        <v>2024</v>
      </c>
      <c r="C731" t="s">
        <v>200</v>
      </c>
      <c r="D731" t="s">
        <v>262</v>
      </c>
      <c r="E731" t="s">
        <v>202</v>
      </c>
      <c r="F731" t="s">
        <v>212</v>
      </c>
      <c r="G731">
        <v>22291</v>
      </c>
      <c r="H731" t="s">
        <v>204</v>
      </c>
      <c r="I731" t="b">
        <v>1</v>
      </c>
    </row>
    <row r="732" spans="1:9" hidden="1" x14ac:dyDescent="0.2">
      <c r="A732" s="33">
        <v>45199</v>
      </c>
      <c r="B732">
        <v>2024</v>
      </c>
      <c r="C732" t="s">
        <v>200</v>
      </c>
      <c r="D732" t="s">
        <v>262</v>
      </c>
      <c r="E732" t="s">
        <v>202</v>
      </c>
      <c r="F732" t="s">
        <v>213</v>
      </c>
      <c r="G732">
        <v>39.441230072367603</v>
      </c>
      <c r="H732" t="s">
        <v>204</v>
      </c>
      <c r="I732" t="b">
        <v>1</v>
      </c>
    </row>
    <row r="733" spans="1:9" hidden="1" x14ac:dyDescent="0.2">
      <c r="A733" s="33">
        <v>45199</v>
      </c>
      <c r="B733">
        <v>2024</v>
      </c>
      <c r="C733" t="s">
        <v>200</v>
      </c>
      <c r="D733" t="s">
        <v>262</v>
      </c>
      <c r="E733" t="s">
        <v>202</v>
      </c>
      <c r="F733" t="s">
        <v>214</v>
      </c>
      <c r="G733">
        <v>26895</v>
      </c>
      <c r="H733" t="s">
        <v>204</v>
      </c>
      <c r="I733" t="b">
        <v>1</v>
      </c>
    </row>
    <row r="734" spans="1:9" x14ac:dyDescent="0.2">
      <c r="A734" s="33">
        <v>45199</v>
      </c>
      <c r="B734">
        <v>2024</v>
      </c>
      <c r="C734" t="s">
        <v>200</v>
      </c>
      <c r="D734" t="s">
        <v>262</v>
      </c>
      <c r="E734" t="s">
        <v>202</v>
      </c>
      <c r="F734" t="s">
        <v>215</v>
      </c>
      <c r="G734">
        <v>47.587451563246461</v>
      </c>
      <c r="H734" t="s">
        <v>204</v>
      </c>
      <c r="I734" t="b">
        <v>1</v>
      </c>
    </row>
    <row r="735" spans="1:9" hidden="1" x14ac:dyDescent="0.2">
      <c r="A735" s="33">
        <v>45199</v>
      </c>
      <c r="B735">
        <v>2024</v>
      </c>
      <c r="C735" t="s">
        <v>200</v>
      </c>
      <c r="D735" t="s">
        <v>262</v>
      </c>
      <c r="E735" t="s">
        <v>202</v>
      </c>
      <c r="F735" t="s">
        <v>216</v>
      </c>
      <c r="G735">
        <v>389</v>
      </c>
      <c r="H735" t="s">
        <v>204</v>
      </c>
      <c r="I735" t="b">
        <v>1</v>
      </c>
    </row>
    <row r="736" spans="1:9" hidden="1" x14ac:dyDescent="0.2">
      <c r="A736" s="33">
        <v>45199</v>
      </c>
      <c r="B736">
        <v>2024</v>
      </c>
      <c r="C736" t="s">
        <v>200</v>
      </c>
      <c r="D736" t="s">
        <v>262</v>
      </c>
      <c r="E736" t="s">
        <v>202</v>
      </c>
      <c r="F736" t="s">
        <v>217</v>
      </c>
      <c r="G736">
        <v>4993</v>
      </c>
      <c r="H736" t="s">
        <v>204</v>
      </c>
      <c r="I736" t="b">
        <v>1</v>
      </c>
    </row>
    <row r="737" spans="1:9" hidden="1" x14ac:dyDescent="0.2">
      <c r="A737" s="33">
        <v>45199</v>
      </c>
      <c r="B737">
        <v>2024</v>
      </c>
      <c r="C737" t="s">
        <v>200</v>
      </c>
      <c r="D737" t="s">
        <v>262</v>
      </c>
      <c r="E737" t="s">
        <v>202</v>
      </c>
      <c r="F737" t="s">
        <v>218</v>
      </c>
      <c r="G737">
        <v>6659</v>
      </c>
      <c r="H737" t="s">
        <v>204</v>
      </c>
      <c r="I737" t="b">
        <v>1</v>
      </c>
    </row>
    <row r="738" spans="1:9" hidden="1" x14ac:dyDescent="0.2">
      <c r="A738" s="33">
        <v>45199</v>
      </c>
      <c r="B738">
        <v>2024</v>
      </c>
      <c r="C738" t="s">
        <v>200</v>
      </c>
      <c r="D738" t="s">
        <v>262</v>
      </c>
      <c r="E738" t="s">
        <v>202</v>
      </c>
      <c r="F738" t="s">
        <v>1</v>
      </c>
      <c r="G738">
        <v>56517</v>
      </c>
      <c r="H738" t="s">
        <v>204</v>
      </c>
      <c r="I738" t="b">
        <v>1</v>
      </c>
    </row>
    <row r="739" spans="1:9" hidden="1" x14ac:dyDescent="0.2">
      <c r="A739" s="33">
        <v>45199</v>
      </c>
      <c r="B739">
        <v>2024</v>
      </c>
      <c r="C739" t="s">
        <v>200</v>
      </c>
      <c r="D739" t="s">
        <v>262</v>
      </c>
      <c r="E739" t="s">
        <v>202</v>
      </c>
      <c r="F739" t="s">
        <v>219</v>
      </c>
      <c r="G739">
        <v>5187</v>
      </c>
      <c r="H739" t="s">
        <v>204</v>
      </c>
      <c r="I739" t="b">
        <v>1</v>
      </c>
    </row>
    <row r="740" spans="1:9" hidden="1" x14ac:dyDescent="0.2">
      <c r="A740" s="33">
        <v>45291</v>
      </c>
      <c r="B740">
        <v>2024</v>
      </c>
      <c r="C740" t="s">
        <v>220</v>
      </c>
      <c r="D740" t="s">
        <v>263</v>
      </c>
      <c r="E740" t="s">
        <v>202</v>
      </c>
      <c r="F740" t="s">
        <v>203</v>
      </c>
      <c r="G740">
        <v>2.94</v>
      </c>
      <c r="H740" t="s">
        <v>204</v>
      </c>
      <c r="I740" t="b">
        <v>1</v>
      </c>
    </row>
    <row r="741" spans="1:9" hidden="1" x14ac:dyDescent="0.2">
      <c r="A741" s="33">
        <v>45291</v>
      </c>
      <c r="B741">
        <v>2024</v>
      </c>
      <c r="C741" t="s">
        <v>220</v>
      </c>
      <c r="D741" t="s">
        <v>263</v>
      </c>
      <c r="E741" t="s">
        <v>202</v>
      </c>
      <c r="F741" t="s">
        <v>205</v>
      </c>
      <c r="G741">
        <v>19623</v>
      </c>
      <c r="H741" t="s">
        <v>204</v>
      </c>
      <c r="I741" t="b">
        <v>1</v>
      </c>
    </row>
    <row r="742" spans="1:9" hidden="1" x14ac:dyDescent="0.2">
      <c r="A742" s="33">
        <v>45291</v>
      </c>
      <c r="B742">
        <v>2024</v>
      </c>
      <c r="C742" t="s">
        <v>220</v>
      </c>
      <c r="D742" t="s">
        <v>263</v>
      </c>
      <c r="E742" t="s">
        <v>202</v>
      </c>
      <c r="F742" t="s">
        <v>206</v>
      </c>
      <c r="G742">
        <v>5959</v>
      </c>
      <c r="H742" t="s">
        <v>204</v>
      </c>
      <c r="I742" t="b">
        <v>1</v>
      </c>
    </row>
    <row r="743" spans="1:9" hidden="1" x14ac:dyDescent="0.2">
      <c r="A743" s="33">
        <v>45291</v>
      </c>
      <c r="B743">
        <v>2024</v>
      </c>
      <c r="C743" t="s">
        <v>220</v>
      </c>
      <c r="D743" t="s">
        <v>263</v>
      </c>
      <c r="E743" t="s">
        <v>202</v>
      </c>
      <c r="F743" t="s">
        <v>207</v>
      </c>
      <c r="G743">
        <v>2.93</v>
      </c>
      <c r="H743" t="s">
        <v>204</v>
      </c>
      <c r="I743" t="b">
        <v>1</v>
      </c>
    </row>
    <row r="744" spans="1:9" hidden="1" x14ac:dyDescent="0.2">
      <c r="A744" s="33">
        <v>45291</v>
      </c>
      <c r="B744">
        <v>2024</v>
      </c>
      <c r="C744" t="s">
        <v>220</v>
      </c>
      <c r="D744" t="s">
        <v>263</v>
      </c>
      <c r="E744" t="s">
        <v>202</v>
      </c>
      <c r="F744" t="s">
        <v>10</v>
      </c>
      <c r="G744">
        <v>32991</v>
      </c>
      <c r="H744" t="s">
        <v>204</v>
      </c>
      <c r="I744" t="b">
        <v>1</v>
      </c>
    </row>
    <row r="745" spans="1:9" hidden="1" x14ac:dyDescent="0.2">
      <c r="A745" s="33">
        <v>45291</v>
      </c>
      <c r="B745">
        <v>2024</v>
      </c>
      <c r="C745" t="s">
        <v>220</v>
      </c>
      <c r="D745" t="s">
        <v>263</v>
      </c>
      <c r="E745" t="s">
        <v>202</v>
      </c>
      <c r="F745" t="s">
        <v>208</v>
      </c>
      <c r="G745">
        <v>1977</v>
      </c>
      <c r="H745" t="s">
        <v>204</v>
      </c>
      <c r="I745" t="b">
        <v>1</v>
      </c>
    </row>
    <row r="746" spans="1:9" hidden="1" x14ac:dyDescent="0.2">
      <c r="A746" s="33">
        <v>45291</v>
      </c>
      <c r="B746">
        <v>2024</v>
      </c>
      <c r="C746" t="s">
        <v>220</v>
      </c>
      <c r="D746" t="s">
        <v>263</v>
      </c>
      <c r="E746" t="s">
        <v>202</v>
      </c>
      <c r="F746" t="s">
        <v>209</v>
      </c>
      <c r="G746">
        <v>42397</v>
      </c>
      <c r="H746" t="s">
        <v>204</v>
      </c>
      <c r="I746" t="b">
        <v>1</v>
      </c>
    </row>
    <row r="747" spans="1:9" hidden="1" x14ac:dyDescent="0.2">
      <c r="A747" s="33">
        <v>45291</v>
      </c>
      <c r="B747">
        <v>2024</v>
      </c>
      <c r="C747" t="s">
        <v>220</v>
      </c>
      <c r="D747" t="s">
        <v>263</v>
      </c>
      <c r="E747" t="s">
        <v>202</v>
      </c>
      <c r="F747" t="s">
        <v>210</v>
      </c>
      <c r="G747">
        <v>68.360206385037088</v>
      </c>
      <c r="H747" t="s">
        <v>204</v>
      </c>
      <c r="I747" t="b">
        <v>1</v>
      </c>
    </row>
    <row r="748" spans="1:9" hidden="1" x14ac:dyDescent="0.2">
      <c r="A748" s="33">
        <v>45291</v>
      </c>
      <c r="B748">
        <v>2024</v>
      </c>
      <c r="C748" t="s">
        <v>220</v>
      </c>
      <c r="D748" t="s">
        <v>263</v>
      </c>
      <c r="E748" t="s">
        <v>202</v>
      </c>
      <c r="F748" t="s">
        <v>211</v>
      </c>
      <c r="G748">
        <v>26526</v>
      </c>
      <c r="H748" t="s">
        <v>204</v>
      </c>
      <c r="I748" t="b">
        <v>1</v>
      </c>
    </row>
    <row r="749" spans="1:9" hidden="1" x14ac:dyDescent="0.2">
      <c r="A749" s="33">
        <v>45291</v>
      </c>
      <c r="B749">
        <v>2024</v>
      </c>
      <c r="C749" t="s">
        <v>220</v>
      </c>
      <c r="D749" t="s">
        <v>263</v>
      </c>
      <c r="E749" t="s">
        <v>202</v>
      </c>
      <c r="F749" t="s">
        <v>212</v>
      </c>
      <c r="G749">
        <v>21870</v>
      </c>
      <c r="H749" t="s">
        <v>204</v>
      </c>
      <c r="I749" t="b">
        <v>1</v>
      </c>
    </row>
    <row r="750" spans="1:9" hidden="1" x14ac:dyDescent="0.2">
      <c r="A750" s="33">
        <v>45291</v>
      </c>
      <c r="B750">
        <v>2024</v>
      </c>
      <c r="C750" t="s">
        <v>220</v>
      </c>
      <c r="D750" t="s">
        <v>263</v>
      </c>
      <c r="E750" t="s">
        <v>202</v>
      </c>
      <c r="F750" t="s">
        <v>213</v>
      </c>
      <c r="G750">
        <v>35.262818445662688</v>
      </c>
      <c r="H750" t="s">
        <v>204</v>
      </c>
      <c r="I750" t="b">
        <v>1</v>
      </c>
    </row>
    <row r="751" spans="1:9" hidden="1" x14ac:dyDescent="0.2">
      <c r="A751" s="33">
        <v>45291</v>
      </c>
      <c r="B751">
        <v>2024</v>
      </c>
      <c r="C751" t="s">
        <v>220</v>
      </c>
      <c r="D751" t="s">
        <v>263</v>
      </c>
      <c r="E751" t="s">
        <v>202</v>
      </c>
      <c r="F751" t="s">
        <v>214</v>
      </c>
      <c r="G751">
        <v>27032</v>
      </c>
      <c r="H751" t="s">
        <v>204</v>
      </c>
      <c r="I751" t="b">
        <v>1</v>
      </c>
    </row>
    <row r="752" spans="1:9" x14ac:dyDescent="0.2">
      <c r="A752" s="33">
        <v>45291</v>
      </c>
      <c r="B752">
        <v>2024</v>
      </c>
      <c r="C752" t="s">
        <v>220</v>
      </c>
      <c r="D752" t="s">
        <v>263</v>
      </c>
      <c r="E752" t="s">
        <v>202</v>
      </c>
      <c r="F752" t="s">
        <v>215</v>
      </c>
      <c r="G752">
        <v>43.585940019348598</v>
      </c>
      <c r="H752" t="s">
        <v>204</v>
      </c>
      <c r="I752" t="b">
        <v>1</v>
      </c>
    </row>
    <row r="753" spans="1:9" hidden="1" x14ac:dyDescent="0.2">
      <c r="A753" s="33">
        <v>45291</v>
      </c>
      <c r="B753">
        <v>2024</v>
      </c>
      <c r="C753" t="s">
        <v>220</v>
      </c>
      <c r="D753" t="s">
        <v>263</v>
      </c>
      <c r="E753" t="s">
        <v>202</v>
      </c>
      <c r="F753" t="s">
        <v>216</v>
      </c>
      <c r="G753">
        <v>-506</v>
      </c>
      <c r="H753" t="s">
        <v>204</v>
      </c>
      <c r="I753" t="b">
        <v>1</v>
      </c>
    </row>
    <row r="754" spans="1:9" hidden="1" x14ac:dyDescent="0.2">
      <c r="A754" s="33">
        <v>45291</v>
      </c>
      <c r="B754">
        <v>2024</v>
      </c>
      <c r="C754" t="s">
        <v>220</v>
      </c>
      <c r="D754" t="s">
        <v>263</v>
      </c>
      <c r="E754" t="s">
        <v>202</v>
      </c>
      <c r="F754" t="s">
        <v>217</v>
      </c>
      <c r="G754">
        <v>4656</v>
      </c>
      <c r="H754" t="s">
        <v>204</v>
      </c>
      <c r="I754" t="b">
        <v>1</v>
      </c>
    </row>
    <row r="755" spans="1:9" hidden="1" x14ac:dyDescent="0.2">
      <c r="A755" s="33">
        <v>45291</v>
      </c>
      <c r="B755">
        <v>2024</v>
      </c>
      <c r="C755" t="s">
        <v>220</v>
      </c>
      <c r="D755" t="s">
        <v>263</v>
      </c>
      <c r="E755" t="s">
        <v>202</v>
      </c>
      <c r="F755" t="s">
        <v>218</v>
      </c>
      <c r="G755">
        <v>7142</v>
      </c>
      <c r="H755" t="s">
        <v>204</v>
      </c>
      <c r="I755" t="b">
        <v>1</v>
      </c>
    </row>
    <row r="756" spans="1:9" hidden="1" x14ac:dyDescent="0.2">
      <c r="A756" s="33">
        <v>45291</v>
      </c>
      <c r="B756">
        <v>2024</v>
      </c>
      <c r="C756" t="s">
        <v>220</v>
      </c>
      <c r="D756" t="s">
        <v>263</v>
      </c>
      <c r="E756" t="s">
        <v>202</v>
      </c>
      <c r="F756" t="s">
        <v>1</v>
      </c>
      <c r="G756">
        <v>62020</v>
      </c>
      <c r="H756" t="s">
        <v>204</v>
      </c>
      <c r="I756" t="b">
        <v>1</v>
      </c>
    </row>
    <row r="757" spans="1:9" hidden="1" x14ac:dyDescent="0.2">
      <c r="A757" s="33">
        <v>45291</v>
      </c>
      <c r="B757">
        <v>2024</v>
      </c>
      <c r="C757" t="s">
        <v>220</v>
      </c>
      <c r="D757" t="s">
        <v>263</v>
      </c>
      <c r="E757" t="s">
        <v>202</v>
      </c>
      <c r="F757" t="s">
        <v>219</v>
      </c>
      <c r="G757">
        <v>6246</v>
      </c>
      <c r="H757" t="s">
        <v>204</v>
      </c>
      <c r="I757" t="b">
        <v>1</v>
      </c>
    </row>
    <row r="758" spans="1:9" hidden="1" x14ac:dyDescent="0.2">
      <c r="A758" s="33">
        <v>45382</v>
      </c>
      <c r="B758">
        <v>2024</v>
      </c>
      <c r="C758" t="s">
        <v>222</v>
      </c>
      <c r="D758" t="s">
        <v>264</v>
      </c>
      <c r="E758" t="s">
        <v>202</v>
      </c>
      <c r="F758" t="s">
        <v>203</v>
      </c>
      <c r="G758">
        <v>2.95</v>
      </c>
      <c r="H758" t="s">
        <v>204</v>
      </c>
      <c r="I758" t="b">
        <v>1</v>
      </c>
    </row>
    <row r="759" spans="1:9" hidden="1" x14ac:dyDescent="0.2">
      <c r="A759" s="33">
        <v>45382</v>
      </c>
      <c r="B759">
        <v>2024</v>
      </c>
      <c r="C759" t="s">
        <v>222</v>
      </c>
      <c r="D759" t="s">
        <v>264</v>
      </c>
      <c r="E759" t="s">
        <v>202</v>
      </c>
      <c r="F759" t="s">
        <v>205</v>
      </c>
      <c r="G759">
        <v>18505</v>
      </c>
      <c r="H759" t="s">
        <v>204</v>
      </c>
      <c r="I759" t="b">
        <v>1</v>
      </c>
    </row>
    <row r="760" spans="1:9" hidden="1" x14ac:dyDescent="0.2">
      <c r="A760" s="33">
        <v>45382</v>
      </c>
      <c r="B760">
        <v>2024</v>
      </c>
      <c r="C760" t="s">
        <v>222</v>
      </c>
      <c r="D760" t="s">
        <v>264</v>
      </c>
      <c r="E760" t="s">
        <v>202</v>
      </c>
      <c r="F760" t="s">
        <v>206</v>
      </c>
      <c r="G760">
        <v>6027</v>
      </c>
      <c r="H760" t="s">
        <v>204</v>
      </c>
      <c r="I760" t="b">
        <v>1</v>
      </c>
    </row>
    <row r="761" spans="1:9" hidden="1" x14ac:dyDescent="0.2">
      <c r="A761" s="33">
        <v>45382</v>
      </c>
      <c r="B761">
        <v>2024</v>
      </c>
      <c r="C761" t="s">
        <v>222</v>
      </c>
      <c r="D761" t="s">
        <v>264</v>
      </c>
      <c r="E761" t="s">
        <v>202</v>
      </c>
      <c r="F761" t="s">
        <v>207</v>
      </c>
      <c r="G761">
        <v>2.94</v>
      </c>
      <c r="H761" t="s">
        <v>204</v>
      </c>
      <c r="I761" t="b">
        <v>1</v>
      </c>
    </row>
    <row r="762" spans="1:9" hidden="1" x14ac:dyDescent="0.2">
      <c r="A762" s="33">
        <v>45382</v>
      </c>
      <c r="B762">
        <v>2024</v>
      </c>
      <c r="C762" t="s">
        <v>222</v>
      </c>
      <c r="D762" t="s">
        <v>264</v>
      </c>
      <c r="E762" t="s">
        <v>202</v>
      </c>
      <c r="F762" t="s">
        <v>10</v>
      </c>
      <c r="G762">
        <v>33608</v>
      </c>
      <c r="H762" t="s">
        <v>204</v>
      </c>
      <c r="I762" t="b">
        <v>1</v>
      </c>
    </row>
    <row r="763" spans="1:9" hidden="1" x14ac:dyDescent="0.2">
      <c r="A763" s="33">
        <v>45382</v>
      </c>
      <c r="B763">
        <v>2024</v>
      </c>
      <c r="C763" t="s">
        <v>222</v>
      </c>
      <c r="D763" t="s">
        <v>264</v>
      </c>
      <c r="E763" t="s">
        <v>202</v>
      </c>
      <c r="F763" t="s">
        <v>208</v>
      </c>
      <c r="G763">
        <v>1912</v>
      </c>
      <c r="H763" t="s">
        <v>204</v>
      </c>
      <c r="I763" t="b">
        <v>1</v>
      </c>
    </row>
    <row r="764" spans="1:9" hidden="1" x14ac:dyDescent="0.2">
      <c r="A764" s="33">
        <v>45382</v>
      </c>
      <c r="B764">
        <v>2024</v>
      </c>
      <c r="C764" t="s">
        <v>222</v>
      </c>
      <c r="D764" t="s">
        <v>264</v>
      </c>
      <c r="E764" t="s">
        <v>202</v>
      </c>
      <c r="F764" t="s">
        <v>209</v>
      </c>
      <c r="G764">
        <v>43353</v>
      </c>
      <c r="H764" t="s">
        <v>204</v>
      </c>
      <c r="I764" t="b">
        <v>1</v>
      </c>
    </row>
    <row r="765" spans="1:9" hidden="1" x14ac:dyDescent="0.2">
      <c r="A765" s="33">
        <v>45382</v>
      </c>
      <c r="B765">
        <v>2024</v>
      </c>
      <c r="C765" t="s">
        <v>222</v>
      </c>
      <c r="D765" t="s">
        <v>264</v>
      </c>
      <c r="E765" t="s">
        <v>202</v>
      </c>
      <c r="F765" t="s">
        <v>210</v>
      </c>
      <c r="G765">
        <v>70.084710142584626</v>
      </c>
      <c r="H765" t="s">
        <v>204</v>
      </c>
      <c r="I765" t="b">
        <v>1</v>
      </c>
    </row>
    <row r="766" spans="1:9" hidden="1" x14ac:dyDescent="0.2">
      <c r="A766" s="33">
        <v>45382</v>
      </c>
      <c r="B766">
        <v>2024</v>
      </c>
      <c r="C766" t="s">
        <v>222</v>
      </c>
      <c r="D766" t="s">
        <v>264</v>
      </c>
      <c r="E766" t="s">
        <v>202</v>
      </c>
      <c r="F766" t="s">
        <v>211</v>
      </c>
      <c r="G766">
        <v>26727</v>
      </c>
      <c r="H766" t="s">
        <v>204</v>
      </c>
      <c r="I766" t="b">
        <v>1</v>
      </c>
    </row>
    <row r="767" spans="1:9" hidden="1" x14ac:dyDescent="0.2">
      <c r="A767" s="33">
        <v>45382</v>
      </c>
      <c r="B767">
        <v>2024</v>
      </c>
      <c r="C767" t="s">
        <v>222</v>
      </c>
      <c r="D767" t="s">
        <v>264</v>
      </c>
      <c r="E767" t="s">
        <v>202</v>
      </c>
      <c r="F767" t="s">
        <v>212</v>
      </c>
      <c r="G767">
        <v>21939</v>
      </c>
      <c r="H767" t="s">
        <v>204</v>
      </c>
      <c r="I767" t="b">
        <v>1</v>
      </c>
    </row>
    <row r="768" spans="1:9" hidden="1" x14ac:dyDescent="0.2">
      <c r="A768" s="33">
        <v>45382</v>
      </c>
      <c r="B768">
        <v>2024</v>
      </c>
      <c r="C768" t="s">
        <v>222</v>
      </c>
      <c r="D768" t="s">
        <v>264</v>
      </c>
      <c r="E768" t="s">
        <v>202</v>
      </c>
      <c r="F768" t="s">
        <v>213</v>
      </c>
      <c r="G768">
        <v>35.466714087102723</v>
      </c>
      <c r="H768" t="s">
        <v>204</v>
      </c>
      <c r="I768" t="b">
        <v>1</v>
      </c>
    </row>
    <row r="769" spans="1:9" hidden="1" x14ac:dyDescent="0.2">
      <c r="A769" s="33">
        <v>45382</v>
      </c>
      <c r="B769">
        <v>2024</v>
      </c>
      <c r="C769" t="s">
        <v>222</v>
      </c>
      <c r="D769" t="s">
        <v>264</v>
      </c>
      <c r="E769" t="s">
        <v>202</v>
      </c>
      <c r="F769" t="s">
        <v>214</v>
      </c>
      <c r="G769">
        <v>27581</v>
      </c>
      <c r="H769" t="s">
        <v>204</v>
      </c>
      <c r="I769" t="b">
        <v>1</v>
      </c>
    </row>
    <row r="770" spans="1:9" x14ac:dyDescent="0.2">
      <c r="A770" s="33">
        <v>45382</v>
      </c>
      <c r="B770">
        <v>2024</v>
      </c>
      <c r="C770" t="s">
        <v>222</v>
      </c>
      <c r="D770" t="s">
        <v>264</v>
      </c>
      <c r="E770" t="s">
        <v>202</v>
      </c>
      <c r="F770" t="s">
        <v>215</v>
      </c>
      <c r="G770">
        <v>44.587603866921008</v>
      </c>
      <c r="H770" t="s">
        <v>204</v>
      </c>
      <c r="I770" t="b">
        <v>1</v>
      </c>
    </row>
    <row r="771" spans="1:9" hidden="1" x14ac:dyDescent="0.2">
      <c r="A771" s="33">
        <v>45382</v>
      </c>
      <c r="B771">
        <v>2024</v>
      </c>
      <c r="C771" t="s">
        <v>222</v>
      </c>
      <c r="D771" t="s">
        <v>264</v>
      </c>
      <c r="E771" t="s">
        <v>202</v>
      </c>
      <c r="F771" t="s">
        <v>216</v>
      </c>
      <c r="G771">
        <v>-854</v>
      </c>
      <c r="H771" t="s">
        <v>204</v>
      </c>
      <c r="I771" t="b">
        <v>1</v>
      </c>
    </row>
    <row r="772" spans="1:9" hidden="1" x14ac:dyDescent="0.2">
      <c r="A772" s="33">
        <v>45382</v>
      </c>
      <c r="B772">
        <v>2024</v>
      </c>
      <c r="C772" t="s">
        <v>222</v>
      </c>
      <c r="D772" t="s">
        <v>264</v>
      </c>
      <c r="E772" t="s">
        <v>202</v>
      </c>
      <c r="F772" t="s">
        <v>217</v>
      </c>
      <c r="G772">
        <v>4788</v>
      </c>
      <c r="H772" t="s">
        <v>204</v>
      </c>
      <c r="I772" t="b">
        <v>1</v>
      </c>
    </row>
    <row r="773" spans="1:9" hidden="1" x14ac:dyDescent="0.2">
      <c r="A773" s="33">
        <v>45382</v>
      </c>
      <c r="B773">
        <v>2024</v>
      </c>
      <c r="C773" t="s">
        <v>222</v>
      </c>
      <c r="D773" t="s">
        <v>264</v>
      </c>
      <c r="E773" t="s">
        <v>202</v>
      </c>
      <c r="F773" t="s">
        <v>218</v>
      </c>
      <c r="G773">
        <v>7653</v>
      </c>
      <c r="H773" t="s">
        <v>204</v>
      </c>
      <c r="I773" t="b">
        <v>1</v>
      </c>
    </row>
    <row r="774" spans="1:9" hidden="1" x14ac:dyDescent="0.2">
      <c r="A774" s="33">
        <v>45382</v>
      </c>
      <c r="B774">
        <v>2024</v>
      </c>
      <c r="C774" t="s">
        <v>222</v>
      </c>
      <c r="D774" t="s">
        <v>264</v>
      </c>
      <c r="E774" t="s">
        <v>202</v>
      </c>
      <c r="F774" t="s">
        <v>1</v>
      </c>
      <c r="G774">
        <v>61858</v>
      </c>
      <c r="H774" t="s">
        <v>204</v>
      </c>
      <c r="I774" t="b">
        <v>1</v>
      </c>
    </row>
    <row r="775" spans="1:9" hidden="1" x14ac:dyDescent="0.2">
      <c r="A775" s="33">
        <v>45382</v>
      </c>
      <c r="B775">
        <v>2024</v>
      </c>
      <c r="C775" t="s">
        <v>222</v>
      </c>
      <c r="D775" t="s">
        <v>264</v>
      </c>
      <c r="E775" t="s">
        <v>202</v>
      </c>
      <c r="F775" t="s">
        <v>219</v>
      </c>
      <c r="G775">
        <v>6207</v>
      </c>
      <c r="H775" t="s">
        <v>204</v>
      </c>
      <c r="I775" t="b">
        <v>1</v>
      </c>
    </row>
    <row r="776" spans="1:9" hidden="1" x14ac:dyDescent="0.2">
      <c r="A776" s="33">
        <v>45473</v>
      </c>
      <c r="B776">
        <v>2024</v>
      </c>
      <c r="C776" t="s">
        <v>224</v>
      </c>
      <c r="D776" t="s">
        <v>265</v>
      </c>
      <c r="E776" t="s">
        <v>202</v>
      </c>
      <c r="F776" t="s">
        <v>203</v>
      </c>
      <c r="G776">
        <v>2.9699999999999989</v>
      </c>
      <c r="H776" t="s">
        <v>204</v>
      </c>
      <c r="I776" t="b">
        <v>1</v>
      </c>
    </row>
    <row r="777" spans="1:9" hidden="1" x14ac:dyDescent="0.2">
      <c r="A777" s="33">
        <v>45473</v>
      </c>
      <c r="B777">
        <v>2024</v>
      </c>
      <c r="C777" t="s">
        <v>224</v>
      </c>
      <c r="D777" t="s">
        <v>265</v>
      </c>
      <c r="E777" t="s">
        <v>202</v>
      </c>
      <c r="F777" t="s">
        <v>205</v>
      </c>
      <c r="G777">
        <v>19684</v>
      </c>
      <c r="H777" t="s">
        <v>204</v>
      </c>
      <c r="I777" t="b">
        <v>1</v>
      </c>
    </row>
    <row r="778" spans="1:9" hidden="1" x14ac:dyDescent="0.2">
      <c r="A778" s="33">
        <v>45473</v>
      </c>
      <c r="B778">
        <v>2024</v>
      </c>
      <c r="C778" t="s">
        <v>224</v>
      </c>
      <c r="D778" t="s">
        <v>265</v>
      </c>
      <c r="E778" t="s">
        <v>202</v>
      </c>
      <c r="F778" t="s">
        <v>206</v>
      </c>
      <c r="G778">
        <v>6380</v>
      </c>
      <c r="H778" t="s">
        <v>204</v>
      </c>
      <c r="I778" t="b">
        <v>1</v>
      </c>
    </row>
    <row r="779" spans="1:9" hidden="1" x14ac:dyDescent="0.2">
      <c r="A779" s="33">
        <v>45473</v>
      </c>
      <c r="B779">
        <v>2024</v>
      </c>
      <c r="C779" t="s">
        <v>224</v>
      </c>
      <c r="D779" t="s">
        <v>265</v>
      </c>
      <c r="E779" t="s">
        <v>202</v>
      </c>
      <c r="F779" t="s">
        <v>207</v>
      </c>
      <c r="G779">
        <v>2.9400000000000008</v>
      </c>
      <c r="H779" t="s">
        <v>204</v>
      </c>
      <c r="I779" t="b">
        <v>1</v>
      </c>
    </row>
    <row r="780" spans="1:9" hidden="1" x14ac:dyDescent="0.2">
      <c r="A780" s="33">
        <v>45473</v>
      </c>
      <c r="B780">
        <v>2024</v>
      </c>
      <c r="C780" t="s">
        <v>224</v>
      </c>
      <c r="D780" t="s">
        <v>265</v>
      </c>
      <c r="E780" t="s">
        <v>202</v>
      </c>
      <c r="F780" t="s">
        <v>10</v>
      </c>
      <c r="G780">
        <v>34305</v>
      </c>
      <c r="H780" t="s">
        <v>204</v>
      </c>
      <c r="I780" t="b">
        <v>1</v>
      </c>
    </row>
    <row r="781" spans="1:9" hidden="1" x14ac:dyDescent="0.2">
      <c r="A781" s="33">
        <v>45473</v>
      </c>
      <c r="B781">
        <v>2024</v>
      </c>
      <c r="C781" t="s">
        <v>224</v>
      </c>
      <c r="D781" t="s">
        <v>265</v>
      </c>
      <c r="E781" t="s">
        <v>202</v>
      </c>
      <c r="F781" t="s">
        <v>208</v>
      </c>
      <c r="G781">
        <v>2246</v>
      </c>
      <c r="H781" t="s">
        <v>204</v>
      </c>
      <c r="I781" t="b">
        <v>1</v>
      </c>
    </row>
    <row r="782" spans="1:9" hidden="1" x14ac:dyDescent="0.2">
      <c r="A782" s="33">
        <v>45473</v>
      </c>
      <c r="B782">
        <v>2024</v>
      </c>
      <c r="C782" t="s">
        <v>224</v>
      </c>
      <c r="D782" t="s">
        <v>265</v>
      </c>
      <c r="E782" t="s">
        <v>202</v>
      </c>
      <c r="F782" t="s">
        <v>209</v>
      </c>
      <c r="G782">
        <v>45043</v>
      </c>
      <c r="H782" t="s">
        <v>204</v>
      </c>
      <c r="I782" t="b">
        <v>1</v>
      </c>
    </row>
    <row r="783" spans="1:9" hidden="1" x14ac:dyDescent="0.2">
      <c r="A783" s="33">
        <v>45473</v>
      </c>
      <c r="B783">
        <v>2024</v>
      </c>
      <c r="C783" t="s">
        <v>224</v>
      </c>
      <c r="D783" t="s">
        <v>265</v>
      </c>
      <c r="E783" t="s">
        <v>202</v>
      </c>
      <c r="F783" t="s">
        <v>210</v>
      </c>
      <c r="G783">
        <v>69.589197707293721</v>
      </c>
      <c r="H783" t="s">
        <v>204</v>
      </c>
      <c r="I783" t="b">
        <v>1</v>
      </c>
    </row>
    <row r="784" spans="1:9" hidden="1" x14ac:dyDescent="0.2">
      <c r="A784" s="33">
        <v>45473</v>
      </c>
      <c r="B784">
        <v>2024</v>
      </c>
      <c r="C784" t="s">
        <v>224</v>
      </c>
      <c r="D784" t="s">
        <v>265</v>
      </c>
      <c r="E784" t="s">
        <v>202</v>
      </c>
      <c r="F784" t="s">
        <v>211</v>
      </c>
      <c r="G784">
        <v>27250</v>
      </c>
      <c r="H784" t="s">
        <v>204</v>
      </c>
      <c r="I784" t="b">
        <v>1</v>
      </c>
    </row>
    <row r="785" spans="1:9" hidden="1" x14ac:dyDescent="0.2">
      <c r="A785" s="33">
        <v>45473</v>
      </c>
      <c r="B785">
        <v>2024</v>
      </c>
      <c r="C785" t="s">
        <v>224</v>
      </c>
      <c r="D785" t="s">
        <v>265</v>
      </c>
      <c r="E785" t="s">
        <v>202</v>
      </c>
      <c r="F785" t="s">
        <v>212</v>
      </c>
      <c r="G785">
        <v>22036</v>
      </c>
      <c r="H785" t="s">
        <v>204</v>
      </c>
      <c r="I785" t="b">
        <v>1</v>
      </c>
    </row>
    <row r="786" spans="1:9" hidden="1" x14ac:dyDescent="0.2">
      <c r="A786" s="33">
        <v>45473</v>
      </c>
      <c r="B786">
        <v>2024</v>
      </c>
      <c r="C786" t="s">
        <v>224</v>
      </c>
      <c r="D786" t="s">
        <v>265</v>
      </c>
      <c r="E786" t="s">
        <v>202</v>
      </c>
      <c r="F786" t="s">
        <v>213</v>
      </c>
      <c r="G786">
        <v>34.044525468506187</v>
      </c>
      <c r="H786" t="s">
        <v>204</v>
      </c>
      <c r="I786" t="b">
        <v>1</v>
      </c>
    </row>
    <row r="787" spans="1:9" hidden="1" x14ac:dyDescent="0.2">
      <c r="A787" s="33">
        <v>45473</v>
      </c>
      <c r="B787">
        <v>2024</v>
      </c>
      <c r="C787" t="s">
        <v>224</v>
      </c>
      <c r="D787" t="s">
        <v>265</v>
      </c>
      <c r="E787" t="s">
        <v>202</v>
      </c>
      <c r="F787" t="s">
        <v>214</v>
      </c>
      <c r="G787">
        <v>27925</v>
      </c>
      <c r="H787" t="s">
        <v>204</v>
      </c>
      <c r="I787" t="b">
        <v>1</v>
      </c>
    </row>
    <row r="788" spans="1:9" x14ac:dyDescent="0.2">
      <c r="A788" s="33">
        <v>45473</v>
      </c>
      <c r="B788">
        <v>2024</v>
      </c>
      <c r="C788" t="s">
        <v>224</v>
      </c>
      <c r="D788" t="s">
        <v>265</v>
      </c>
      <c r="E788" t="s">
        <v>202</v>
      </c>
      <c r="F788" t="s">
        <v>215</v>
      </c>
      <c r="G788">
        <v>43.14273796097455</v>
      </c>
      <c r="H788" t="s">
        <v>204</v>
      </c>
      <c r="I788" t="b">
        <v>1</v>
      </c>
    </row>
    <row r="789" spans="1:9" hidden="1" x14ac:dyDescent="0.2">
      <c r="A789" s="33">
        <v>45473</v>
      </c>
      <c r="B789">
        <v>2024</v>
      </c>
      <c r="C789" t="s">
        <v>224</v>
      </c>
      <c r="D789" t="s">
        <v>265</v>
      </c>
      <c r="E789" t="s">
        <v>202</v>
      </c>
      <c r="F789" t="s">
        <v>216</v>
      </c>
      <c r="G789">
        <v>-675</v>
      </c>
      <c r="H789" t="s">
        <v>204</v>
      </c>
      <c r="I789" t="b">
        <v>1</v>
      </c>
    </row>
    <row r="790" spans="1:9" hidden="1" x14ac:dyDescent="0.2">
      <c r="A790" s="33">
        <v>45473</v>
      </c>
      <c r="B790">
        <v>2024</v>
      </c>
      <c r="C790" t="s">
        <v>224</v>
      </c>
      <c r="D790" t="s">
        <v>265</v>
      </c>
      <c r="E790" t="s">
        <v>202</v>
      </c>
      <c r="F790" t="s">
        <v>217</v>
      </c>
      <c r="G790">
        <v>5214</v>
      </c>
      <c r="H790" t="s">
        <v>204</v>
      </c>
      <c r="I790" t="b">
        <v>1</v>
      </c>
    </row>
    <row r="791" spans="1:9" hidden="1" x14ac:dyDescent="0.2">
      <c r="A791" s="33">
        <v>45473</v>
      </c>
      <c r="B791">
        <v>2024</v>
      </c>
      <c r="C791" t="s">
        <v>224</v>
      </c>
      <c r="D791" t="s">
        <v>265</v>
      </c>
      <c r="E791" t="s">
        <v>202</v>
      </c>
      <c r="F791" t="s">
        <v>218</v>
      </c>
      <c r="G791">
        <v>8056</v>
      </c>
      <c r="H791" t="s">
        <v>204</v>
      </c>
      <c r="I791" t="b">
        <v>1</v>
      </c>
    </row>
    <row r="792" spans="1:9" hidden="1" x14ac:dyDescent="0.2">
      <c r="A792" s="33">
        <v>45473</v>
      </c>
      <c r="B792">
        <v>2024</v>
      </c>
      <c r="C792" t="s">
        <v>224</v>
      </c>
      <c r="D792" t="s">
        <v>265</v>
      </c>
      <c r="E792" t="s">
        <v>202</v>
      </c>
      <c r="F792" t="s">
        <v>1</v>
      </c>
      <c r="G792">
        <v>64727</v>
      </c>
      <c r="H792" t="s">
        <v>204</v>
      </c>
      <c r="I792" t="b">
        <v>1</v>
      </c>
    </row>
    <row r="793" spans="1:9" hidden="1" x14ac:dyDescent="0.2">
      <c r="A793" s="33">
        <v>45473</v>
      </c>
      <c r="B793">
        <v>2024</v>
      </c>
      <c r="C793" t="s">
        <v>224</v>
      </c>
      <c r="D793" t="s">
        <v>265</v>
      </c>
      <c r="E793" t="s">
        <v>202</v>
      </c>
      <c r="F793" t="s">
        <v>219</v>
      </c>
      <c r="G793">
        <v>6816</v>
      </c>
      <c r="H793" t="s">
        <v>204</v>
      </c>
      <c r="I793" t="b">
        <v>1</v>
      </c>
    </row>
    <row r="794" spans="1:9" hidden="1" x14ac:dyDescent="0.2">
      <c r="A794" s="33">
        <v>45565</v>
      </c>
      <c r="B794">
        <v>2025</v>
      </c>
      <c r="C794" t="s">
        <v>200</v>
      </c>
      <c r="D794" t="s">
        <v>266</v>
      </c>
      <c r="E794" t="s">
        <v>202</v>
      </c>
      <c r="F794" t="s">
        <v>203</v>
      </c>
      <c r="G794">
        <v>3.32</v>
      </c>
      <c r="H794" t="s">
        <v>204</v>
      </c>
      <c r="I794" t="b">
        <v>1</v>
      </c>
    </row>
    <row r="795" spans="1:9" hidden="1" x14ac:dyDescent="0.2">
      <c r="A795" s="33">
        <v>45565</v>
      </c>
      <c r="B795">
        <v>2025</v>
      </c>
      <c r="C795" t="s">
        <v>200</v>
      </c>
      <c r="D795" t="s">
        <v>266</v>
      </c>
      <c r="E795" t="s">
        <v>202</v>
      </c>
      <c r="F795" t="s">
        <v>205</v>
      </c>
      <c r="G795">
        <v>20099</v>
      </c>
      <c r="H795" t="s">
        <v>204</v>
      </c>
      <c r="I795" t="b">
        <v>1</v>
      </c>
    </row>
    <row r="796" spans="1:9" hidden="1" x14ac:dyDescent="0.2">
      <c r="A796" s="33">
        <v>45565</v>
      </c>
      <c r="B796">
        <v>2025</v>
      </c>
      <c r="C796" t="s">
        <v>200</v>
      </c>
      <c r="D796" t="s">
        <v>266</v>
      </c>
      <c r="E796" t="s">
        <v>202</v>
      </c>
      <c r="F796" t="s">
        <v>206</v>
      </c>
      <c r="G796">
        <v>7383</v>
      </c>
      <c r="H796" t="s">
        <v>204</v>
      </c>
      <c r="I796" t="b">
        <v>1</v>
      </c>
    </row>
    <row r="797" spans="1:9" hidden="1" x14ac:dyDescent="0.2">
      <c r="A797" s="33">
        <v>45565</v>
      </c>
      <c r="B797">
        <v>2025</v>
      </c>
      <c r="C797" t="s">
        <v>200</v>
      </c>
      <c r="D797" t="s">
        <v>266</v>
      </c>
      <c r="E797" t="s">
        <v>202</v>
      </c>
      <c r="F797" t="s">
        <v>207</v>
      </c>
      <c r="G797">
        <v>3.3</v>
      </c>
      <c r="H797" t="s">
        <v>204</v>
      </c>
      <c r="I797" t="b">
        <v>1</v>
      </c>
    </row>
    <row r="798" spans="1:9" hidden="1" x14ac:dyDescent="0.2">
      <c r="A798" s="33">
        <v>45565</v>
      </c>
      <c r="B798">
        <v>2025</v>
      </c>
      <c r="C798" t="s">
        <v>200</v>
      </c>
      <c r="D798" t="s">
        <v>266</v>
      </c>
      <c r="E798" t="s">
        <v>202</v>
      </c>
      <c r="F798" t="s">
        <v>10</v>
      </c>
      <c r="G798">
        <v>37935</v>
      </c>
      <c r="H798" t="s">
        <v>204</v>
      </c>
      <c r="I798" t="b">
        <v>1</v>
      </c>
    </row>
    <row r="799" spans="1:9" hidden="1" x14ac:dyDescent="0.2">
      <c r="A799" s="33">
        <v>45565</v>
      </c>
      <c r="B799">
        <v>2025</v>
      </c>
      <c r="C799" t="s">
        <v>200</v>
      </c>
      <c r="D799" t="s">
        <v>266</v>
      </c>
      <c r="E799" t="s">
        <v>202</v>
      </c>
      <c r="F799" t="s">
        <v>208</v>
      </c>
      <c r="G799">
        <v>1673</v>
      </c>
      <c r="H799" t="s">
        <v>204</v>
      </c>
      <c r="I799" t="b">
        <v>1</v>
      </c>
    </row>
    <row r="800" spans="1:9" hidden="1" x14ac:dyDescent="0.2">
      <c r="A800" s="33">
        <v>45565</v>
      </c>
      <c r="B800">
        <v>2025</v>
      </c>
      <c r="C800" t="s">
        <v>200</v>
      </c>
      <c r="D800" t="s">
        <v>266</v>
      </c>
      <c r="E800" t="s">
        <v>202</v>
      </c>
      <c r="F800" t="s">
        <v>209</v>
      </c>
      <c r="G800">
        <v>45486</v>
      </c>
      <c r="H800" t="s">
        <v>204</v>
      </c>
      <c r="I800" t="b">
        <v>1</v>
      </c>
    </row>
    <row r="801" spans="1:9" hidden="1" x14ac:dyDescent="0.2">
      <c r="A801" s="33">
        <v>45565</v>
      </c>
      <c r="B801">
        <v>2025</v>
      </c>
      <c r="C801" t="s">
        <v>200</v>
      </c>
      <c r="D801" t="s">
        <v>266</v>
      </c>
      <c r="E801" t="s">
        <v>202</v>
      </c>
      <c r="F801" t="s">
        <v>210</v>
      </c>
      <c r="G801">
        <v>69.354273080734927</v>
      </c>
      <c r="H801" t="s">
        <v>204</v>
      </c>
      <c r="I801" t="b">
        <v>1</v>
      </c>
    </row>
    <row r="802" spans="1:9" hidden="1" x14ac:dyDescent="0.2">
      <c r="A802" s="33">
        <v>45565</v>
      </c>
      <c r="B802">
        <v>2025</v>
      </c>
      <c r="C802" t="s">
        <v>200</v>
      </c>
      <c r="D802" t="s">
        <v>266</v>
      </c>
      <c r="E802" t="s">
        <v>202</v>
      </c>
      <c r="F802" t="s">
        <v>211</v>
      </c>
      <c r="G802">
        <v>30269</v>
      </c>
      <c r="H802" t="s">
        <v>204</v>
      </c>
      <c r="I802" t="b">
        <v>1</v>
      </c>
    </row>
    <row r="803" spans="1:9" hidden="1" x14ac:dyDescent="0.2">
      <c r="A803" s="33">
        <v>45565</v>
      </c>
      <c r="B803">
        <v>2025</v>
      </c>
      <c r="C803" t="s">
        <v>200</v>
      </c>
      <c r="D803" t="s">
        <v>266</v>
      </c>
      <c r="E803" t="s">
        <v>202</v>
      </c>
      <c r="F803" t="s">
        <v>212</v>
      </c>
      <c r="G803">
        <v>24667</v>
      </c>
      <c r="H803" t="s">
        <v>204</v>
      </c>
      <c r="I803" t="b">
        <v>1</v>
      </c>
    </row>
    <row r="804" spans="1:9" hidden="1" x14ac:dyDescent="0.2">
      <c r="A804" s="33">
        <v>45565</v>
      </c>
      <c r="B804">
        <v>2025</v>
      </c>
      <c r="C804" t="s">
        <v>200</v>
      </c>
      <c r="D804" t="s">
        <v>266</v>
      </c>
      <c r="E804" t="s">
        <v>202</v>
      </c>
      <c r="F804" t="s">
        <v>213</v>
      </c>
      <c r="G804">
        <v>37.610734161774793</v>
      </c>
      <c r="H804" t="s">
        <v>204</v>
      </c>
      <c r="I804" t="b">
        <v>1</v>
      </c>
    </row>
    <row r="805" spans="1:9" hidden="1" x14ac:dyDescent="0.2">
      <c r="A805" s="33">
        <v>45565</v>
      </c>
      <c r="B805">
        <v>2025</v>
      </c>
      <c r="C805" t="s">
        <v>200</v>
      </c>
      <c r="D805" t="s">
        <v>266</v>
      </c>
      <c r="E805" t="s">
        <v>202</v>
      </c>
      <c r="F805" t="s">
        <v>214</v>
      </c>
      <c r="G805">
        <v>30552</v>
      </c>
      <c r="H805" t="s">
        <v>204</v>
      </c>
      <c r="I805" t="b">
        <v>1</v>
      </c>
    </row>
    <row r="806" spans="1:9" x14ac:dyDescent="0.2">
      <c r="A806" s="33">
        <v>45565</v>
      </c>
      <c r="B806">
        <v>2025</v>
      </c>
      <c r="C806" t="s">
        <v>200</v>
      </c>
      <c r="D806" t="s">
        <v>266</v>
      </c>
      <c r="E806" t="s">
        <v>202</v>
      </c>
      <c r="F806" t="s">
        <v>215</v>
      </c>
      <c r="G806">
        <v>46.583822520393383</v>
      </c>
      <c r="H806" t="s">
        <v>204</v>
      </c>
      <c r="I806" t="b">
        <v>1</v>
      </c>
    </row>
    <row r="807" spans="1:9" hidden="1" x14ac:dyDescent="0.2">
      <c r="A807" s="33">
        <v>45565</v>
      </c>
      <c r="B807">
        <v>2025</v>
      </c>
      <c r="C807" t="s">
        <v>200</v>
      </c>
      <c r="D807" t="s">
        <v>266</v>
      </c>
      <c r="E807" t="s">
        <v>202</v>
      </c>
      <c r="F807" t="s">
        <v>216</v>
      </c>
      <c r="G807">
        <v>-283</v>
      </c>
      <c r="H807" t="s">
        <v>204</v>
      </c>
      <c r="I807" t="b">
        <v>1</v>
      </c>
    </row>
    <row r="808" spans="1:9" hidden="1" x14ac:dyDescent="0.2">
      <c r="A808" s="33">
        <v>45565</v>
      </c>
      <c r="B808">
        <v>2025</v>
      </c>
      <c r="C808" t="s">
        <v>200</v>
      </c>
      <c r="D808" t="s">
        <v>266</v>
      </c>
      <c r="E808" t="s">
        <v>202</v>
      </c>
      <c r="F808" t="s">
        <v>217</v>
      </c>
      <c r="G808">
        <v>5602</v>
      </c>
      <c r="H808" t="s">
        <v>204</v>
      </c>
      <c r="I808" t="b">
        <v>1</v>
      </c>
    </row>
    <row r="809" spans="1:9" hidden="1" x14ac:dyDescent="0.2">
      <c r="A809" s="33">
        <v>45565</v>
      </c>
      <c r="B809">
        <v>2025</v>
      </c>
      <c r="C809" t="s">
        <v>200</v>
      </c>
      <c r="D809" t="s">
        <v>266</v>
      </c>
      <c r="E809" t="s">
        <v>202</v>
      </c>
      <c r="F809" t="s">
        <v>218</v>
      </c>
      <c r="G809">
        <v>7544</v>
      </c>
      <c r="H809" t="s">
        <v>204</v>
      </c>
      <c r="I809" t="b">
        <v>1</v>
      </c>
    </row>
    <row r="810" spans="1:9" hidden="1" x14ac:dyDescent="0.2">
      <c r="A810" s="33">
        <v>45565</v>
      </c>
      <c r="B810">
        <v>2025</v>
      </c>
      <c r="C810" t="s">
        <v>200</v>
      </c>
      <c r="D810" t="s">
        <v>266</v>
      </c>
      <c r="E810" t="s">
        <v>202</v>
      </c>
      <c r="F810" t="s">
        <v>1</v>
      </c>
      <c r="G810">
        <v>65585</v>
      </c>
      <c r="H810" t="s">
        <v>204</v>
      </c>
      <c r="I810" t="b">
        <v>1</v>
      </c>
    </row>
    <row r="811" spans="1:9" hidden="1" x14ac:dyDescent="0.2">
      <c r="A811" s="33">
        <v>45565</v>
      </c>
      <c r="B811">
        <v>2025</v>
      </c>
      <c r="C811" t="s">
        <v>200</v>
      </c>
      <c r="D811" t="s">
        <v>266</v>
      </c>
      <c r="E811" t="s">
        <v>202</v>
      </c>
      <c r="F811" t="s">
        <v>219</v>
      </c>
      <c r="G811">
        <v>5717</v>
      </c>
      <c r="H811" t="s">
        <v>204</v>
      </c>
      <c r="I811" t="b">
        <v>1</v>
      </c>
    </row>
    <row r="812" spans="1:9" hidden="1" x14ac:dyDescent="0.2">
      <c r="A812" s="33">
        <v>45657</v>
      </c>
      <c r="B812">
        <v>2025</v>
      </c>
      <c r="C812" t="s">
        <v>220</v>
      </c>
      <c r="D812" t="s">
        <v>267</v>
      </c>
      <c r="E812" t="s">
        <v>202</v>
      </c>
      <c r="F812" t="s">
        <v>203</v>
      </c>
      <c r="G812">
        <v>3.24</v>
      </c>
      <c r="H812" t="s">
        <v>204</v>
      </c>
      <c r="I812" t="b">
        <v>1</v>
      </c>
    </row>
    <row r="813" spans="1:9" hidden="1" x14ac:dyDescent="0.2">
      <c r="A813" s="33">
        <v>45657</v>
      </c>
      <c r="B813">
        <v>2025</v>
      </c>
      <c r="C813" t="s">
        <v>220</v>
      </c>
      <c r="D813" t="s">
        <v>267</v>
      </c>
      <c r="E813" t="s">
        <v>202</v>
      </c>
      <c r="F813" t="s">
        <v>205</v>
      </c>
      <c r="G813">
        <v>21799</v>
      </c>
      <c r="H813" t="s">
        <v>204</v>
      </c>
      <c r="I813" t="b">
        <v>1</v>
      </c>
    </row>
    <row r="814" spans="1:9" hidden="1" x14ac:dyDescent="0.2">
      <c r="A814" s="33">
        <v>45657</v>
      </c>
      <c r="B814">
        <v>2025</v>
      </c>
      <c r="C814" t="s">
        <v>220</v>
      </c>
      <c r="D814" t="s">
        <v>267</v>
      </c>
      <c r="E814" t="s">
        <v>202</v>
      </c>
      <c r="F814" t="s">
        <v>206</v>
      </c>
      <c r="G814">
        <v>6827</v>
      </c>
      <c r="H814" t="s">
        <v>204</v>
      </c>
      <c r="I814" t="b">
        <v>1</v>
      </c>
    </row>
    <row r="815" spans="1:9" hidden="1" x14ac:dyDescent="0.2">
      <c r="A815" s="33">
        <v>45657</v>
      </c>
      <c r="B815">
        <v>2025</v>
      </c>
      <c r="C815" t="s">
        <v>220</v>
      </c>
      <c r="D815" t="s">
        <v>267</v>
      </c>
      <c r="E815" t="s">
        <v>202</v>
      </c>
      <c r="F815" t="s">
        <v>207</v>
      </c>
      <c r="G815">
        <v>3.23</v>
      </c>
      <c r="H815" t="s">
        <v>204</v>
      </c>
      <c r="I815" t="b">
        <v>1</v>
      </c>
    </row>
    <row r="816" spans="1:9" hidden="1" x14ac:dyDescent="0.2">
      <c r="A816" s="33">
        <v>45657</v>
      </c>
      <c r="B816">
        <v>2025</v>
      </c>
      <c r="C816" t="s">
        <v>220</v>
      </c>
      <c r="D816" t="s">
        <v>267</v>
      </c>
      <c r="E816" t="s">
        <v>202</v>
      </c>
      <c r="F816" t="s">
        <v>10</v>
      </c>
      <c r="G816">
        <v>38480</v>
      </c>
      <c r="H816" t="s">
        <v>204</v>
      </c>
      <c r="I816" t="b">
        <v>1</v>
      </c>
    </row>
    <row r="817" spans="1:9" hidden="1" x14ac:dyDescent="0.2">
      <c r="A817" s="33">
        <v>45657</v>
      </c>
      <c r="B817">
        <v>2025</v>
      </c>
      <c r="C817" t="s">
        <v>220</v>
      </c>
      <c r="D817" t="s">
        <v>267</v>
      </c>
      <c r="E817" t="s">
        <v>202</v>
      </c>
      <c r="F817" t="s">
        <v>208</v>
      </c>
      <c r="G817">
        <v>1823</v>
      </c>
      <c r="H817" t="s">
        <v>204</v>
      </c>
      <c r="I817" t="b">
        <v>1</v>
      </c>
    </row>
    <row r="818" spans="1:9" hidden="1" x14ac:dyDescent="0.2">
      <c r="A818" s="33">
        <v>45657</v>
      </c>
      <c r="B818">
        <v>2025</v>
      </c>
      <c r="C818" t="s">
        <v>220</v>
      </c>
      <c r="D818" t="s">
        <v>267</v>
      </c>
      <c r="E818" t="s">
        <v>202</v>
      </c>
      <c r="F818" t="s">
        <v>209</v>
      </c>
      <c r="G818">
        <v>47833</v>
      </c>
      <c r="H818" t="s">
        <v>204</v>
      </c>
      <c r="I818" t="b">
        <v>1</v>
      </c>
    </row>
    <row r="819" spans="1:9" hidden="1" x14ac:dyDescent="0.2">
      <c r="A819" s="33">
        <v>45657</v>
      </c>
      <c r="B819">
        <v>2025</v>
      </c>
      <c r="C819" t="s">
        <v>220</v>
      </c>
      <c r="D819" t="s">
        <v>267</v>
      </c>
      <c r="E819" t="s">
        <v>202</v>
      </c>
      <c r="F819" t="s">
        <v>210</v>
      </c>
      <c r="G819">
        <v>68.693991268382348</v>
      </c>
      <c r="H819" t="s">
        <v>204</v>
      </c>
      <c r="I819" t="b">
        <v>1</v>
      </c>
    </row>
    <row r="820" spans="1:9" hidden="1" x14ac:dyDescent="0.2">
      <c r="A820" s="33">
        <v>45657</v>
      </c>
      <c r="B820">
        <v>2025</v>
      </c>
      <c r="C820" t="s">
        <v>220</v>
      </c>
      <c r="D820" t="s">
        <v>267</v>
      </c>
      <c r="E820" t="s">
        <v>202</v>
      </c>
      <c r="F820" t="s">
        <v>211</v>
      </c>
      <c r="G820">
        <v>29365</v>
      </c>
      <c r="H820" t="s">
        <v>204</v>
      </c>
      <c r="I820" t="b">
        <v>1</v>
      </c>
    </row>
    <row r="821" spans="1:9" hidden="1" x14ac:dyDescent="0.2">
      <c r="A821" s="33">
        <v>45657</v>
      </c>
      <c r="B821">
        <v>2025</v>
      </c>
      <c r="C821" t="s">
        <v>220</v>
      </c>
      <c r="D821" t="s">
        <v>267</v>
      </c>
      <c r="E821" t="s">
        <v>202</v>
      </c>
      <c r="F821" t="s">
        <v>212</v>
      </c>
      <c r="G821">
        <v>24108</v>
      </c>
      <c r="H821" t="s">
        <v>204</v>
      </c>
      <c r="I821" t="b">
        <v>1</v>
      </c>
    </row>
    <row r="822" spans="1:9" hidden="1" x14ac:dyDescent="0.2">
      <c r="A822" s="33">
        <v>45657</v>
      </c>
      <c r="B822">
        <v>2025</v>
      </c>
      <c r="C822" t="s">
        <v>220</v>
      </c>
      <c r="D822" t="s">
        <v>267</v>
      </c>
      <c r="E822" t="s">
        <v>202</v>
      </c>
      <c r="F822" t="s">
        <v>213</v>
      </c>
      <c r="G822">
        <v>34.622012867647058</v>
      </c>
      <c r="H822" t="s">
        <v>204</v>
      </c>
      <c r="I822" t="b">
        <v>1</v>
      </c>
    </row>
    <row r="823" spans="1:9" hidden="1" x14ac:dyDescent="0.2">
      <c r="A823" s="33">
        <v>45657</v>
      </c>
      <c r="B823">
        <v>2025</v>
      </c>
      <c r="C823" t="s">
        <v>220</v>
      </c>
      <c r="D823" t="s">
        <v>267</v>
      </c>
      <c r="E823" t="s">
        <v>202</v>
      </c>
      <c r="F823" t="s">
        <v>214</v>
      </c>
      <c r="G823">
        <v>31653</v>
      </c>
      <c r="H823" t="s">
        <v>204</v>
      </c>
      <c r="I823" t="b">
        <v>1</v>
      </c>
    </row>
    <row r="824" spans="1:9" x14ac:dyDescent="0.2">
      <c r="A824" s="33">
        <v>45657</v>
      </c>
      <c r="B824">
        <v>2025</v>
      </c>
      <c r="C824" t="s">
        <v>220</v>
      </c>
      <c r="D824" t="s">
        <v>267</v>
      </c>
      <c r="E824" t="s">
        <v>202</v>
      </c>
      <c r="F824" t="s">
        <v>215</v>
      </c>
      <c r="G824">
        <v>45.457548253676471</v>
      </c>
      <c r="H824" t="s">
        <v>204</v>
      </c>
      <c r="I824" t="b">
        <v>1</v>
      </c>
    </row>
    <row r="825" spans="1:9" hidden="1" x14ac:dyDescent="0.2">
      <c r="A825" s="33">
        <v>45657</v>
      </c>
      <c r="B825">
        <v>2025</v>
      </c>
      <c r="C825" t="s">
        <v>220</v>
      </c>
      <c r="D825" t="s">
        <v>267</v>
      </c>
      <c r="E825" t="s">
        <v>202</v>
      </c>
      <c r="F825" t="s">
        <v>216</v>
      </c>
      <c r="G825">
        <v>-2288</v>
      </c>
      <c r="H825" t="s">
        <v>204</v>
      </c>
      <c r="I825" t="b">
        <v>1</v>
      </c>
    </row>
    <row r="826" spans="1:9" hidden="1" x14ac:dyDescent="0.2">
      <c r="A826" s="33">
        <v>45657</v>
      </c>
      <c r="B826">
        <v>2025</v>
      </c>
      <c r="C826" t="s">
        <v>220</v>
      </c>
      <c r="D826" t="s">
        <v>267</v>
      </c>
      <c r="E826" t="s">
        <v>202</v>
      </c>
      <c r="F826" t="s">
        <v>217</v>
      </c>
      <c r="G826">
        <v>5257</v>
      </c>
      <c r="H826" t="s">
        <v>204</v>
      </c>
      <c r="I826" t="b">
        <v>1</v>
      </c>
    </row>
    <row r="827" spans="1:9" hidden="1" x14ac:dyDescent="0.2">
      <c r="A827" s="33">
        <v>45657</v>
      </c>
      <c r="B827">
        <v>2025</v>
      </c>
      <c r="C827" t="s">
        <v>220</v>
      </c>
      <c r="D827" t="s">
        <v>267</v>
      </c>
      <c r="E827" t="s">
        <v>202</v>
      </c>
      <c r="F827" t="s">
        <v>218</v>
      </c>
      <c r="G827">
        <v>7917</v>
      </c>
      <c r="H827" t="s">
        <v>204</v>
      </c>
      <c r="I827" t="b">
        <v>1</v>
      </c>
    </row>
    <row r="828" spans="1:9" hidden="1" x14ac:dyDescent="0.2">
      <c r="A828" s="33">
        <v>45657</v>
      </c>
      <c r="B828">
        <v>2025</v>
      </c>
      <c r="C828" t="s">
        <v>220</v>
      </c>
      <c r="D828" t="s">
        <v>267</v>
      </c>
      <c r="E828" t="s">
        <v>202</v>
      </c>
      <c r="F828" t="s">
        <v>1</v>
      </c>
      <c r="G828">
        <v>69632</v>
      </c>
      <c r="H828" t="s">
        <v>204</v>
      </c>
      <c r="I828" t="b">
        <v>1</v>
      </c>
    </row>
    <row r="829" spans="1:9" hidden="1" x14ac:dyDescent="0.2">
      <c r="A829" s="33">
        <v>45657</v>
      </c>
      <c r="B829">
        <v>2025</v>
      </c>
      <c r="C829" t="s">
        <v>220</v>
      </c>
      <c r="D829" t="s">
        <v>267</v>
      </c>
      <c r="E829" t="s">
        <v>202</v>
      </c>
      <c r="F829" t="s">
        <v>219</v>
      </c>
      <c r="G829">
        <v>6440</v>
      </c>
      <c r="H829" t="s">
        <v>204</v>
      </c>
      <c r="I829" t="b">
        <v>1</v>
      </c>
    </row>
    <row r="830" spans="1:9" hidden="1" x14ac:dyDescent="0.2">
      <c r="A830" s="33">
        <v>45747</v>
      </c>
      <c r="B830">
        <v>2025</v>
      </c>
      <c r="C830" t="s">
        <v>222</v>
      </c>
      <c r="D830" t="s">
        <v>268</v>
      </c>
      <c r="E830" t="s">
        <v>202</v>
      </c>
      <c r="F830" t="s">
        <v>203</v>
      </c>
      <c r="G830">
        <v>3.47</v>
      </c>
      <c r="H830" t="s">
        <v>204</v>
      </c>
      <c r="I830" t="b">
        <v>1</v>
      </c>
    </row>
    <row r="831" spans="1:9" hidden="1" x14ac:dyDescent="0.2">
      <c r="A831" s="33">
        <v>45747</v>
      </c>
      <c r="B831">
        <v>2025</v>
      </c>
      <c r="C831" t="s">
        <v>222</v>
      </c>
      <c r="D831" t="s">
        <v>268</v>
      </c>
      <c r="E831" t="s">
        <v>202</v>
      </c>
      <c r="F831" t="s">
        <v>205</v>
      </c>
      <c r="G831">
        <v>21919</v>
      </c>
      <c r="H831" t="s">
        <v>204</v>
      </c>
      <c r="I831" t="b">
        <v>1</v>
      </c>
    </row>
    <row r="832" spans="1:9" hidden="1" x14ac:dyDescent="0.2">
      <c r="A832" s="33">
        <v>45747</v>
      </c>
      <c r="B832">
        <v>2025</v>
      </c>
      <c r="C832" t="s">
        <v>222</v>
      </c>
      <c r="D832" t="s">
        <v>268</v>
      </c>
      <c r="E832" t="s">
        <v>202</v>
      </c>
      <c r="F832" t="s">
        <v>206</v>
      </c>
      <c r="G832">
        <v>8740</v>
      </c>
      <c r="H832" t="s">
        <v>204</v>
      </c>
      <c r="I832" t="b">
        <v>1</v>
      </c>
    </row>
    <row r="833" spans="1:9" hidden="1" x14ac:dyDescent="0.2">
      <c r="A833" s="33">
        <v>45747</v>
      </c>
      <c r="B833">
        <v>2025</v>
      </c>
      <c r="C833" t="s">
        <v>222</v>
      </c>
      <c r="D833" t="s">
        <v>268</v>
      </c>
      <c r="E833" t="s">
        <v>202</v>
      </c>
      <c r="F833" t="s">
        <v>207</v>
      </c>
      <c r="G833">
        <v>3.46</v>
      </c>
      <c r="H833" t="s">
        <v>204</v>
      </c>
      <c r="I833" t="b">
        <v>1</v>
      </c>
    </row>
    <row r="834" spans="1:9" hidden="1" x14ac:dyDescent="0.2">
      <c r="A834" s="33">
        <v>45747</v>
      </c>
      <c r="B834">
        <v>2025</v>
      </c>
      <c r="C834" t="s">
        <v>222</v>
      </c>
      <c r="D834" t="s">
        <v>268</v>
      </c>
      <c r="E834" t="s">
        <v>202</v>
      </c>
      <c r="F834" t="s">
        <v>10</v>
      </c>
      <c r="G834">
        <v>40740</v>
      </c>
      <c r="H834" t="s">
        <v>204</v>
      </c>
      <c r="I834" t="b">
        <v>1</v>
      </c>
    </row>
    <row r="835" spans="1:9" hidden="1" x14ac:dyDescent="0.2">
      <c r="A835" s="33">
        <v>45747</v>
      </c>
      <c r="B835">
        <v>2025</v>
      </c>
      <c r="C835" t="s">
        <v>222</v>
      </c>
      <c r="D835" t="s">
        <v>268</v>
      </c>
      <c r="E835" t="s">
        <v>202</v>
      </c>
      <c r="F835" t="s">
        <v>208</v>
      </c>
      <c r="G835">
        <v>1737</v>
      </c>
      <c r="H835" t="s">
        <v>204</v>
      </c>
      <c r="I835" t="b">
        <v>1</v>
      </c>
    </row>
    <row r="836" spans="1:9" hidden="1" x14ac:dyDescent="0.2">
      <c r="A836" s="33">
        <v>45747</v>
      </c>
      <c r="B836">
        <v>2025</v>
      </c>
      <c r="C836" t="s">
        <v>222</v>
      </c>
      <c r="D836" t="s">
        <v>268</v>
      </c>
      <c r="E836" t="s">
        <v>202</v>
      </c>
      <c r="F836" t="s">
        <v>209</v>
      </c>
      <c r="G836">
        <v>48147</v>
      </c>
      <c r="H836" t="s">
        <v>204</v>
      </c>
      <c r="I836" t="b">
        <v>1</v>
      </c>
    </row>
    <row r="837" spans="1:9" hidden="1" x14ac:dyDescent="0.2">
      <c r="A837" s="33">
        <v>45747</v>
      </c>
      <c r="B837">
        <v>2025</v>
      </c>
      <c r="C837" t="s">
        <v>222</v>
      </c>
      <c r="D837" t="s">
        <v>268</v>
      </c>
      <c r="E837" t="s">
        <v>202</v>
      </c>
      <c r="F837" t="s">
        <v>210</v>
      </c>
      <c r="G837">
        <v>68.716638597893422</v>
      </c>
      <c r="H837" t="s">
        <v>204</v>
      </c>
      <c r="I837" t="b">
        <v>1</v>
      </c>
    </row>
    <row r="838" spans="1:9" hidden="1" x14ac:dyDescent="0.2">
      <c r="A838" s="33">
        <v>45747</v>
      </c>
      <c r="B838">
        <v>2025</v>
      </c>
      <c r="C838" t="s">
        <v>222</v>
      </c>
      <c r="D838" t="s">
        <v>268</v>
      </c>
      <c r="E838" t="s">
        <v>202</v>
      </c>
      <c r="F838" t="s">
        <v>211</v>
      </c>
      <c r="G838">
        <v>31377</v>
      </c>
      <c r="H838" t="s">
        <v>204</v>
      </c>
      <c r="I838" t="b">
        <v>1</v>
      </c>
    </row>
    <row r="839" spans="1:9" hidden="1" x14ac:dyDescent="0.2">
      <c r="A839" s="33">
        <v>45747</v>
      </c>
      <c r="B839">
        <v>2025</v>
      </c>
      <c r="C839" t="s">
        <v>222</v>
      </c>
      <c r="D839" t="s">
        <v>268</v>
      </c>
      <c r="E839" t="s">
        <v>202</v>
      </c>
      <c r="F839" t="s">
        <v>212</v>
      </c>
      <c r="G839">
        <v>25824</v>
      </c>
      <c r="H839" t="s">
        <v>204</v>
      </c>
      <c r="I839" t="b">
        <v>1</v>
      </c>
    </row>
    <row r="840" spans="1:9" hidden="1" x14ac:dyDescent="0.2">
      <c r="A840" s="33">
        <v>45747</v>
      </c>
      <c r="B840">
        <v>2025</v>
      </c>
      <c r="C840" t="s">
        <v>222</v>
      </c>
      <c r="D840" t="s">
        <v>268</v>
      </c>
      <c r="E840" t="s">
        <v>202</v>
      </c>
      <c r="F840" t="s">
        <v>213</v>
      </c>
      <c r="G840">
        <v>36.856677989324353</v>
      </c>
      <c r="H840" t="s">
        <v>204</v>
      </c>
      <c r="I840" t="b">
        <v>1</v>
      </c>
    </row>
    <row r="841" spans="1:9" hidden="1" x14ac:dyDescent="0.2">
      <c r="A841" s="33">
        <v>45747</v>
      </c>
      <c r="B841">
        <v>2025</v>
      </c>
      <c r="C841" t="s">
        <v>222</v>
      </c>
      <c r="D841" t="s">
        <v>268</v>
      </c>
      <c r="E841" t="s">
        <v>202</v>
      </c>
      <c r="F841" t="s">
        <v>214</v>
      </c>
      <c r="G841">
        <v>32000</v>
      </c>
      <c r="H841" t="s">
        <v>204</v>
      </c>
      <c r="I841" t="b">
        <v>1</v>
      </c>
    </row>
    <row r="842" spans="1:9" x14ac:dyDescent="0.2">
      <c r="A842" s="33">
        <v>45747</v>
      </c>
      <c r="B842">
        <v>2025</v>
      </c>
      <c r="C842" t="s">
        <v>222</v>
      </c>
      <c r="D842" t="s">
        <v>268</v>
      </c>
      <c r="E842" t="s">
        <v>202</v>
      </c>
      <c r="F842" t="s">
        <v>215</v>
      </c>
      <c r="G842">
        <v>45.6712242742557</v>
      </c>
      <c r="H842" t="s">
        <v>204</v>
      </c>
      <c r="I842" t="b">
        <v>1</v>
      </c>
    </row>
    <row r="843" spans="1:9" hidden="1" x14ac:dyDescent="0.2">
      <c r="A843" s="33">
        <v>45747</v>
      </c>
      <c r="B843">
        <v>2025</v>
      </c>
      <c r="C843" t="s">
        <v>222</v>
      </c>
      <c r="D843" t="s">
        <v>268</v>
      </c>
      <c r="E843" t="s">
        <v>202</v>
      </c>
      <c r="F843" t="s">
        <v>216</v>
      </c>
      <c r="G843">
        <v>-623</v>
      </c>
      <c r="H843" t="s">
        <v>204</v>
      </c>
      <c r="I843" t="b">
        <v>1</v>
      </c>
    </row>
    <row r="844" spans="1:9" hidden="1" x14ac:dyDescent="0.2">
      <c r="A844" s="33">
        <v>45747</v>
      </c>
      <c r="B844">
        <v>2025</v>
      </c>
      <c r="C844" t="s">
        <v>222</v>
      </c>
      <c r="D844" t="s">
        <v>268</v>
      </c>
      <c r="E844" t="s">
        <v>202</v>
      </c>
      <c r="F844" t="s">
        <v>217</v>
      </c>
      <c r="G844">
        <v>5553</v>
      </c>
      <c r="H844" t="s">
        <v>204</v>
      </c>
      <c r="I844" t="b">
        <v>1</v>
      </c>
    </row>
    <row r="845" spans="1:9" hidden="1" x14ac:dyDescent="0.2">
      <c r="A845" s="33">
        <v>45747</v>
      </c>
      <c r="B845">
        <v>2025</v>
      </c>
      <c r="C845" t="s">
        <v>222</v>
      </c>
      <c r="D845" t="s">
        <v>268</v>
      </c>
      <c r="E845" t="s">
        <v>202</v>
      </c>
      <c r="F845" t="s">
        <v>218</v>
      </c>
      <c r="G845">
        <v>8198</v>
      </c>
      <c r="H845" t="s">
        <v>204</v>
      </c>
      <c r="I845" t="b">
        <v>1</v>
      </c>
    </row>
    <row r="846" spans="1:9" hidden="1" x14ac:dyDescent="0.2">
      <c r="A846" s="33">
        <v>45747</v>
      </c>
      <c r="B846">
        <v>2025</v>
      </c>
      <c r="C846" t="s">
        <v>222</v>
      </c>
      <c r="D846" t="s">
        <v>268</v>
      </c>
      <c r="E846" t="s">
        <v>202</v>
      </c>
      <c r="F846" t="s">
        <v>1</v>
      </c>
      <c r="G846">
        <v>70066</v>
      </c>
      <c r="H846" t="s">
        <v>204</v>
      </c>
      <c r="I846" t="b">
        <v>1</v>
      </c>
    </row>
    <row r="847" spans="1:9" hidden="1" x14ac:dyDescent="0.2">
      <c r="A847" s="33">
        <v>45747</v>
      </c>
      <c r="B847">
        <v>2025</v>
      </c>
      <c r="C847" t="s">
        <v>222</v>
      </c>
      <c r="D847" t="s">
        <v>268</v>
      </c>
      <c r="E847" t="s">
        <v>202</v>
      </c>
      <c r="F847" t="s">
        <v>219</v>
      </c>
      <c r="G847">
        <v>6212</v>
      </c>
      <c r="H847" t="s">
        <v>204</v>
      </c>
      <c r="I847" t="b">
        <v>1</v>
      </c>
    </row>
    <row r="848" spans="1:9" hidden="1" x14ac:dyDescent="0.2">
      <c r="A848" s="33">
        <v>45838</v>
      </c>
      <c r="B848">
        <v>2025</v>
      </c>
      <c r="C848" t="s">
        <v>224</v>
      </c>
      <c r="D848" t="s">
        <v>269</v>
      </c>
      <c r="E848" t="s">
        <v>202</v>
      </c>
      <c r="F848" t="s">
        <v>203</v>
      </c>
      <c r="G848">
        <v>2.8208333333333329</v>
      </c>
      <c r="H848" t="s">
        <v>123</v>
      </c>
      <c r="I848" t="b">
        <v>0</v>
      </c>
    </row>
    <row r="849" spans="1:9" hidden="1" x14ac:dyDescent="0.2">
      <c r="A849" s="33">
        <v>45838</v>
      </c>
      <c r="B849">
        <v>2025</v>
      </c>
      <c r="C849" t="s">
        <v>224</v>
      </c>
      <c r="D849" t="s">
        <v>269</v>
      </c>
      <c r="E849" t="s">
        <v>202</v>
      </c>
      <c r="F849" t="s">
        <v>205</v>
      </c>
      <c r="G849">
        <v>22999.817817564301</v>
      </c>
      <c r="H849" t="s">
        <v>123</v>
      </c>
      <c r="I849" t="b">
        <v>0</v>
      </c>
    </row>
    <row r="850" spans="1:9" hidden="1" x14ac:dyDescent="0.2">
      <c r="A850" s="33">
        <v>45838</v>
      </c>
      <c r="B850">
        <v>2025</v>
      </c>
      <c r="C850" t="s">
        <v>224</v>
      </c>
      <c r="D850" t="s">
        <v>269</v>
      </c>
      <c r="E850" t="s">
        <v>202</v>
      </c>
      <c r="F850" t="s">
        <v>206</v>
      </c>
      <c r="G850">
        <v>8266.4561151406888</v>
      </c>
      <c r="H850" t="s">
        <v>123</v>
      </c>
      <c r="I850" t="b">
        <v>0</v>
      </c>
    </row>
    <row r="851" spans="1:9" hidden="1" x14ac:dyDescent="0.2">
      <c r="A851" s="33">
        <v>45838</v>
      </c>
      <c r="B851">
        <v>2025</v>
      </c>
      <c r="C851" t="s">
        <v>224</v>
      </c>
      <c r="D851" t="s">
        <v>269</v>
      </c>
      <c r="E851" t="s">
        <v>202</v>
      </c>
      <c r="F851" t="s">
        <v>207</v>
      </c>
      <c r="G851">
        <v>2.8091666666666666</v>
      </c>
      <c r="H851" t="s">
        <v>123</v>
      </c>
      <c r="I851" t="b">
        <v>0</v>
      </c>
    </row>
    <row r="852" spans="1:9" hidden="1" x14ac:dyDescent="0.2">
      <c r="A852" s="33">
        <v>45838</v>
      </c>
      <c r="B852">
        <v>2025</v>
      </c>
      <c r="C852" t="s">
        <v>224</v>
      </c>
      <c r="D852" t="s">
        <v>269</v>
      </c>
      <c r="E852" t="s">
        <v>202</v>
      </c>
      <c r="F852" t="s">
        <v>10</v>
      </c>
      <c r="G852">
        <v>40594.105295371184</v>
      </c>
      <c r="H852" t="s">
        <v>123</v>
      </c>
      <c r="I852" t="b">
        <v>0</v>
      </c>
    </row>
    <row r="853" spans="1:9" hidden="1" x14ac:dyDescent="0.2">
      <c r="A853" s="33">
        <v>45838</v>
      </c>
      <c r="B853">
        <v>2025</v>
      </c>
      <c r="C853" t="s">
        <v>224</v>
      </c>
      <c r="D853" t="s">
        <v>269</v>
      </c>
      <c r="E853" t="s">
        <v>202</v>
      </c>
      <c r="F853" t="s">
        <v>208</v>
      </c>
      <c r="G853">
        <v>2305.4405419151462</v>
      </c>
      <c r="H853" t="s">
        <v>123</v>
      </c>
      <c r="I853" t="b">
        <v>0</v>
      </c>
    </row>
    <row r="854" spans="1:9" hidden="1" x14ac:dyDescent="0.2">
      <c r="A854" s="33">
        <v>45838</v>
      </c>
      <c r="B854">
        <v>2025</v>
      </c>
      <c r="C854" t="s">
        <v>224</v>
      </c>
      <c r="D854" t="s">
        <v>269</v>
      </c>
      <c r="E854" t="s">
        <v>202</v>
      </c>
      <c r="F854" t="s">
        <v>209</v>
      </c>
      <c r="G854">
        <v>50548.569209466106</v>
      </c>
      <c r="H854" t="s">
        <v>123</v>
      </c>
      <c r="I854" t="b">
        <v>0</v>
      </c>
    </row>
    <row r="855" spans="1:9" hidden="1" x14ac:dyDescent="0.2">
      <c r="A855" s="33">
        <v>45838</v>
      </c>
      <c r="B855">
        <v>2025</v>
      </c>
      <c r="C855" t="s">
        <v>224</v>
      </c>
      <c r="D855" t="s">
        <v>269</v>
      </c>
      <c r="E855" t="s">
        <v>202</v>
      </c>
      <c r="F855" t="s">
        <v>210</v>
      </c>
      <c r="G855">
        <v>68.728317849973465</v>
      </c>
      <c r="H855" t="s">
        <v>123</v>
      </c>
      <c r="I855" t="b">
        <v>0</v>
      </c>
    </row>
    <row r="856" spans="1:9" hidden="1" x14ac:dyDescent="0.2">
      <c r="A856" s="33">
        <v>45838</v>
      </c>
      <c r="B856">
        <v>2025</v>
      </c>
      <c r="C856" t="s">
        <v>224</v>
      </c>
      <c r="D856" t="s">
        <v>269</v>
      </c>
      <c r="E856" t="s">
        <v>202</v>
      </c>
      <c r="F856" t="s">
        <v>211</v>
      </c>
      <c r="G856">
        <v>31986.065846897163</v>
      </c>
      <c r="H856" t="s">
        <v>123</v>
      </c>
      <c r="I856" t="b">
        <v>0</v>
      </c>
    </row>
    <row r="857" spans="1:9" hidden="1" x14ac:dyDescent="0.2">
      <c r="A857" s="33">
        <v>45838</v>
      </c>
      <c r="B857">
        <v>2025</v>
      </c>
      <c r="C857" t="s">
        <v>224</v>
      </c>
      <c r="D857" t="s">
        <v>269</v>
      </c>
      <c r="E857" t="s">
        <v>202</v>
      </c>
      <c r="F857" t="s">
        <v>212</v>
      </c>
      <c r="G857">
        <v>26088.915710308913</v>
      </c>
      <c r="H857" t="s">
        <v>123</v>
      </c>
      <c r="I857" t="b">
        <v>0</v>
      </c>
    </row>
    <row r="858" spans="1:9" hidden="1" x14ac:dyDescent="0.2">
      <c r="A858" s="33">
        <v>45838</v>
      </c>
      <c r="B858">
        <v>2025</v>
      </c>
      <c r="C858" t="s">
        <v>224</v>
      </c>
      <c r="D858" t="s">
        <v>269</v>
      </c>
      <c r="E858" t="s">
        <v>202</v>
      </c>
      <c r="F858" t="s">
        <v>213</v>
      </c>
      <c r="G858">
        <v>35.471771394144582</v>
      </c>
      <c r="H858" t="s">
        <v>123</v>
      </c>
      <c r="I858" t="b">
        <v>0</v>
      </c>
    </row>
    <row r="859" spans="1:9" hidden="1" x14ac:dyDescent="0.2">
      <c r="A859" s="33">
        <v>45838</v>
      </c>
      <c r="B859">
        <v>2025</v>
      </c>
      <c r="C859" t="s">
        <v>224</v>
      </c>
      <c r="D859" t="s">
        <v>269</v>
      </c>
      <c r="E859" t="s">
        <v>202</v>
      </c>
      <c r="F859" t="s">
        <v>214</v>
      </c>
      <c r="G859">
        <v>32327.649180230495</v>
      </c>
      <c r="H859" t="s">
        <v>123</v>
      </c>
      <c r="I859" t="b">
        <v>0</v>
      </c>
    </row>
    <row r="860" spans="1:9" x14ac:dyDescent="0.2">
      <c r="A860" s="33">
        <v>45838</v>
      </c>
      <c r="B860">
        <v>2025</v>
      </c>
      <c r="C860" t="s">
        <v>224</v>
      </c>
      <c r="D860" t="s">
        <v>269</v>
      </c>
      <c r="E860" t="s">
        <v>202</v>
      </c>
      <c r="F860" t="s">
        <v>215</v>
      </c>
      <c r="G860">
        <v>43.954259891993935</v>
      </c>
      <c r="H860" t="s">
        <v>123</v>
      </c>
      <c r="I860" t="b">
        <v>0</v>
      </c>
    </row>
    <row r="861" spans="1:9" hidden="1" x14ac:dyDescent="0.2">
      <c r="A861" s="33">
        <v>45838</v>
      </c>
      <c r="B861">
        <v>2025</v>
      </c>
      <c r="C861" t="s">
        <v>224</v>
      </c>
      <c r="D861" t="s">
        <v>269</v>
      </c>
      <c r="E861" t="s">
        <v>202</v>
      </c>
      <c r="F861" t="s">
        <v>216</v>
      </c>
      <c r="G861">
        <v>-341.58333333333331</v>
      </c>
      <c r="H861" t="s">
        <v>123</v>
      </c>
      <c r="I861" t="b">
        <v>0</v>
      </c>
    </row>
    <row r="862" spans="1:9" hidden="1" x14ac:dyDescent="0.2">
      <c r="A862" s="33">
        <v>45838</v>
      </c>
      <c r="B862">
        <v>2025</v>
      </c>
      <c r="C862" t="s">
        <v>224</v>
      </c>
      <c r="D862" t="s">
        <v>269</v>
      </c>
      <c r="E862" t="s">
        <v>202</v>
      </c>
      <c r="F862" t="s">
        <v>217</v>
      </c>
      <c r="G862">
        <v>5897.1501365882505</v>
      </c>
      <c r="H862" t="s">
        <v>123</v>
      </c>
      <c r="I862" t="b">
        <v>0</v>
      </c>
    </row>
    <row r="863" spans="1:9" hidden="1" x14ac:dyDescent="0.2">
      <c r="A863" s="33">
        <v>45838</v>
      </c>
      <c r="B863">
        <v>2025</v>
      </c>
      <c r="C863" t="s">
        <v>224</v>
      </c>
      <c r="D863" t="s">
        <v>269</v>
      </c>
      <c r="E863" t="s">
        <v>202</v>
      </c>
      <c r="F863" t="s">
        <v>218</v>
      </c>
      <c r="G863">
        <v>8455.6670141242193</v>
      </c>
      <c r="H863" t="s">
        <v>123</v>
      </c>
      <c r="I863" t="b">
        <v>0</v>
      </c>
    </row>
    <row r="864" spans="1:9" hidden="1" x14ac:dyDescent="0.2">
      <c r="A864" s="33">
        <v>45838</v>
      </c>
      <c r="B864">
        <v>2025</v>
      </c>
      <c r="C864" t="s">
        <v>224</v>
      </c>
      <c r="D864" t="s">
        <v>269</v>
      </c>
      <c r="E864" t="s">
        <v>202</v>
      </c>
      <c r="F864" t="s">
        <v>1</v>
      </c>
      <c r="G864">
        <v>73548.387027030403</v>
      </c>
      <c r="H864" t="s">
        <v>123</v>
      </c>
      <c r="I864" t="b">
        <v>0</v>
      </c>
    </row>
    <row r="865" spans="1:9" hidden="1" x14ac:dyDescent="0.2">
      <c r="A865" s="33">
        <v>45838</v>
      </c>
      <c r="B865">
        <v>2025</v>
      </c>
      <c r="C865" t="s">
        <v>224</v>
      </c>
      <c r="D865" t="s">
        <v>269</v>
      </c>
      <c r="E865" t="s">
        <v>202</v>
      </c>
      <c r="F865" t="s">
        <v>219</v>
      </c>
      <c r="G865">
        <v>7459.812473196248</v>
      </c>
      <c r="H865" t="s">
        <v>123</v>
      </c>
      <c r="I865" t="b">
        <v>0</v>
      </c>
    </row>
    <row r="866" spans="1:9" hidden="1" x14ac:dyDescent="0.2">
      <c r="A866" s="33">
        <v>45838</v>
      </c>
      <c r="B866">
        <v>2025</v>
      </c>
      <c r="C866" t="s">
        <v>224</v>
      </c>
      <c r="D866" t="s">
        <v>269</v>
      </c>
      <c r="E866" t="s">
        <v>202</v>
      </c>
      <c r="F866" t="s">
        <v>203</v>
      </c>
      <c r="G866">
        <v>2.8208333333333329</v>
      </c>
      <c r="H866" t="s">
        <v>277</v>
      </c>
      <c r="I866" t="b">
        <v>0</v>
      </c>
    </row>
    <row r="867" spans="1:9" hidden="1" x14ac:dyDescent="0.2">
      <c r="A867" s="33">
        <v>45838</v>
      </c>
      <c r="B867">
        <v>2025</v>
      </c>
      <c r="C867" t="s">
        <v>224</v>
      </c>
      <c r="D867" t="s">
        <v>269</v>
      </c>
      <c r="E867" t="s">
        <v>202</v>
      </c>
      <c r="F867" t="s">
        <v>205</v>
      </c>
      <c r="G867">
        <v>21571.116734133499</v>
      </c>
      <c r="H867" t="s">
        <v>277</v>
      </c>
      <c r="I867" t="b">
        <v>0</v>
      </c>
    </row>
    <row r="868" spans="1:9" hidden="1" x14ac:dyDescent="0.2">
      <c r="A868" s="33">
        <v>45838</v>
      </c>
      <c r="B868">
        <v>2025</v>
      </c>
      <c r="C868" t="s">
        <v>224</v>
      </c>
      <c r="D868" t="s">
        <v>269</v>
      </c>
      <c r="E868" t="s">
        <v>202</v>
      </c>
      <c r="F868" t="s">
        <v>206</v>
      </c>
      <c r="G868">
        <v>8266.4561151406888</v>
      </c>
      <c r="H868" t="s">
        <v>277</v>
      </c>
      <c r="I868" t="b">
        <v>0</v>
      </c>
    </row>
    <row r="869" spans="1:9" hidden="1" x14ac:dyDescent="0.2">
      <c r="A869" s="33">
        <v>45838</v>
      </c>
      <c r="B869">
        <v>2025</v>
      </c>
      <c r="C869" t="s">
        <v>224</v>
      </c>
      <c r="D869" t="s">
        <v>269</v>
      </c>
      <c r="E869" t="s">
        <v>202</v>
      </c>
      <c r="F869" t="s">
        <v>207</v>
      </c>
      <c r="G869">
        <v>2.8091666666666666</v>
      </c>
      <c r="H869" t="s">
        <v>277</v>
      </c>
      <c r="I869" t="b">
        <v>0</v>
      </c>
    </row>
    <row r="870" spans="1:9" hidden="1" x14ac:dyDescent="0.2">
      <c r="A870" s="33">
        <v>45838</v>
      </c>
      <c r="B870">
        <v>2025</v>
      </c>
      <c r="C870" t="s">
        <v>224</v>
      </c>
      <c r="D870" t="s">
        <v>269</v>
      </c>
      <c r="E870" t="s">
        <v>202</v>
      </c>
      <c r="F870" t="s">
        <v>10</v>
      </c>
      <c r="G870">
        <v>39821.360257796558</v>
      </c>
      <c r="H870" t="s">
        <v>277</v>
      </c>
      <c r="I870" t="b">
        <v>0</v>
      </c>
    </row>
    <row r="871" spans="1:9" hidden="1" x14ac:dyDescent="0.2">
      <c r="A871" s="33">
        <v>45838</v>
      </c>
      <c r="B871">
        <v>2025</v>
      </c>
      <c r="C871" t="s">
        <v>224</v>
      </c>
      <c r="D871" t="s">
        <v>269</v>
      </c>
      <c r="E871" t="s">
        <v>202</v>
      </c>
      <c r="F871" t="s">
        <v>208</v>
      </c>
      <c r="G871">
        <v>2210.1534141072857</v>
      </c>
      <c r="H871" t="s">
        <v>277</v>
      </c>
      <c r="I871" t="b">
        <v>0</v>
      </c>
    </row>
    <row r="872" spans="1:9" hidden="1" x14ac:dyDescent="0.2">
      <c r="A872" s="33">
        <v>45838</v>
      </c>
      <c r="B872">
        <v>2025</v>
      </c>
      <c r="C872" t="s">
        <v>224</v>
      </c>
      <c r="D872" t="s">
        <v>269</v>
      </c>
      <c r="E872" t="s">
        <v>202</v>
      </c>
      <c r="F872" t="s">
        <v>209</v>
      </c>
      <c r="G872">
        <v>48937.411130498003</v>
      </c>
      <c r="H872" t="s">
        <v>277</v>
      </c>
      <c r="I872" t="b">
        <v>0</v>
      </c>
    </row>
    <row r="873" spans="1:9" hidden="1" x14ac:dyDescent="0.2">
      <c r="A873" s="33">
        <v>45838</v>
      </c>
      <c r="B873">
        <v>2025</v>
      </c>
      <c r="C873" t="s">
        <v>224</v>
      </c>
      <c r="D873" t="s">
        <v>269</v>
      </c>
      <c r="E873" t="s">
        <v>202</v>
      </c>
      <c r="F873" t="s">
        <v>210</v>
      </c>
      <c r="G873">
        <v>69.406371984467413</v>
      </c>
      <c r="H873" t="s">
        <v>277</v>
      </c>
      <c r="I873" t="b">
        <v>0</v>
      </c>
    </row>
    <row r="874" spans="1:9" hidden="1" x14ac:dyDescent="0.2">
      <c r="A874" s="33">
        <v>45838</v>
      </c>
      <c r="B874">
        <v>2025</v>
      </c>
      <c r="C874" t="s">
        <v>224</v>
      </c>
      <c r="D874" t="s">
        <v>269</v>
      </c>
      <c r="E874" t="s">
        <v>202</v>
      </c>
      <c r="F874" t="s">
        <v>211</v>
      </c>
      <c r="G874">
        <v>31213.320809322537</v>
      </c>
      <c r="H874" t="s">
        <v>277</v>
      </c>
      <c r="I874" t="b">
        <v>0</v>
      </c>
    </row>
    <row r="875" spans="1:9" hidden="1" x14ac:dyDescent="0.2">
      <c r="A875" s="33">
        <v>45838</v>
      </c>
      <c r="B875">
        <v>2025</v>
      </c>
      <c r="C875" t="s">
        <v>224</v>
      </c>
      <c r="D875" t="s">
        <v>269</v>
      </c>
      <c r="E875" t="s">
        <v>202</v>
      </c>
      <c r="F875" t="s">
        <v>212</v>
      </c>
      <c r="G875">
        <v>25458.638756358367</v>
      </c>
      <c r="H875" t="s">
        <v>277</v>
      </c>
      <c r="I875" t="b">
        <v>0</v>
      </c>
    </row>
    <row r="876" spans="1:9" hidden="1" x14ac:dyDescent="0.2">
      <c r="A876" s="33">
        <v>45838</v>
      </c>
      <c r="B876">
        <v>2025</v>
      </c>
      <c r="C876" t="s">
        <v>224</v>
      </c>
      <c r="D876" t="s">
        <v>269</v>
      </c>
      <c r="E876" t="s">
        <v>202</v>
      </c>
      <c r="F876" t="s">
        <v>213</v>
      </c>
      <c r="G876">
        <v>36.107176716603853</v>
      </c>
      <c r="H876" t="s">
        <v>277</v>
      </c>
      <c r="I876" t="b">
        <v>0</v>
      </c>
    </row>
    <row r="877" spans="1:9" hidden="1" x14ac:dyDescent="0.2">
      <c r="A877" s="33">
        <v>45838</v>
      </c>
      <c r="B877">
        <v>2025</v>
      </c>
      <c r="C877" t="s">
        <v>224</v>
      </c>
      <c r="D877" t="s">
        <v>269</v>
      </c>
      <c r="E877" t="s">
        <v>202</v>
      </c>
      <c r="F877" t="s">
        <v>214</v>
      </c>
      <c r="G877">
        <v>31554.904142655869</v>
      </c>
      <c r="H877" t="s">
        <v>277</v>
      </c>
      <c r="I877" t="b">
        <v>0</v>
      </c>
    </row>
    <row r="878" spans="1:9" x14ac:dyDescent="0.2">
      <c r="A878" s="33">
        <v>45838</v>
      </c>
      <c r="B878">
        <v>2025</v>
      </c>
      <c r="C878" t="s">
        <v>224</v>
      </c>
      <c r="D878" t="s">
        <v>269</v>
      </c>
      <c r="E878" t="s">
        <v>202</v>
      </c>
      <c r="F878" t="s">
        <v>215</v>
      </c>
      <c r="G878">
        <v>44.753315802079662</v>
      </c>
      <c r="H878" t="s">
        <v>277</v>
      </c>
      <c r="I878" t="b">
        <v>0</v>
      </c>
    </row>
    <row r="879" spans="1:9" hidden="1" x14ac:dyDescent="0.2">
      <c r="A879" s="33">
        <v>45838</v>
      </c>
      <c r="B879">
        <v>2025</v>
      </c>
      <c r="C879" t="s">
        <v>224</v>
      </c>
      <c r="D879" t="s">
        <v>269</v>
      </c>
      <c r="E879" t="s">
        <v>202</v>
      </c>
      <c r="F879" t="s">
        <v>216</v>
      </c>
      <c r="G879">
        <v>-341.58333333333331</v>
      </c>
      <c r="H879" t="s">
        <v>277</v>
      </c>
      <c r="I879" t="b">
        <v>0</v>
      </c>
    </row>
    <row r="880" spans="1:9" hidden="1" x14ac:dyDescent="0.2">
      <c r="A880" s="33">
        <v>45838</v>
      </c>
      <c r="B880">
        <v>2025</v>
      </c>
      <c r="C880" t="s">
        <v>224</v>
      </c>
      <c r="D880" t="s">
        <v>269</v>
      </c>
      <c r="E880" t="s">
        <v>202</v>
      </c>
      <c r="F880" t="s">
        <v>217</v>
      </c>
      <c r="G880">
        <v>5754.68205296417</v>
      </c>
      <c r="H880" t="s">
        <v>277</v>
      </c>
      <c r="I880" t="b">
        <v>0</v>
      </c>
    </row>
    <row r="881" spans="1:9" hidden="1" x14ac:dyDescent="0.2">
      <c r="A881" s="33">
        <v>45838</v>
      </c>
      <c r="B881">
        <v>2025</v>
      </c>
      <c r="C881" t="s">
        <v>224</v>
      </c>
      <c r="D881" t="s">
        <v>269</v>
      </c>
      <c r="E881" t="s">
        <v>202</v>
      </c>
      <c r="F881" t="s">
        <v>218</v>
      </c>
      <c r="G881">
        <v>8020.8657316156796</v>
      </c>
      <c r="H881" t="s">
        <v>277</v>
      </c>
      <c r="I881" t="b">
        <v>0</v>
      </c>
    </row>
    <row r="882" spans="1:9" hidden="1" x14ac:dyDescent="0.2">
      <c r="A882" s="33">
        <v>45838</v>
      </c>
      <c r="B882">
        <v>2025</v>
      </c>
      <c r="C882" t="s">
        <v>224</v>
      </c>
      <c r="D882" t="s">
        <v>269</v>
      </c>
      <c r="E882" t="s">
        <v>202</v>
      </c>
      <c r="F882" t="s">
        <v>1</v>
      </c>
      <c r="G882">
        <v>70508.527864631498</v>
      </c>
      <c r="H882" t="s">
        <v>277</v>
      </c>
      <c r="I882" t="b">
        <v>0</v>
      </c>
    </row>
    <row r="883" spans="1:9" hidden="1" x14ac:dyDescent="0.2">
      <c r="A883" s="33">
        <v>45838</v>
      </c>
      <c r="B883">
        <v>2025</v>
      </c>
      <c r="C883" t="s">
        <v>224</v>
      </c>
      <c r="D883" t="s">
        <v>269</v>
      </c>
      <c r="E883" t="s">
        <v>202</v>
      </c>
      <c r="F883" t="s">
        <v>219</v>
      </c>
      <c r="G883">
        <v>7151.4878421191706</v>
      </c>
      <c r="H883" t="s">
        <v>277</v>
      </c>
      <c r="I883" t="b">
        <v>0</v>
      </c>
    </row>
    <row r="884" spans="1:9" hidden="1" x14ac:dyDescent="0.2">
      <c r="A884" s="33">
        <v>45838</v>
      </c>
      <c r="B884">
        <v>2025</v>
      </c>
      <c r="C884" t="s">
        <v>224</v>
      </c>
      <c r="D884" t="s">
        <v>269</v>
      </c>
      <c r="E884" t="s">
        <v>202</v>
      </c>
      <c r="F884" t="s">
        <v>203</v>
      </c>
      <c r="G884">
        <v>2.8208333333333329</v>
      </c>
      <c r="H884" t="s">
        <v>124</v>
      </c>
      <c r="I884" t="b">
        <v>0</v>
      </c>
    </row>
    <row r="885" spans="1:9" hidden="1" x14ac:dyDescent="0.2">
      <c r="A885" s="33">
        <v>45838</v>
      </c>
      <c r="B885">
        <v>2025</v>
      </c>
      <c r="C885" t="s">
        <v>224</v>
      </c>
      <c r="D885" t="s">
        <v>269</v>
      </c>
      <c r="E885" t="s">
        <v>202</v>
      </c>
      <c r="F885" t="s">
        <v>205</v>
      </c>
      <c r="G885">
        <v>24428.518900995099</v>
      </c>
      <c r="H885" t="s">
        <v>124</v>
      </c>
      <c r="I885" t="b">
        <v>0</v>
      </c>
    </row>
    <row r="886" spans="1:9" hidden="1" x14ac:dyDescent="0.2">
      <c r="A886" s="33">
        <v>45838</v>
      </c>
      <c r="B886">
        <v>2025</v>
      </c>
      <c r="C886" t="s">
        <v>224</v>
      </c>
      <c r="D886" t="s">
        <v>269</v>
      </c>
      <c r="E886" t="s">
        <v>202</v>
      </c>
      <c r="F886" t="s">
        <v>206</v>
      </c>
      <c r="G886">
        <v>8266.4561151406888</v>
      </c>
      <c r="H886" t="s">
        <v>124</v>
      </c>
      <c r="I886" t="b">
        <v>0</v>
      </c>
    </row>
    <row r="887" spans="1:9" hidden="1" x14ac:dyDescent="0.2">
      <c r="A887" s="33">
        <v>45838</v>
      </c>
      <c r="B887">
        <v>2025</v>
      </c>
      <c r="C887" t="s">
        <v>224</v>
      </c>
      <c r="D887" t="s">
        <v>269</v>
      </c>
      <c r="E887" t="s">
        <v>202</v>
      </c>
      <c r="F887" t="s">
        <v>207</v>
      </c>
      <c r="G887">
        <v>2.8091666666666666</v>
      </c>
      <c r="H887" t="s">
        <v>124</v>
      </c>
      <c r="I887" t="b">
        <v>0</v>
      </c>
    </row>
    <row r="888" spans="1:9" hidden="1" x14ac:dyDescent="0.2">
      <c r="A888" s="33">
        <v>45838</v>
      </c>
      <c r="B888">
        <v>2025</v>
      </c>
      <c r="C888" t="s">
        <v>224</v>
      </c>
      <c r="D888" t="s">
        <v>269</v>
      </c>
      <c r="E888" t="s">
        <v>202</v>
      </c>
      <c r="F888" t="s">
        <v>10</v>
      </c>
      <c r="G888">
        <v>41366.850332945782</v>
      </c>
      <c r="H888" t="s">
        <v>124</v>
      </c>
      <c r="I888" t="b">
        <v>0</v>
      </c>
    </row>
    <row r="889" spans="1:9" hidden="1" x14ac:dyDescent="0.2">
      <c r="A889" s="33">
        <v>45838</v>
      </c>
      <c r="B889">
        <v>2025</v>
      </c>
      <c r="C889" t="s">
        <v>224</v>
      </c>
      <c r="D889" t="s">
        <v>269</v>
      </c>
      <c r="E889" t="s">
        <v>202</v>
      </c>
      <c r="F889" t="s">
        <v>208</v>
      </c>
      <c r="G889">
        <v>2400.7276697230068</v>
      </c>
      <c r="H889" t="s">
        <v>124</v>
      </c>
      <c r="I889" t="b">
        <v>0</v>
      </c>
    </row>
    <row r="890" spans="1:9" hidden="1" x14ac:dyDescent="0.2">
      <c r="A890" s="33">
        <v>45838</v>
      </c>
      <c r="B890">
        <v>2025</v>
      </c>
      <c r="C890" t="s">
        <v>224</v>
      </c>
      <c r="D890" t="s">
        <v>269</v>
      </c>
      <c r="E890" t="s">
        <v>202</v>
      </c>
      <c r="F890" t="s">
        <v>209</v>
      </c>
      <c r="G890">
        <v>52159.727288434195</v>
      </c>
      <c r="H890" t="s">
        <v>124</v>
      </c>
      <c r="I890" t="b">
        <v>0</v>
      </c>
    </row>
    <row r="891" spans="1:9" hidden="1" x14ac:dyDescent="0.2">
      <c r="A891" s="33">
        <v>45838</v>
      </c>
      <c r="B891">
        <v>2025</v>
      </c>
      <c r="C891" t="s">
        <v>224</v>
      </c>
      <c r="D891" t="s">
        <v>269</v>
      </c>
      <c r="E891" t="s">
        <v>202</v>
      </c>
      <c r="F891" t="s">
        <v>210</v>
      </c>
      <c r="G891">
        <v>68.104088921719267</v>
      </c>
      <c r="H891" t="s">
        <v>124</v>
      </c>
      <c r="I891" t="b">
        <v>0</v>
      </c>
    </row>
    <row r="892" spans="1:9" hidden="1" x14ac:dyDescent="0.2">
      <c r="A892" s="33">
        <v>45838</v>
      </c>
      <c r="B892">
        <v>2025</v>
      </c>
      <c r="C892" t="s">
        <v>224</v>
      </c>
      <c r="D892" t="s">
        <v>269</v>
      </c>
      <c r="E892" t="s">
        <v>202</v>
      </c>
      <c r="F892" t="s">
        <v>211</v>
      </c>
      <c r="G892">
        <v>32758.810884471761</v>
      </c>
      <c r="H892" t="s">
        <v>124</v>
      </c>
      <c r="I892" t="b">
        <v>0</v>
      </c>
    </row>
    <row r="893" spans="1:9" hidden="1" x14ac:dyDescent="0.2">
      <c r="A893" s="33">
        <v>45838</v>
      </c>
      <c r="B893">
        <v>2025</v>
      </c>
      <c r="C893" t="s">
        <v>224</v>
      </c>
      <c r="D893" t="s">
        <v>269</v>
      </c>
      <c r="E893" t="s">
        <v>202</v>
      </c>
      <c r="F893" t="s">
        <v>212</v>
      </c>
      <c r="G893">
        <v>26719.192664259434</v>
      </c>
      <c r="H893" t="s">
        <v>124</v>
      </c>
      <c r="I893" t="b">
        <v>0</v>
      </c>
    </row>
    <row r="894" spans="1:9" hidden="1" x14ac:dyDescent="0.2">
      <c r="A894" s="33">
        <v>45838</v>
      </c>
      <c r="B894">
        <v>2025</v>
      </c>
      <c r="C894" t="s">
        <v>224</v>
      </c>
      <c r="D894" t="s">
        <v>269</v>
      </c>
      <c r="E894" t="s">
        <v>202</v>
      </c>
      <c r="F894" t="s">
        <v>213</v>
      </c>
      <c r="G894">
        <v>34.886805735404366</v>
      </c>
      <c r="H894" t="s">
        <v>124</v>
      </c>
      <c r="I894" t="b">
        <v>0</v>
      </c>
    </row>
    <row r="895" spans="1:9" hidden="1" x14ac:dyDescent="0.2">
      <c r="A895" s="33">
        <v>45838</v>
      </c>
      <c r="B895">
        <v>2025</v>
      </c>
      <c r="C895" t="s">
        <v>224</v>
      </c>
      <c r="D895" t="s">
        <v>269</v>
      </c>
      <c r="E895" t="s">
        <v>202</v>
      </c>
      <c r="F895" t="s">
        <v>214</v>
      </c>
      <c r="G895">
        <v>33100.394217805093</v>
      </c>
      <c r="H895" t="s">
        <v>124</v>
      </c>
      <c r="I895" t="b">
        <v>0</v>
      </c>
    </row>
    <row r="896" spans="1:9" x14ac:dyDescent="0.2">
      <c r="A896" s="33">
        <v>45838</v>
      </c>
      <c r="B896">
        <v>2025</v>
      </c>
      <c r="C896" t="s">
        <v>224</v>
      </c>
      <c r="D896" t="s">
        <v>269</v>
      </c>
      <c r="E896" t="s">
        <v>202</v>
      </c>
      <c r="F896" t="s">
        <v>215</v>
      </c>
      <c r="G896">
        <v>43.218634535560902</v>
      </c>
      <c r="H896" t="s">
        <v>124</v>
      </c>
      <c r="I896" t="b">
        <v>0</v>
      </c>
    </row>
    <row r="897" spans="1:9" hidden="1" x14ac:dyDescent="0.2">
      <c r="A897" s="33">
        <v>45838</v>
      </c>
      <c r="B897">
        <v>2025</v>
      </c>
      <c r="C897" t="s">
        <v>224</v>
      </c>
      <c r="D897" t="s">
        <v>269</v>
      </c>
      <c r="E897" t="s">
        <v>202</v>
      </c>
      <c r="F897" t="s">
        <v>216</v>
      </c>
      <c r="G897">
        <v>-341.58333333333331</v>
      </c>
      <c r="H897" t="s">
        <v>124</v>
      </c>
      <c r="I897" t="b">
        <v>0</v>
      </c>
    </row>
    <row r="898" spans="1:9" hidden="1" x14ac:dyDescent="0.2">
      <c r="A898" s="33">
        <v>45838</v>
      </c>
      <c r="B898">
        <v>2025</v>
      </c>
      <c r="C898" t="s">
        <v>224</v>
      </c>
      <c r="D898" t="s">
        <v>269</v>
      </c>
      <c r="E898" t="s">
        <v>202</v>
      </c>
      <c r="F898" t="s">
        <v>217</v>
      </c>
      <c r="G898">
        <v>6039.6182202123264</v>
      </c>
      <c r="H898" t="s">
        <v>124</v>
      </c>
      <c r="I898" t="b">
        <v>0</v>
      </c>
    </row>
    <row r="899" spans="1:9" hidden="1" x14ac:dyDescent="0.2">
      <c r="A899" s="33">
        <v>45838</v>
      </c>
      <c r="B899">
        <v>2025</v>
      </c>
      <c r="C899" t="s">
        <v>224</v>
      </c>
      <c r="D899" t="s">
        <v>269</v>
      </c>
      <c r="E899" t="s">
        <v>202</v>
      </c>
      <c r="F899" t="s">
        <v>218</v>
      </c>
      <c r="G899">
        <v>8890.4682966327691</v>
      </c>
      <c r="H899" t="s">
        <v>124</v>
      </c>
      <c r="I899" t="b">
        <v>0</v>
      </c>
    </row>
    <row r="900" spans="1:9" hidden="1" x14ac:dyDescent="0.2">
      <c r="A900" s="33">
        <v>45838</v>
      </c>
      <c r="B900">
        <v>2025</v>
      </c>
      <c r="C900" t="s">
        <v>224</v>
      </c>
      <c r="D900" t="s">
        <v>269</v>
      </c>
      <c r="E900" t="s">
        <v>202</v>
      </c>
      <c r="F900" t="s">
        <v>1</v>
      </c>
      <c r="G900">
        <v>76588.246189429294</v>
      </c>
      <c r="H900" t="s">
        <v>124</v>
      </c>
      <c r="I900" t="b">
        <v>0</v>
      </c>
    </row>
    <row r="901" spans="1:9" hidden="1" x14ac:dyDescent="0.2">
      <c r="A901" s="33">
        <v>45838</v>
      </c>
      <c r="B901">
        <v>2025</v>
      </c>
      <c r="C901" t="s">
        <v>224</v>
      </c>
      <c r="D901" t="s">
        <v>269</v>
      </c>
      <c r="E901" t="s">
        <v>202</v>
      </c>
      <c r="F901" t="s">
        <v>219</v>
      </c>
      <c r="G901">
        <v>7768.1371042733244</v>
      </c>
      <c r="H901" t="s">
        <v>124</v>
      </c>
      <c r="I901" t="b">
        <v>0</v>
      </c>
    </row>
    <row r="902" spans="1:9" hidden="1" x14ac:dyDescent="0.2">
      <c r="A902" s="33">
        <v>45930</v>
      </c>
      <c r="B902">
        <v>2026</v>
      </c>
      <c r="C902" t="s">
        <v>200</v>
      </c>
      <c r="D902" t="s">
        <v>270</v>
      </c>
      <c r="E902" t="s">
        <v>202</v>
      </c>
      <c r="F902" t="s">
        <v>203</v>
      </c>
      <c r="G902">
        <v>2.8208333333333329</v>
      </c>
      <c r="H902" t="s">
        <v>123</v>
      </c>
      <c r="I902" t="b">
        <v>0</v>
      </c>
    </row>
    <row r="903" spans="1:9" hidden="1" x14ac:dyDescent="0.2">
      <c r="A903" s="33">
        <v>45930</v>
      </c>
      <c r="B903">
        <v>2026</v>
      </c>
      <c r="C903" t="s">
        <v>200</v>
      </c>
      <c r="D903" t="s">
        <v>270</v>
      </c>
      <c r="E903" t="s">
        <v>202</v>
      </c>
      <c r="F903" t="s">
        <v>205</v>
      </c>
      <c r="G903">
        <v>22714.298105063601</v>
      </c>
      <c r="H903" t="s">
        <v>123</v>
      </c>
      <c r="I903" t="b">
        <v>0</v>
      </c>
    </row>
    <row r="904" spans="1:9" hidden="1" x14ac:dyDescent="0.2">
      <c r="A904" s="33">
        <v>45930</v>
      </c>
      <c r="B904">
        <v>2026</v>
      </c>
      <c r="C904" t="s">
        <v>200</v>
      </c>
      <c r="D904" t="s">
        <v>270</v>
      </c>
      <c r="E904" t="s">
        <v>202</v>
      </c>
      <c r="F904" t="s">
        <v>206</v>
      </c>
      <c r="G904">
        <v>8467.3955165630887</v>
      </c>
      <c r="H904" t="s">
        <v>123</v>
      </c>
      <c r="I904" t="b">
        <v>0</v>
      </c>
    </row>
    <row r="905" spans="1:9" hidden="1" x14ac:dyDescent="0.2">
      <c r="A905" s="33">
        <v>45930</v>
      </c>
      <c r="B905">
        <v>2026</v>
      </c>
      <c r="C905" t="s">
        <v>200</v>
      </c>
      <c r="D905" t="s">
        <v>270</v>
      </c>
      <c r="E905" t="s">
        <v>202</v>
      </c>
      <c r="F905" t="s">
        <v>207</v>
      </c>
      <c r="G905">
        <v>2.8091666666666666</v>
      </c>
      <c r="H905" t="s">
        <v>123</v>
      </c>
      <c r="I905" t="b">
        <v>0</v>
      </c>
    </row>
    <row r="906" spans="1:9" hidden="1" x14ac:dyDescent="0.2">
      <c r="A906" s="33">
        <v>45930</v>
      </c>
      <c r="B906">
        <v>2026</v>
      </c>
      <c r="C906" t="s">
        <v>200</v>
      </c>
      <c r="D906" t="s">
        <v>270</v>
      </c>
      <c r="E906" t="s">
        <v>202</v>
      </c>
      <c r="F906" t="s">
        <v>10</v>
      </c>
      <c r="G906">
        <v>42313.624141381646</v>
      </c>
      <c r="H906" t="s">
        <v>123</v>
      </c>
      <c r="I906" t="b">
        <v>0</v>
      </c>
    </row>
    <row r="907" spans="1:9" hidden="1" x14ac:dyDescent="0.2">
      <c r="A907" s="33">
        <v>45930</v>
      </c>
      <c r="B907">
        <v>2026</v>
      </c>
      <c r="C907" t="s">
        <v>200</v>
      </c>
      <c r="D907" t="s">
        <v>270</v>
      </c>
      <c r="E907" t="s">
        <v>202</v>
      </c>
      <c r="F907" t="s">
        <v>208</v>
      </c>
      <c r="G907">
        <v>2335.9351835710713</v>
      </c>
      <c r="H907" t="s">
        <v>123</v>
      </c>
      <c r="I907" t="b">
        <v>0</v>
      </c>
    </row>
    <row r="908" spans="1:9" hidden="1" x14ac:dyDescent="0.2">
      <c r="A908" s="33">
        <v>45930</v>
      </c>
      <c r="B908">
        <v>2026</v>
      </c>
      <c r="C908" t="s">
        <v>200</v>
      </c>
      <c r="D908" t="s">
        <v>270</v>
      </c>
      <c r="E908" t="s">
        <v>202</v>
      </c>
      <c r="F908" t="s">
        <v>209</v>
      </c>
      <c r="G908">
        <v>51806.931927884201</v>
      </c>
      <c r="H908" t="s">
        <v>123</v>
      </c>
      <c r="I908" t="b">
        <v>0</v>
      </c>
    </row>
    <row r="909" spans="1:9" hidden="1" x14ac:dyDescent="0.2">
      <c r="A909" s="33">
        <v>45930</v>
      </c>
      <c r="B909">
        <v>2026</v>
      </c>
      <c r="C909" t="s">
        <v>200</v>
      </c>
      <c r="D909" t="s">
        <v>270</v>
      </c>
      <c r="E909" t="s">
        <v>202</v>
      </c>
      <c r="F909" t="s">
        <v>210</v>
      </c>
      <c r="G909">
        <v>69.51969513248639</v>
      </c>
      <c r="H909" t="s">
        <v>123</v>
      </c>
      <c r="I909" t="b">
        <v>0</v>
      </c>
    </row>
    <row r="910" spans="1:9" hidden="1" x14ac:dyDescent="0.2">
      <c r="A910" s="33">
        <v>45930</v>
      </c>
      <c r="B910">
        <v>2026</v>
      </c>
      <c r="C910" t="s">
        <v>200</v>
      </c>
      <c r="D910" t="s">
        <v>270</v>
      </c>
      <c r="E910" t="s">
        <v>202</v>
      </c>
      <c r="F910" t="s">
        <v>211</v>
      </c>
      <c r="G910">
        <v>33504.64529148522</v>
      </c>
      <c r="H910" t="s">
        <v>123</v>
      </c>
      <c r="I910" t="b">
        <v>0</v>
      </c>
    </row>
    <row r="911" spans="1:9" hidden="1" x14ac:dyDescent="0.2">
      <c r="A911" s="33">
        <v>45930</v>
      </c>
      <c r="B911">
        <v>2026</v>
      </c>
      <c r="C911" t="s">
        <v>200</v>
      </c>
      <c r="D911" t="s">
        <v>270</v>
      </c>
      <c r="E911" t="s">
        <v>202</v>
      </c>
      <c r="F911" t="s">
        <v>212</v>
      </c>
      <c r="G911">
        <v>27327.520398953631</v>
      </c>
      <c r="H911" t="s">
        <v>123</v>
      </c>
      <c r="I911" t="b">
        <v>0</v>
      </c>
    </row>
    <row r="912" spans="1:9" hidden="1" x14ac:dyDescent="0.2">
      <c r="A912" s="33">
        <v>45930</v>
      </c>
      <c r="B912">
        <v>2026</v>
      </c>
      <c r="C912" t="s">
        <v>200</v>
      </c>
      <c r="D912" t="s">
        <v>270</v>
      </c>
      <c r="E912" t="s">
        <v>202</v>
      </c>
      <c r="F912" t="s">
        <v>213</v>
      </c>
      <c r="G912">
        <v>36.670785475322148</v>
      </c>
      <c r="H912" t="s">
        <v>123</v>
      </c>
      <c r="I912" t="b">
        <v>0</v>
      </c>
    </row>
    <row r="913" spans="1:9" hidden="1" x14ac:dyDescent="0.2">
      <c r="A913" s="33">
        <v>45930</v>
      </c>
      <c r="B913">
        <v>2026</v>
      </c>
      <c r="C913" t="s">
        <v>200</v>
      </c>
      <c r="D913" t="s">
        <v>270</v>
      </c>
      <c r="E913" t="s">
        <v>202</v>
      </c>
      <c r="F913" t="s">
        <v>214</v>
      </c>
      <c r="G913">
        <v>33846.228624818556</v>
      </c>
      <c r="H913" t="s">
        <v>123</v>
      </c>
      <c r="I913" t="b">
        <v>0</v>
      </c>
    </row>
    <row r="914" spans="1:9" x14ac:dyDescent="0.2">
      <c r="A914" s="33">
        <v>45930</v>
      </c>
      <c r="B914">
        <v>2026</v>
      </c>
      <c r="C914" t="s">
        <v>200</v>
      </c>
      <c r="D914" t="s">
        <v>270</v>
      </c>
      <c r="E914" t="s">
        <v>202</v>
      </c>
      <c r="F914" t="s">
        <v>215</v>
      </c>
      <c r="G914">
        <v>45.418236668737542</v>
      </c>
      <c r="H914" t="s">
        <v>123</v>
      </c>
      <c r="I914" t="b">
        <v>0</v>
      </c>
    </row>
    <row r="915" spans="1:9" hidden="1" x14ac:dyDescent="0.2">
      <c r="A915" s="33">
        <v>45930</v>
      </c>
      <c r="B915">
        <v>2026</v>
      </c>
      <c r="C915" t="s">
        <v>200</v>
      </c>
      <c r="D915" t="s">
        <v>270</v>
      </c>
      <c r="E915" t="s">
        <v>202</v>
      </c>
      <c r="F915" t="s">
        <v>216</v>
      </c>
      <c r="G915">
        <v>-341.58333333333331</v>
      </c>
      <c r="H915" t="s">
        <v>123</v>
      </c>
      <c r="I915" t="b">
        <v>0</v>
      </c>
    </row>
    <row r="916" spans="1:9" hidden="1" x14ac:dyDescent="0.2">
      <c r="A916" s="33">
        <v>45930</v>
      </c>
      <c r="B916">
        <v>2026</v>
      </c>
      <c r="C916" t="s">
        <v>200</v>
      </c>
      <c r="D916" t="s">
        <v>270</v>
      </c>
      <c r="E916" t="s">
        <v>202</v>
      </c>
      <c r="F916" t="s">
        <v>217</v>
      </c>
      <c r="G916">
        <v>6177.1248925315886</v>
      </c>
      <c r="H916" t="s">
        <v>123</v>
      </c>
      <c r="I916" t="b">
        <v>0</v>
      </c>
    </row>
    <row r="917" spans="1:9" hidden="1" x14ac:dyDescent="0.2">
      <c r="A917" s="33">
        <v>45930</v>
      </c>
      <c r="B917">
        <v>2026</v>
      </c>
      <c r="C917" t="s">
        <v>200</v>
      </c>
      <c r="D917" t="s">
        <v>270</v>
      </c>
      <c r="E917" t="s">
        <v>202</v>
      </c>
      <c r="F917" t="s">
        <v>218</v>
      </c>
      <c r="G917">
        <v>8066.28283125294</v>
      </c>
      <c r="H917" t="s">
        <v>123</v>
      </c>
      <c r="I917" t="b">
        <v>0</v>
      </c>
    </row>
    <row r="918" spans="1:9" hidden="1" x14ac:dyDescent="0.2">
      <c r="A918" s="33">
        <v>45930</v>
      </c>
      <c r="B918">
        <v>2026</v>
      </c>
      <c r="C918" t="s">
        <v>200</v>
      </c>
      <c r="D918" t="s">
        <v>270</v>
      </c>
      <c r="E918" t="s">
        <v>202</v>
      </c>
      <c r="F918" t="s">
        <v>1</v>
      </c>
      <c r="G918">
        <v>74521.230032947802</v>
      </c>
      <c r="H918" t="s">
        <v>123</v>
      </c>
      <c r="I918" t="b">
        <v>0</v>
      </c>
    </row>
    <row r="919" spans="1:9" hidden="1" x14ac:dyDescent="0.2">
      <c r="A919" s="33">
        <v>45930</v>
      </c>
      <c r="B919">
        <v>2026</v>
      </c>
      <c r="C919" t="s">
        <v>200</v>
      </c>
      <c r="D919" t="s">
        <v>270</v>
      </c>
      <c r="E919" t="s">
        <v>202</v>
      </c>
      <c r="F919" t="s">
        <v>219</v>
      </c>
      <c r="G919">
        <v>7558.4852882416308</v>
      </c>
      <c r="H919" t="s">
        <v>123</v>
      </c>
      <c r="I919" t="b">
        <v>0</v>
      </c>
    </row>
    <row r="920" spans="1:9" hidden="1" x14ac:dyDescent="0.2">
      <c r="A920" s="33">
        <v>45930</v>
      </c>
      <c r="B920">
        <v>2026</v>
      </c>
      <c r="C920" t="s">
        <v>200</v>
      </c>
      <c r="D920" t="s">
        <v>270</v>
      </c>
      <c r="E920" t="s">
        <v>202</v>
      </c>
      <c r="F920" t="s">
        <v>203</v>
      </c>
      <c r="G920">
        <v>2.8208333333333329</v>
      </c>
      <c r="H920" t="s">
        <v>277</v>
      </c>
      <c r="I920" t="b">
        <v>0</v>
      </c>
    </row>
    <row r="921" spans="1:9" hidden="1" x14ac:dyDescent="0.2">
      <c r="A921" s="33">
        <v>45930</v>
      </c>
      <c r="B921">
        <v>2026</v>
      </c>
      <c r="C921" t="s">
        <v>200</v>
      </c>
      <c r="D921" t="s">
        <v>270</v>
      </c>
      <c r="E921" t="s">
        <v>202</v>
      </c>
      <c r="F921" t="s">
        <v>205</v>
      </c>
      <c r="G921">
        <v>20591.546144415301</v>
      </c>
      <c r="H921" t="s">
        <v>277</v>
      </c>
      <c r="I921" t="b">
        <v>0</v>
      </c>
    </row>
    <row r="922" spans="1:9" hidden="1" x14ac:dyDescent="0.2">
      <c r="A922" s="33">
        <v>45930</v>
      </c>
      <c r="B922">
        <v>2026</v>
      </c>
      <c r="C922" t="s">
        <v>200</v>
      </c>
      <c r="D922" t="s">
        <v>270</v>
      </c>
      <c r="E922" t="s">
        <v>202</v>
      </c>
      <c r="F922" t="s">
        <v>206</v>
      </c>
      <c r="G922">
        <v>8443.7355688011085</v>
      </c>
      <c r="H922" t="s">
        <v>277</v>
      </c>
      <c r="I922" t="b">
        <v>0</v>
      </c>
    </row>
    <row r="923" spans="1:9" hidden="1" x14ac:dyDescent="0.2">
      <c r="A923" s="33">
        <v>45930</v>
      </c>
      <c r="B923">
        <v>2026</v>
      </c>
      <c r="C923" t="s">
        <v>200</v>
      </c>
      <c r="D923" t="s">
        <v>270</v>
      </c>
      <c r="E923" t="s">
        <v>202</v>
      </c>
      <c r="F923" t="s">
        <v>207</v>
      </c>
      <c r="G923">
        <v>2.8091666666666666</v>
      </c>
      <c r="H923" t="s">
        <v>277</v>
      </c>
      <c r="I923" t="b">
        <v>0</v>
      </c>
    </row>
    <row r="924" spans="1:9" hidden="1" x14ac:dyDescent="0.2">
      <c r="A924" s="33">
        <v>45930</v>
      </c>
      <c r="B924">
        <v>2026</v>
      </c>
      <c r="C924" t="s">
        <v>200</v>
      </c>
      <c r="D924" t="s">
        <v>270</v>
      </c>
      <c r="E924" t="s">
        <v>202</v>
      </c>
      <c r="F924" t="s">
        <v>10</v>
      </c>
      <c r="G924">
        <v>40383.872335337946</v>
      </c>
      <c r="H924" t="s">
        <v>277</v>
      </c>
      <c r="I924" t="b">
        <v>0</v>
      </c>
    </row>
    <row r="925" spans="1:9" hidden="1" x14ac:dyDescent="0.2">
      <c r="A925" s="33">
        <v>45930</v>
      </c>
      <c r="B925">
        <v>2026</v>
      </c>
      <c r="C925" t="s">
        <v>200</v>
      </c>
      <c r="D925" t="s">
        <v>270</v>
      </c>
      <c r="E925" t="s">
        <v>202</v>
      </c>
      <c r="F925" t="s">
        <v>208</v>
      </c>
      <c r="G925">
        <v>2165.8688102593128</v>
      </c>
      <c r="H925" t="s">
        <v>277</v>
      </c>
      <c r="I925" t="b">
        <v>0</v>
      </c>
    </row>
    <row r="926" spans="1:9" hidden="1" x14ac:dyDescent="0.2">
      <c r="A926" s="33">
        <v>45930</v>
      </c>
      <c r="B926">
        <v>2026</v>
      </c>
      <c r="C926" t="s">
        <v>200</v>
      </c>
      <c r="D926" t="s">
        <v>270</v>
      </c>
      <c r="E926" t="s">
        <v>202</v>
      </c>
      <c r="F926" t="s">
        <v>209</v>
      </c>
      <c r="G926">
        <v>48504.210007420799</v>
      </c>
      <c r="H926" t="s">
        <v>277</v>
      </c>
      <c r="I926" t="b">
        <v>0</v>
      </c>
    </row>
    <row r="927" spans="1:9" hidden="1" x14ac:dyDescent="0.2">
      <c r="A927" s="33">
        <v>45930</v>
      </c>
      <c r="B927">
        <v>2026</v>
      </c>
      <c r="C927" t="s">
        <v>200</v>
      </c>
      <c r="D927" t="s">
        <v>270</v>
      </c>
      <c r="E927" t="s">
        <v>202</v>
      </c>
      <c r="F927" t="s">
        <v>210</v>
      </c>
      <c r="G927">
        <v>70.198537086466033</v>
      </c>
      <c r="H927" t="s">
        <v>277</v>
      </c>
      <c r="I927" t="b">
        <v>0</v>
      </c>
    </row>
    <row r="928" spans="1:9" hidden="1" x14ac:dyDescent="0.2">
      <c r="A928" s="33">
        <v>45930</v>
      </c>
      <c r="B928">
        <v>2026</v>
      </c>
      <c r="C928" t="s">
        <v>200</v>
      </c>
      <c r="D928" t="s">
        <v>270</v>
      </c>
      <c r="E928" t="s">
        <v>202</v>
      </c>
      <c r="F928" t="s">
        <v>211</v>
      </c>
      <c r="G928">
        <v>31598.553433203506</v>
      </c>
      <c r="H928" t="s">
        <v>277</v>
      </c>
      <c r="I928" t="b">
        <v>0</v>
      </c>
    </row>
    <row r="929" spans="1:9" hidden="1" x14ac:dyDescent="0.2">
      <c r="A929" s="33">
        <v>45930</v>
      </c>
      <c r="B929">
        <v>2026</v>
      </c>
      <c r="C929" t="s">
        <v>200</v>
      </c>
      <c r="D929" t="s">
        <v>270</v>
      </c>
      <c r="E929" t="s">
        <v>202</v>
      </c>
      <c r="F929" t="s">
        <v>212</v>
      </c>
      <c r="G929">
        <v>25772.847496545357</v>
      </c>
      <c r="H929" t="s">
        <v>277</v>
      </c>
      <c r="I929" t="b">
        <v>0</v>
      </c>
    </row>
    <row r="930" spans="1:9" hidden="1" x14ac:dyDescent="0.2">
      <c r="A930" s="33">
        <v>45930</v>
      </c>
      <c r="B930">
        <v>2026</v>
      </c>
      <c r="C930" t="s">
        <v>200</v>
      </c>
      <c r="D930" t="s">
        <v>270</v>
      </c>
      <c r="E930" t="s">
        <v>202</v>
      </c>
      <c r="F930" t="s">
        <v>213</v>
      </c>
      <c r="G930">
        <v>37.300188798730566</v>
      </c>
      <c r="H930" t="s">
        <v>277</v>
      </c>
      <c r="I930" t="b">
        <v>0</v>
      </c>
    </row>
    <row r="931" spans="1:9" hidden="1" x14ac:dyDescent="0.2">
      <c r="A931" s="33">
        <v>45930</v>
      </c>
      <c r="B931">
        <v>2026</v>
      </c>
      <c r="C931" t="s">
        <v>200</v>
      </c>
      <c r="D931" t="s">
        <v>270</v>
      </c>
      <c r="E931" t="s">
        <v>202</v>
      </c>
      <c r="F931" t="s">
        <v>214</v>
      </c>
      <c r="G931">
        <v>31940.136766536838</v>
      </c>
      <c r="H931" t="s">
        <v>277</v>
      </c>
      <c r="I931" t="b">
        <v>0</v>
      </c>
    </row>
    <row r="932" spans="1:9" x14ac:dyDescent="0.2">
      <c r="A932" s="33">
        <v>45930</v>
      </c>
      <c r="B932">
        <v>2026</v>
      </c>
      <c r="C932" t="s">
        <v>200</v>
      </c>
      <c r="D932" t="s">
        <v>270</v>
      </c>
      <c r="E932" t="s">
        <v>202</v>
      </c>
      <c r="F932" t="s">
        <v>215</v>
      </c>
      <c r="G932">
        <v>46.225902349703254</v>
      </c>
      <c r="H932" t="s">
        <v>277</v>
      </c>
      <c r="I932" t="b">
        <v>0</v>
      </c>
    </row>
    <row r="933" spans="1:9" hidden="1" x14ac:dyDescent="0.2">
      <c r="A933" s="33">
        <v>45930</v>
      </c>
      <c r="B933">
        <v>2026</v>
      </c>
      <c r="C933" t="s">
        <v>200</v>
      </c>
      <c r="D933" t="s">
        <v>270</v>
      </c>
      <c r="E933" t="s">
        <v>202</v>
      </c>
      <c r="F933" t="s">
        <v>216</v>
      </c>
      <c r="G933">
        <v>-341.58333333333331</v>
      </c>
      <c r="H933" t="s">
        <v>277</v>
      </c>
      <c r="I933" t="b">
        <v>0</v>
      </c>
    </row>
    <row r="934" spans="1:9" hidden="1" x14ac:dyDescent="0.2">
      <c r="A934" s="33">
        <v>45930</v>
      </c>
      <c r="B934">
        <v>2026</v>
      </c>
      <c r="C934" t="s">
        <v>200</v>
      </c>
      <c r="D934" t="s">
        <v>270</v>
      </c>
      <c r="E934" t="s">
        <v>202</v>
      </c>
      <c r="F934" t="s">
        <v>217</v>
      </c>
      <c r="G934">
        <v>5825.705936658147</v>
      </c>
      <c r="H934" t="s">
        <v>277</v>
      </c>
      <c r="I934" t="b">
        <v>0</v>
      </c>
    </row>
    <row r="935" spans="1:9" hidden="1" x14ac:dyDescent="0.2">
      <c r="A935" s="33">
        <v>45930</v>
      </c>
      <c r="B935">
        <v>2026</v>
      </c>
      <c r="C935" t="s">
        <v>200</v>
      </c>
      <c r="D935" t="s">
        <v>270</v>
      </c>
      <c r="E935" t="s">
        <v>202</v>
      </c>
      <c r="F935" t="s">
        <v>218</v>
      </c>
      <c r="G935">
        <v>7390.0101734622303</v>
      </c>
      <c r="H935" t="s">
        <v>277</v>
      </c>
      <c r="I935" t="b">
        <v>0</v>
      </c>
    </row>
    <row r="936" spans="1:9" hidden="1" x14ac:dyDescent="0.2">
      <c r="A936" s="33">
        <v>45930</v>
      </c>
      <c r="B936">
        <v>2026</v>
      </c>
      <c r="C936" t="s">
        <v>200</v>
      </c>
      <c r="D936" t="s">
        <v>270</v>
      </c>
      <c r="E936" t="s">
        <v>202</v>
      </c>
      <c r="F936" t="s">
        <v>1</v>
      </c>
      <c r="G936">
        <v>69095.756151836104</v>
      </c>
      <c r="H936" t="s">
        <v>277</v>
      </c>
      <c r="I936" t="b">
        <v>0</v>
      </c>
    </row>
    <row r="937" spans="1:9" hidden="1" x14ac:dyDescent="0.2">
      <c r="A937" s="33">
        <v>45930</v>
      </c>
      <c r="B937">
        <v>2026</v>
      </c>
      <c r="C937" t="s">
        <v>200</v>
      </c>
      <c r="D937" t="s">
        <v>270</v>
      </c>
      <c r="E937" t="s">
        <v>202</v>
      </c>
      <c r="F937" t="s">
        <v>219</v>
      </c>
      <c r="G937">
        <v>7008.1942571624186</v>
      </c>
      <c r="H937" t="s">
        <v>277</v>
      </c>
      <c r="I937" t="b">
        <v>0</v>
      </c>
    </row>
    <row r="938" spans="1:9" hidden="1" x14ac:dyDescent="0.2">
      <c r="A938" s="33">
        <v>45930</v>
      </c>
      <c r="B938">
        <v>2026</v>
      </c>
      <c r="C938" t="s">
        <v>200</v>
      </c>
      <c r="D938" t="s">
        <v>270</v>
      </c>
      <c r="E938" t="s">
        <v>202</v>
      </c>
      <c r="F938" t="s">
        <v>203</v>
      </c>
      <c r="G938">
        <v>2.8208333333333329</v>
      </c>
      <c r="H938" t="s">
        <v>124</v>
      </c>
      <c r="I938" t="b">
        <v>0</v>
      </c>
    </row>
    <row r="939" spans="1:9" hidden="1" x14ac:dyDescent="0.2">
      <c r="A939" s="33">
        <v>45930</v>
      </c>
      <c r="B939">
        <v>2026</v>
      </c>
      <c r="C939" t="s">
        <v>200</v>
      </c>
      <c r="D939" t="s">
        <v>270</v>
      </c>
      <c r="E939" t="s">
        <v>202</v>
      </c>
      <c r="F939" t="s">
        <v>205</v>
      </c>
      <c r="G939">
        <v>24837.050065711901</v>
      </c>
      <c r="H939" t="s">
        <v>124</v>
      </c>
      <c r="I939" t="b">
        <v>0</v>
      </c>
    </row>
    <row r="940" spans="1:9" hidden="1" x14ac:dyDescent="0.2">
      <c r="A940" s="33">
        <v>45930</v>
      </c>
      <c r="B940">
        <v>2026</v>
      </c>
      <c r="C940" t="s">
        <v>200</v>
      </c>
      <c r="D940" t="s">
        <v>270</v>
      </c>
      <c r="E940" t="s">
        <v>202</v>
      </c>
      <c r="F940" t="s">
        <v>206</v>
      </c>
      <c r="G940">
        <v>8491.0554643250707</v>
      </c>
      <c r="H940" t="s">
        <v>124</v>
      </c>
      <c r="I940" t="b">
        <v>0</v>
      </c>
    </row>
    <row r="941" spans="1:9" hidden="1" x14ac:dyDescent="0.2">
      <c r="A941" s="33">
        <v>45930</v>
      </c>
      <c r="B941">
        <v>2026</v>
      </c>
      <c r="C941" t="s">
        <v>200</v>
      </c>
      <c r="D941" t="s">
        <v>270</v>
      </c>
      <c r="E941" t="s">
        <v>202</v>
      </c>
      <c r="F941" t="s">
        <v>207</v>
      </c>
      <c r="G941">
        <v>2.8091666666666666</v>
      </c>
      <c r="H941" t="s">
        <v>124</v>
      </c>
      <c r="I941" t="b">
        <v>0</v>
      </c>
    </row>
    <row r="942" spans="1:9" hidden="1" x14ac:dyDescent="0.2">
      <c r="A942" s="33">
        <v>45930</v>
      </c>
      <c r="B942">
        <v>2026</v>
      </c>
      <c r="C942" t="s">
        <v>200</v>
      </c>
      <c r="D942" t="s">
        <v>270</v>
      </c>
      <c r="E942" t="s">
        <v>202</v>
      </c>
      <c r="F942" t="s">
        <v>10</v>
      </c>
      <c r="G942">
        <v>44243.37594742536</v>
      </c>
      <c r="H942" t="s">
        <v>124</v>
      </c>
      <c r="I942" t="b">
        <v>0</v>
      </c>
    </row>
    <row r="943" spans="1:9" hidden="1" x14ac:dyDescent="0.2">
      <c r="A943" s="33">
        <v>45930</v>
      </c>
      <c r="B943">
        <v>2026</v>
      </c>
      <c r="C943" t="s">
        <v>200</v>
      </c>
      <c r="D943" t="s">
        <v>270</v>
      </c>
      <c r="E943" t="s">
        <v>202</v>
      </c>
      <c r="F943" t="s">
        <v>208</v>
      </c>
      <c r="G943">
        <v>2506.0015568828294</v>
      </c>
      <c r="H943" t="s">
        <v>124</v>
      </c>
      <c r="I943" t="b">
        <v>0</v>
      </c>
    </row>
    <row r="944" spans="1:9" hidden="1" x14ac:dyDescent="0.2">
      <c r="A944" s="33">
        <v>45930</v>
      </c>
      <c r="B944">
        <v>2026</v>
      </c>
      <c r="C944" t="s">
        <v>200</v>
      </c>
      <c r="D944" t="s">
        <v>270</v>
      </c>
      <c r="E944" t="s">
        <v>202</v>
      </c>
      <c r="F944" t="s">
        <v>209</v>
      </c>
      <c r="G944">
        <v>55109.653848347603</v>
      </c>
      <c r="H944" t="s">
        <v>124</v>
      </c>
      <c r="I944" t="b">
        <v>0</v>
      </c>
    </row>
    <row r="945" spans="1:9" hidden="1" x14ac:dyDescent="0.2">
      <c r="A945" s="33">
        <v>45930</v>
      </c>
      <c r="B945">
        <v>2026</v>
      </c>
      <c r="C945" t="s">
        <v>200</v>
      </c>
      <c r="D945" t="s">
        <v>270</v>
      </c>
      <c r="E945" t="s">
        <v>202</v>
      </c>
      <c r="F945" t="s">
        <v>210</v>
      </c>
      <c r="G945">
        <v>68.932990542785802</v>
      </c>
      <c r="H945" t="s">
        <v>124</v>
      </c>
      <c r="I945" t="b">
        <v>0</v>
      </c>
    </row>
    <row r="946" spans="1:9" hidden="1" x14ac:dyDescent="0.2">
      <c r="A946" s="33">
        <v>45930</v>
      </c>
      <c r="B946">
        <v>2026</v>
      </c>
      <c r="C946" t="s">
        <v>200</v>
      </c>
      <c r="D946" t="s">
        <v>270</v>
      </c>
      <c r="E946" t="s">
        <v>202</v>
      </c>
      <c r="F946" t="s">
        <v>211</v>
      </c>
      <c r="G946">
        <v>35410.737149766952</v>
      </c>
      <c r="H946" t="s">
        <v>124</v>
      </c>
      <c r="I946" t="b">
        <v>0</v>
      </c>
    </row>
    <row r="947" spans="1:9" hidden="1" x14ac:dyDescent="0.2">
      <c r="A947" s="33">
        <v>45930</v>
      </c>
      <c r="B947">
        <v>2026</v>
      </c>
      <c r="C947" t="s">
        <v>200</v>
      </c>
      <c r="D947" t="s">
        <v>270</v>
      </c>
      <c r="E947" t="s">
        <v>202</v>
      </c>
      <c r="F947" t="s">
        <v>212</v>
      </c>
      <c r="G947">
        <v>28882.19330136192</v>
      </c>
      <c r="H947" t="s">
        <v>124</v>
      </c>
      <c r="I947" t="b">
        <v>0</v>
      </c>
    </row>
    <row r="948" spans="1:9" hidden="1" x14ac:dyDescent="0.2">
      <c r="A948" s="33">
        <v>45930</v>
      </c>
      <c r="B948">
        <v>2026</v>
      </c>
      <c r="C948" t="s">
        <v>200</v>
      </c>
      <c r="D948" t="s">
        <v>270</v>
      </c>
      <c r="E948" t="s">
        <v>202</v>
      </c>
      <c r="F948" t="s">
        <v>213</v>
      </c>
      <c r="G948">
        <v>36.126809345898089</v>
      </c>
      <c r="H948" t="s">
        <v>124</v>
      </c>
      <c r="I948" t="b">
        <v>0</v>
      </c>
    </row>
    <row r="949" spans="1:9" hidden="1" x14ac:dyDescent="0.2">
      <c r="A949" s="33">
        <v>45930</v>
      </c>
      <c r="B949">
        <v>2026</v>
      </c>
      <c r="C949" t="s">
        <v>200</v>
      </c>
      <c r="D949" t="s">
        <v>270</v>
      </c>
      <c r="E949" t="s">
        <v>202</v>
      </c>
      <c r="F949" t="s">
        <v>214</v>
      </c>
      <c r="G949">
        <v>35752.320483100288</v>
      </c>
      <c r="H949" t="s">
        <v>124</v>
      </c>
      <c r="I949" t="b">
        <v>0</v>
      </c>
    </row>
    <row r="950" spans="1:9" x14ac:dyDescent="0.2">
      <c r="A950" s="33">
        <v>45930</v>
      </c>
      <c r="B950">
        <v>2026</v>
      </c>
      <c r="C950" t="s">
        <v>200</v>
      </c>
      <c r="D950" t="s">
        <v>270</v>
      </c>
      <c r="E950" t="s">
        <v>202</v>
      </c>
      <c r="F950" t="s">
        <v>215</v>
      </c>
      <c r="G950">
        <v>44.720193244655896</v>
      </c>
      <c r="H950" t="s">
        <v>124</v>
      </c>
      <c r="I950" t="b">
        <v>0</v>
      </c>
    </row>
    <row r="951" spans="1:9" hidden="1" x14ac:dyDescent="0.2">
      <c r="A951" s="33">
        <v>45930</v>
      </c>
      <c r="B951">
        <v>2026</v>
      </c>
      <c r="C951" t="s">
        <v>200</v>
      </c>
      <c r="D951" t="s">
        <v>270</v>
      </c>
      <c r="E951" t="s">
        <v>202</v>
      </c>
      <c r="F951" t="s">
        <v>216</v>
      </c>
      <c r="G951">
        <v>-341.58333333333331</v>
      </c>
      <c r="H951" t="s">
        <v>124</v>
      </c>
      <c r="I951" t="b">
        <v>0</v>
      </c>
    </row>
    <row r="952" spans="1:9" hidden="1" x14ac:dyDescent="0.2">
      <c r="A952" s="33">
        <v>45930</v>
      </c>
      <c r="B952">
        <v>2026</v>
      </c>
      <c r="C952" t="s">
        <v>200</v>
      </c>
      <c r="D952" t="s">
        <v>270</v>
      </c>
      <c r="E952" t="s">
        <v>202</v>
      </c>
      <c r="F952" t="s">
        <v>217</v>
      </c>
      <c r="G952">
        <v>6528.5438484050337</v>
      </c>
      <c r="H952" t="s">
        <v>124</v>
      </c>
      <c r="I952" t="b">
        <v>0</v>
      </c>
    </row>
    <row r="953" spans="1:9" hidden="1" x14ac:dyDescent="0.2">
      <c r="A953" s="33">
        <v>45930</v>
      </c>
      <c r="B953">
        <v>2026</v>
      </c>
      <c r="C953" t="s">
        <v>200</v>
      </c>
      <c r="D953" t="s">
        <v>270</v>
      </c>
      <c r="E953" t="s">
        <v>202</v>
      </c>
      <c r="F953" t="s">
        <v>218</v>
      </c>
      <c r="G953">
        <v>8742.5554890436397</v>
      </c>
      <c r="H953" t="s">
        <v>124</v>
      </c>
      <c r="I953" t="b">
        <v>0</v>
      </c>
    </row>
    <row r="954" spans="1:9" hidden="1" x14ac:dyDescent="0.2">
      <c r="A954" s="33">
        <v>45930</v>
      </c>
      <c r="B954">
        <v>2026</v>
      </c>
      <c r="C954" t="s">
        <v>200</v>
      </c>
      <c r="D954" t="s">
        <v>270</v>
      </c>
      <c r="E954" t="s">
        <v>202</v>
      </c>
      <c r="F954" t="s">
        <v>1</v>
      </c>
      <c r="G954">
        <v>79946.703914059501</v>
      </c>
      <c r="H954" t="s">
        <v>124</v>
      </c>
      <c r="I954" t="b">
        <v>0</v>
      </c>
    </row>
    <row r="955" spans="1:9" hidden="1" x14ac:dyDescent="0.2">
      <c r="A955" s="33">
        <v>45930</v>
      </c>
      <c r="B955">
        <v>2026</v>
      </c>
      <c r="C955" t="s">
        <v>200</v>
      </c>
      <c r="D955" t="s">
        <v>270</v>
      </c>
      <c r="E955" t="s">
        <v>202</v>
      </c>
      <c r="F955" t="s">
        <v>219</v>
      </c>
      <c r="G955">
        <v>8108.776319320843</v>
      </c>
      <c r="H955" t="s">
        <v>124</v>
      </c>
      <c r="I955" t="b">
        <v>0</v>
      </c>
    </row>
    <row r="956" spans="1:9" hidden="1" x14ac:dyDescent="0.2">
      <c r="A956" s="33">
        <v>46022</v>
      </c>
      <c r="B956">
        <v>2026</v>
      </c>
      <c r="C956" t="s">
        <v>220</v>
      </c>
      <c r="D956" t="s">
        <v>271</v>
      </c>
      <c r="E956" t="s">
        <v>202</v>
      </c>
      <c r="F956" t="s">
        <v>203</v>
      </c>
      <c r="G956">
        <v>2.8208333333333329</v>
      </c>
      <c r="H956" t="s">
        <v>123</v>
      </c>
      <c r="I956" t="b">
        <v>0</v>
      </c>
    </row>
    <row r="957" spans="1:9" hidden="1" x14ac:dyDescent="0.2">
      <c r="A957" s="33">
        <v>46022</v>
      </c>
      <c r="B957">
        <v>2026</v>
      </c>
      <c r="C957" t="s">
        <v>220</v>
      </c>
      <c r="D957" t="s">
        <v>271</v>
      </c>
      <c r="E957" t="s">
        <v>202</v>
      </c>
      <c r="F957" t="s">
        <v>205</v>
      </c>
      <c r="G957">
        <v>25244.1806854729</v>
      </c>
      <c r="H957" t="s">
        <v>123</v>
      </c>
      <c r="I957" t="b">
        <v>0</v>
      </c>
    </row>
    <row r="958" spans="1:9" hidden="1" x14ac:dyDescent="0.2">
      <c r="A958" s="33">
        <v>46022</v>
      </c>
      <c r="B958">
        <v>2026</v>
      </c>
      <c r="C958" t="s">
        <v>220</v>
      </c>
      <c r="D958" t="s">
        <v>271</v>
      </c>
      <c r="E958" t="s">
        <v>202</v>
      </c>
      <c r="F958" t="s">
        <v>206</v>
      </c>
      <c r="G958">
        <v>8666.8763106682018</v>
      </c>
      <c r="H958" t="s">
        <v>123</v>
      </c>
      <c r="I958" t="b">
        <v>0</v>
      </c>
    </row>
    <row r="959" spans="1:9" hidden="1" x14ac:dyDescent="0.2">
      <c r="A959" s="33">
        <v>46022</v>
      </c>
      <c r="B959">
        <v>2026</v>
      </c>
      <c r="C959" t="s">
        <v>220</v>
      </c>
      <c r="D959" t="s">
        <v>271</v>
      </c>
      <c r="E959" t="s">
        <v>202</v>
      </c>
      <c r="F959" t="s">
        <v>207</v>
      </c>
      <c r="G959">
        <v>2.8091666666666666</v>
      </c>
      <c r="H959" t="s">
        <v>123</v>
      </c>
      <c r="I959" t="b">
        <v>0</v>
      </c>
    </row>
    <row r="960" spans="1:9" hidden="1" x14ac:dyDescent="0.2">
      <c r="A960" s="33">
        <v>46022</v>
      </c>
      <c r="B960">
        <v>2026</v>
      </c>
      <c r="C960" t="s">
        <v>220</v>
      </c>
      <c r="D960" t="s">
        <v>271</v>
      </c>
      <c r="E960" t="s">
        <v>202</v>
      </c>
      <c r="F960" t="s">
        <v>10</v>
      </c>
      <c r="G960">
        <v>43815.378774625882</v>
      </c>
      <c r="H960" t="s">
        <v>123</v>
      </c>
      <c r="I960" t="b">
        <v>0</v>
      </c>
    </row>
    <row r="961" spans="1:9" hidden="1" x14ac:dyDescent="0.2">
      <c r="A961" s="33">
        <v>46022</v>
      </c>
      <c r="B961">
        <v>2026</v>
      </c>
      <c r="C961" t="s">
        <v>220</v>
      </c>
      <c r="D961" t="s">
        <v>271</v>
      </c>
      <c r="E961" t="s">
        <v>202</v>
      </c>
      <c r="F961" t="s">
        <v>208</v>
      </c>
      <c r="G961">
        <v>2488.6845973584159</v>
      </c>
      <c r="H961" t="s">
        <v>123</v>
      </c>
      <c r="I961" t="b">
        <v>0</v>
      </c>
    </row>
    <row r="962" spans="1:9" hidden="1" x14ac:dyDescent="0.2">
      <c r="A962" s="33">
        <v>46022</v>
      </c>
      <c r="B962">
        <v>2026</v>
      </c>
      <c r="C962" t="s">
        <v>220</v>
      </c>
      <c r="D962" t="s">
        <v>271</v>
      </c>
      <c r="E962" t="s">
        <v>202</v>
      </c>
      <c r="F962" t="s">
        <v>209</v>
      </c>
      <c r="G962">
        <v>54150.075911868997</v>
      </c>
      <c r="H962" t="s">
        <v>123</v>
      </c>
      <c r="I962" t="b">
        <v>0</v>
      </c>
    </row>
    <row r="963" spans="1:9" hidden="1" x14ac:dyDescent="0.2">
      <c r="A963" s="33">
        <v>46022</v>
      </c>
      <c r="B963">
        <v>2026</v>
      </c>
      <c r="C963" t="s">
        <v>220</v>
      </c>
      <c r="D963" t="s">
        <v>271</v>
      </c>
      <c r="E963" t="s">
        <v>202</v>
      </c>
      <c r="F963" t="s">
        <v>210</v>
      </c>
      <c r="G963">
        <v>68.204021591256918</v>
      </c>
      <c r="H963" t="s">
        <v>123</v>
      </c>
      <c r="I963" t="b">
        <v>0</v>
      </c>
    </row>
    <row r="964" spans="1:9" hidden="1" x14ac:dyDescent="0.2">
      <c r="A964" s="33">
        <v>46022</v>
      </c>
      <c r="B964">
        <v>2026</v>
      </c>
      <c r="C964" t="s">
        <v>220</v>
      </c>
      <c r="D964" t="s">
        <v>271</v>
      </c>
      <c r="E964" t="s">
        <v>202</v>
      </c>
      <c r="F964" t="s">
        <v>211</v>
      </c>
      <c r="G964">
        <v>34806.919130624345</v>
      </c>
      <c r="H964" t="s">
        <v>123</v>
      </c>
      <c r="I964" t="b">
        <v>0</v>
      </c>
    </row>
    <row r="965" spans="1:9" hidden="1" x14ac:dyDescent="0.2">
      <c r="A965" s="33">
        <v>46022</v>
      </c>
      <c r="B965">
        <v>2026</v>
      </c>
      <c r="C965" t="s">
        <v>220</v>
      </c>
      <c r="D965" t="s">
        <v>271</v>
      </c>
      <c r="E965" t="s">
        <v>202</v>
      </c>
      <c r="F965" t="s">
        <v>212</v>
      </c>
      <c r="G965">
        <v>28389.698929557038</v>
      </c>
      <c r="H965" t="s">
        <v>123</v>
      </c>
      <c r="I965" t="b">
        <v>0</v>
      </c>
    </row>
    <row r="966" spans="1:9" hidden="1" x14ac:dyDescent="0.2">
      <c r="A966" s="33">
        <v>46022</v>
      </c>
      <c r="B966">
        <v>2026</v>
      </c>
      <c r="C966" t="s">
        <v>220</v>
      </c>
      <c r="D966" t="s">
        <v>271</v>
      </c>
      <c r="E966" t="s">
        <v>202</v>
      </c>
      <c r="F966" t="s">
        <v>213</v>
      </c>
      <c r="G966">
        <v>35.757874871905429</v>
      </c>
      <c r="H966" t="s">
        <v>123</v>
      </c>
      <c r="I966" t="b">
        <v>0</v>
      </c>
    </row>
    <row r="967" spans="1:9" hidden="1" x14ac:dyDescent="0.2">
      <c r="A967" s="33">
        <v>46022</v>
      </c>
      <c r="B967">
        <v>2026</v>
      </c>
      <c r="C967" t="s">
        <v>220</v>
      </c>
      <c r="D967" t="s">
        <v>271</v>
      </c>
      <c r="E967" t="s">
        <v>202</v>
      </c>
      <c r="F967" t="s">
        <v>214</v>
      </c>
      <c r="G967">
        <v>35148.50246395768</v>
      </c>
      <c r="H967" t="s">
        <v>123</v>
      </c>
      <c r="I967" t="b">
        <v>0</v>
      </c>
    </row>
    <row r="968" spans="1:9" x14ac:dyDescent="0.2">
      <c r="A968" s="33">
        <v>46022</v>
      </c>
      <c r="B968">
        <v>2026</v>
      </c>
      <c r="C968" t="s">
        <v>220</v>
      </c>
      <c r="D968" t="s">
        <v>271</v>
      </c>
      <c r="E968" t="s">
        <v>202</v>
      </c>
      <c r="F968" t="s">
        <v>215</v>
      </c>
      <c r="G968">
        <v>44.27083767811795</v>
      </c>
      <c r="H968" t="s">
        <v>123</v>
      </c>
      <c r="I968" t="b">
        <v>0</v>
      </c>
    </row>
    <row r="969" spans="1:9" hidden="1" x14ac:dyDescent="0.2">
      <c r="A969" s="33">
        <v>46022</v>
      </c>
      <c r="B969">
        <v>2026</v>
      </c>
      <c r="C969" t="s">
        <v>220</v>
      </c>
      <c r="D969" t="s">
        <v>271</v>
      </c>
      <c r="E969" t="s">
        <v>202</v>
      </c>
      <c r="F969" t="s">
        <v>216</v>
      </c>
      <c r="G969">
        <v>-341.58333333333331</v>
      </c>
      <c r="H969" t="s">
        <v>123</v>
      </c>
      <c r="I969" t="b">
        <v>0</v>
      </c>
    </row>
    <row r="970" spans="1:9" hidden="1" x14ac:dyDescent="0.2">
      <c r="A970" s="33">
        <v>46022</v>
      </c>
      <c r="B970">
        <v>2026</v>
      </c>
      <c r="C970" t="s">
        <v>220</v>
      </c>
      <c r="D970" t="s">
        <v>271</v>
      </c>
      <c r="E970" t="s">
        <v>202</v>
      </c>
      <c r="F970" t="s">
        <v>217</v>
      </c>
      <c r="G970">
        <v>6417.2202010673072</v>
      </c>
      <c r="H970" t="s">
        <v>123</v>
      </c>
      <c r="I970" t="b">
        <v>0</v>
      </c>
    </row>
    <row r="971" spans="1:9" hidden="1" x14ac:dyDescent="0.2">
      <c r="A971" s="33">
        <v>46022</v>
      </c>
      <c r="B971">
        <v>2026</v>
      </c>
      <c r="C971" t="s">
        <v>220</v>
      </c>
      <c r="D971" t="s">
        <v>271</v>
      </c>
      <c r="E971" t="s">
        <v>202</v>
      </c>
      <c r="F971" t="s">
        <v>218</v>
      </c>
      <c r="G971">
        <v>8460.1457571207393</v>
      </c>
      <c r="H971" t="s">
        <v>123</v>
      </c>
      <c r="I971" t="b">
        <v>0</v>
      </c>
    </row>
    <row r="972" spans="1:9" hidden="1" x14ac:dyDescent="0.2">
      <c r="A972" s="33">
        <v>46022</v>
      </c>
      <c r="B972">
        <v>2026</v>
      </c>
      <c r="C972" t="s">
        <v>220</v>
      </c>
      <c r="D972" t="s">
        <v>271</v>
      </c>
      <c r="E972" t="s">
        <v>202</v>
      </c>
      <c r="F972" t="s">
        <v>1</v>
      </c>
      <c r="G972">
        <v>79394.256597341897</v>
      </c>
      <c r="H972" t="s">
        <v>123</v>
      </c>
      <c r="I972" t="b">
        <v>0</v>
      </c>
    </row>
    <row r="973" spans="1:9" hidden="1" x14ac:dyDescent="0.2">
      <c r="A973" s="33">
        <v>46022</v>
      </c>
      <c r="B973">
        <v>2026</v>
      </c>
      <c r="C973" t="s">
        <v>220</v>
      </c>
      <c r="D973" t="s">
        <v>271</v>
      </c>
      <c r="E973" t="s">
        <v>202</v>
      </c>
      <c r="F973" t="s">
        <v>219</v>
      </c>
      <c r="G973">
        <v>8052.743093432161</v>
      </c>
      <c r="H973" t="s">
        <v>123</v>
      </c>
      <c r="I973" t="b">
        <v>0</v>
      </c>
    </row>
    <row r="974" spans="1:9" hidden="1" x14ac:dyDescent="0.2">
      <c r="A974" s="33">
        <v>46022</v>
      </c>
      <c r="B974">
        <v>2026</v>
      </c>
      <c r="C974" t="s">
        <v>220</v>
      </c>
      <c r="D974" t="s">
        <v>271</v>
      </c>
      <c r="E974" t="s">
        <v>202</v>
      </c>
      <c r="F974" t="s">
        <v>203</v>
      </c>
      <c r="G974">
        <v>2.8208333333333329</v>
      </c>
      <c r="H974" t="s">
        <v>277</v>
      </c>
      <c r="I974" t="b">
        <v>0</v>
      </c>
    </row>
    <row r="975" spans="1:9" hidden="1" x14ac:dyDescent="0.2">
      <c r="A975" s="33">
        <v>46022</v>
      </c>
      <c r="B975">
        <v>2026</v>
      </c>
      <c r="C975" t="s">
        <v>220</v>
      </c>
      <c r="D975" t="s">
        <v>271</v>
      </c>
      <c r="E975" t="s">
        <v>202</v>
      </c>
      <c r="F975" t="s">
        <v>205</v>
      </c>
      <c r="G975">
        <v>22329.994187848799</v>
      </c>
      <c r="H975" t="s">
        <v>277</v>
      </c>
      <c r="I975" t="b">
        <v>0</v>
      </c>
    </row>
    <row r="976" spans="1:9" hidden="1" x14ac:dyDescent="0.2">
      <c r="A976" s="33">
        <v>46022</v>
      </c>
      <c r="B976">
        <v>2026</v>
      </c>
      <c r="C976" t="s">
        <v>220</v>
      </c>
      <c r="D976" t="s">
        <v>271</v>
      </c>
      <c r="E976" t="s">
        <v>202</v>
      </c>
      <c r="F976" t="s">
        <v>206</v>
      </c>
      <c r="G976">
        <v>8602.0519162829805</v>
      </c>
      <c r="H976" t="s">
        <v>277</v>
      </c>
      <c r="I976" t="b">
        <v>0</v>
      </c>
    </row>
    <row r="977" spans="1:9" hidden="1" x14ac:dyDescent="0.2">
      <c r="A977" s="33">
        <v>46022</v>
      </c>
      <c r="B977">
        <v>2026</v>
      </c>
      <c r="C977" t="s">
        <v>220</v>
      </c>
      <c r="D977" t="s">
        <v>271</v>
      </c>
      <c r="E977" t="s">
        <v>202</v>
      </c>
      <c r="F977" t="s">
        <v>207</v>
      </c>
      <c r="G977">
        <v>2.8091666666666666</v>
      </c>
      <c r="H977" t="s">
        <v>277</v>
      </c>
      <c r="I977" t="b">
        <v>0</v>
      </c>
    </row>
    <row r="978" spans="1:9" hidden="1" x14ac:dyDescent="0.2">
      <c r="A978" s="33">
        <v>46022</v>
      </c>
      <c r="B978">
        <v>2026</v>
      </c>
      <c r="C978" t="s">
        <v>220</v>
      </c>
      <c r="D978" t="s">
        <v>271</v>
      </c>
      <c r="E978" t="s">
        <v>202</v>
      </c>
      <c r="F978" t="s">
        <v>10</v>
      </c>
      <c r="G978">
        <v>40724.54846309701</v>
      </c>
      <c r="H978" t="s">
        <v>277</v>
      </c>
      <c r="I978" t="b">
        <v>0</v>
      </c>
    </row>
    <row r="979" spans="1:9" hidden="1" x14ac:dyDescent="0.2">
      <c r="A979" s="33">
        <v>46022</v>
      </c>
      <c r="B979">
        <v>2026</v>
      </c>
      <c r="C979" t="s">
        <v>220</v>
      </c>
      <c r="D979" t="s">
        <v>271</v>
      </c>
      <c r="E979" t="s">
        <v>202</v>
      </c>
      <c r="F979" t="s">
        <v>208</v>
      </c>
      <c r="G979">
        <v>2242.5923531798421</v>
      </c>
      <c r="H979" t="s">
        <v>277</v>
      </c>
      <c r="I979" t="b">
        <v>0</v>
      </c>
    </row>
    <row r="980" spans="1:9" hidden="1" x14ac:dyDescent="0.2">
      <c r="A980" s="33">
        <v>46022</v>
      </c>
      <c r="B980">
        <v>2026</v>
      </c>
      <c r="C980" t="s">
        <v>220</v>
      </c>
      <c r="D980" t="s">
        <v>271</v>
      </c>
      <c r="E980" t="s">
        <v>202</v>
      </c>
      <c r="F980" t="s">
        <v>209</v>
      </c>
      <c r="G980">
        <v>49213.403846833899</v>
      </c>
      <c r="H980" t="s">
        <v>277</v>
      </c>
      <c r="I980" t="b">
        <v>0</v>
      </c>
    </row>
    <row r="981" spans="1:9" hidden="1" x14ac:dyDescent="0.2">
      <c r="A981" s="33">
        <v>46022</v>
      </c>
      <c r="B981">
        <v>2026</v>
      </c>
      <c r="C981" t="s">
        <v>220</v>
      </c>
      <c r="D981" t="s">
        <v>271</v>
      </c>
      <c r="E981" t="s">
        <v>202</v>
      </c>
      <c r="F981" t="s">
        <v>210</v>
      </c>
      <c r="G981">
        <v>68.788183394610783</v>
      </c>
      <c r="H981" t="s">
        <v>277</v>
      </c>
      <c r="I981" t="b">
        <v>0</v>
      </c>
    </row>
    <row r="982" spans="1:9" hidden="1" x14ac:dyDescent="0.2">
      <c r="A982" s="33">
        <v>46022</v>
      </c>
      <c r="B982">
        <v>2026</v>
      </c>
      <c r="C982" t="s">
        <v>220</v>
      </c>
      <c r="D982" t="s">
        <v>271</v>
      </c>
      <c r="E982" t="s">
        <v>202</v>
      </c>
      <c r="F982" t="s">
        <v>211</v>
      </c>
      <c r="G982">
        <v>31780.913213480697</v>
      </c>
      <c r="H982" t="s">
        <v>277</v>
      </c>
      <c r="I982" t="b">
        <v>0</v>
      </c>
    </row>
    <row r="983" spans="1:9" hidden="1" x14ac:dyDescent="0.2">
      <c r="A983" s="33">
        <v>46022</v>
      </c>
      <c r="B983">
        <v>2026</v>
      </c>
      <c r="C983" t="s">
        <v>220</v>
      </c>
      <c r="D983" t="s">
        <v>271</v>
      </c>
      <c r="E983" t="s">
        <v>202</v>
      </c>
      <c r="F983" t="s">
        <v>212</v>
      </c>
      <c r="G983">
        <v>25921.58629297548</v>
      </c>
      <c r="H983" t="s">
        <v>277</v>
      </c>
      <c r="I983" t="b">
        <v>0</v>
      </c>
    </row>
    <row r="984" spans="1:9" hidden="1" x14ac:dyDescent="0.2">
      <c r="A984" s="33">
        <v>46022</v>
      </c>
      <c r="B984">
        <v>2026</v>
      </c>
      <c r="C984" t="s">
        <v>220</v>
      </c>
      <c r="D984" t="s">
        <v>271</v>
      </c>
      <c r="E984" t="s">
        <v>202</v>
      </c>
      <c r="F984" t="s">
        <v>213</v>
      </c>
      <c r="G984">
        <v>36.231975283602338</v>
      </c>
      <c r="H984" t="s">
        <v>277</v>
      </c>
      <c r="I984" t="b">
        <v>0</v>
      </c>
    </row>
    <row r="985" spans="1:9" hidden="1" x14ac:dyDescent="0.2">
      <c r="A985" s="33">
        <v>46022</v>
      </c>
      <c r="B985">
        <v>2026</v>
      </c>
      <c r="C985" t="s">
        <v>220</v>
      </c>
      <c r="D985" t="s">
        <v>271</v>
      </c>
      <c r="E985" t="s">
        <v>202</v>
      </c>
      <c r="F985" t="s">
        <v>214</v>
      </c>
      <c r="G985">
        <v>32122.496546814029</v>
      </c>
      <c r="H985" t="s">
        <v>277</v>
      </c>
      <c r="I985" t="b">
        <v>0</v>
      </c>
    </row>
    <row r="986" spans="1:9" x14ac:dyDescent="0.2">
      <c r="A986" s="33">
        <v>46022</v>
      </c>
      <c r="B986">
        <v>2026</v>
      </c>
      <c r="C986" t="s">
        <v>220</v>
      </c>
      <c r="D986" t="s">
        <v>271</v>
      </c>
      <c r="E986" t="s">
        <v>202</v>
      </c>
      <c r="F986" t="s">
        <v>215</v>
      </c>
      <c r="G986">
        <v>44.899316260099546</v>
      </c>
      <c r="H986" t="s">
        <v>277</v>
      </c>
      <c r="I986" t="b">
        <v>0</v>
      </c>
    </row>
    <row r="987" spans="1:9" hidden="1" x14ac:dyDescent="0.2">
      <c r="A987" s="33">
        <v>46022</v>
      </c>
      <c r="B987">
        <v>2026</v>
      </c>
      <c r="C987" t="s">
        <v>220</v>
      </c>
      <c r="D987" t="s">
        <v>271</v>
      </c>
      <c r="E987" t="s">
        <v>202</v>
      </c>
      <c r="F987" t="s">
        <v>216</v>
      </c>
      <c r="G987">
        <v>-341.58333333333331</v>
      </c>
      <c r="H987" t="s">
        <v>277</v>
      </c>
      <c r="I987" t="b">
        <v>0</v>
      </c>
    </row>
    <row r="988" spans="1:9" hidden="1" x14ac:dyDescent="0.2">
      <c r="A988" s="33">
        <v>46022</v>
      </c>
      <c r="B988">
        <v>2026</v>
      </c>
      <c r="C988" t="s">
        <v>220</v>
      </c>
      <c r="D988" t="s">
        <v>271</v>
      </c>
      <c r="E988" t="s">
        <v>202</v>
      </c>
      <c r="F988" t="s">
        <v>217</v>
      </c>
      <c r="G988">
        <v>5859.3269205052165</v>
      </c>
      <c r="H988" t="s">
        <v>277</v>
      </c>
      <c r="I988" t="b">
        <v>0</v>
      </c>
    </row>
    <row r="989" spans="1:9" hidden="1" x14ac:dyDescent="0.2">
      <c r="A989" s="33">
        <v>46022</v>
      </c>
      <c r="B989">
        <v>2026</v>
      </c>
      <c r="C989" t="s">
        <v>220</v>
      </c>
      <c r="D989" t="s">
        <v>271</v>
      </c>
      <c r="E989" t="s">
        <v>202</v>
      </c>
      <c r="F989" t="s">
        <v>218</v>
      </c>
      <c r="G989">
        <v>7591.8630434444403</v>
      </c>
      <c r="H989" t="s">
        <v>277</v>
      </c>
      <c r="I989" t="b">
        <v>0</v>
      </c>
    </row>
    <row r="990" spans="1:9" hidden="1" x14ac:dyDescent="0.2">
      <c r="A990" s="33">
        <v>46022</v>
      </c>
      <c r="B990">
        <v>2026</v>
      </c>
      <c r="C990" t="s">
        <v>220</v>
      </c>
      <c r="D990" t="s">
        <v>271</v>
      </c>
      <c r="E990" t="s">
        <v>202</v>
      </c>
      <c r="F990" t="s">
        <v>1</v>
      </c>
      <c r="G990">
        <v>71543.398034682701</v>
      </c>
      <c r="H990" t="s">
        <v>277</v>
      </c>
      <c r="I990" t="b">
        <v>0</v>
      </c>
    </row>
    <row r="991" spans="1:9" hidden="1" x14ac:dyDescent="0.2">
      <c r="A991" s="33">
        <v>46022</v>
      </c>
      <c r="B991">
        <v>2026</v>
      </c>
      <c r="C991" t="s">
        <v>220</v>
      </c>
      <c r="D991" t="s">
        <v>271</v>
      </c>
      <c r="E991" t="s">
        <v>202</v>
      </c>
      <c r="F991" t="s">
        <v>219</v>
      </c>
      <c r="G991">
        <v>7256.4519033955858</v>
      </c>
      <c r="H991" t="s">
        <v>277</v>
      </c>
      <c r="I991" t="b">
        <v>0</v>
      </c>
    </row>
    <row r="992" spans="1:9" hidden="1" x14ac:dyDescent="0.2">
      <c r="A992" s="33">
        <v>46022</v>
      </c>
      <c r="B992">
        <v>2026</v>
      </c>
      <c r="C992" t="s">
        <v>220</v>
      </c>
      <c r="D992" t="s">
        <v>271</v>
      </c>
      <c r="E992" t="s">
        <v>202</v>
      </c>
      <c r="F992" t="s">
        <v>203</v>
      </c>
      <c r="G992">
        <v>2.8208333333333329</v>
      </c>
      <c r="H992" t="s">
        <v>124</v>
      </c>
      <c r="I992" t="b">
        <v>0</v>
      </c>
    </row>
    <row r="993" spans="1:9" hidden="1" x14ac:dyDescent="0.2">
      <c r="A993" s="33">
        <v>46022</v>
      </c>
      <c r="B993">
        <v>2026</v>
      </c>
      <c r="C993" t="s">
        <v>220</v>
      </c>
      <c r="D993" t="s">
        <v>271</v>
      </c>
      <c r="E993" t="s">
        <v>202</v>
      </c>
      <c r="F993" t="s">
        <v>205</v>
      </c>
      <c r="G993">
        <v>28158.3671830969</v>
      </c>
      <c r="H993" t="s">
        <v>124</v>
      </c>
      <c r="I993" t="b">
        <v>0</v>
      </c>
    </row>
    <row r="994" spans="1:9" hidden="1" x14ac:dyDescent="0.2">
      <c r="A994" s="33">
        <v>46022</v>
      </c>
      <c r="B994">
        <v>2026</v>
      </c>
      <c r="C994" t="s">
        <v>220</v>
      </c>
      <c r="D994" t="s">
        <v>271</v>
      </c>
      <c r="E994" t="s">
        <v>202</v>
      </c>
      <c r="F994" t="s">
        <v>206</v>
      </c>
      <c r="G994">
        <v>8731.7007050534248</v>
      </c>
      <c r="H994" t="s">
        <v>124</v>
      </c>
      <c r="I994" t="b">
        <v>0</v>
      </c>
    </row>
    <row r="995" spans="1:9" hidden="1" x14ac:dyDescent="0.2">
      <c r="A995" s="33">
        <v>46022</v>
      </c>
      <c r="B995">
        <v>2026</v>
      </c>
      <c r="C995" t="s">
        <v>220</v>
      </c>
      <c r="D995" t="s">
        <v>271</v>
      </c>
      <c r="E995" t="s">
        <v>202</v>
      </c>
      <c r="F995" t="s">
        <v>207</v>
      </c>
      <c r="G995">
        <v>2.8091666666666666</v>
      </c>
      <c r="H995" t="s">
        <v>124</v>
      </c>
      <c r="I995" t="b">
        <v>0</v>
      </c>
    </row>
    <row r="996" spans="1:9" hidden="1" x14ac:dyDescent="0.2">
      <c r="A996" s="33">
        <v>46022</v>
      </c>
      <c r="B996">
        <v>2026</v>
      </c>
      <c r="C996" t="s">
        <v>220</v>
      </c>
      <c r="D996" t="s">
        <v>271</v>
      </c>
      <c r="E996" t="s">
        <v>202</v>
      </c>
      <c r="F996" t="s">
        <v>10</v>
      </c>
      <c r="G996">
        <v>46906.209086154769</v>
      </c>
      <c r="H996" t="s">
        <v>124</v>
      </c>
      <c r="I996" t="b">
        <v>0</v>
      </c>
    </row>
    <row r="997" spans="1:9" hidden="1" x14ac:dyDescent="0.2">
      <c r="A997" s="33">
        <v>46022</v>
      </c>
      <c r="B997">
        <v>2026</v>
      </c>
      <c r="C997" t="s">
        <v>220</v>
      </c>
      <c r="D997" t="s">
        <v>271</v>
      </c>
      <c r="E997" t="s">
        <v>202</v>
      </c>
      <c r="F997" t="s">
        <v>208</v>
      </c>
      <c r="G997">
        <v>2734.7768415369865</v>
      </c>
      <c r="H997" t="s">
        <v>124</v>
      </c>
      <c r="I997" t="b">
        <v>0</v>
      </c>
    </row>
    <row r="998" spans="1:9" hidden="1" x14ac:dyDescent="0.2">
      <c r="A998" s="33">
        <v>46022</v>
      </c>
      <c r="B998">
        <v>2026</v>
      </c>
      <c r="C998" t="s">
        <v>220</v>
      </c>
      <c r="D998" t="s">
        <v>271</v>
      </c>
      <c r="E998" t="s">
        <v>202</v>
      </c>
      <c r="F998" t="s">
        <v>209</v>
      </c>
      <c r="G998">
        <v>59086.747976904109</v>
      </c>
      <c r="H998" t="s">
        <v>124</v>
      </c>
      <c r="I998" t="b">
        <v>0</v>
      </c>
    </row>
    <row r="999" spans="1:9" hidden="1" x14ac:dyDescent="0.2">
      <c r="A999" s="33">
        <v>46022</v>
      </c>
      <c r="B999">
        <v>2026</v>
      </c>
      <c r="C999" t="s">
        <v>220</v>
      </c>
      <c r="D999" t="s">
        <v>271</v>
      </c>
      <c r="E999" t="s">
        <v>202</v>
      </c>
      <c r="F999" t="s">
        <v>210</v>
      </c>
      <c r="G999">
        <v>67.724992818845436</v>
      </c>
      <c r="H999" t="s">
        <v>124</v>
      </c>
      <c r="I999" t="b">
        <v>0</v>
      </c>
    </row>
    <row r="1000" spans="1:9" hidden="1" x14ac:dyDescent="0.2">
      <c r="A1000" s="33">
        <v>46022</v>
      </c>
      <c r="B1000">
        <v>2026</v>
      </c>
      <c r="C1000" t="s">
        <v>220</v>
      </c>
      <c r="D1000" t="s">
        <v>271</v>
      </c>
      <c r="E1000" t="s">
        <v>202</v>
      </c>
      <c r="F1000" t="s">
        <v>211</v>
      </c>
      <c r="G1000">
        <v>37832.925047768011</v>
      </c>
      <c r="H1000" t="s">
        <v>124</v>
      </c>
      <c r="I1000" t="b">
        <v>0</v>
      </c>
    </row>
    <row r="1001" spans="1:9" hidden="1" x14ac:dyDescent="0.2">
      <c r="A1001" s="33">
        <v>46022</v>
      </c>
      <c r="B1001">
        <v>2026</v>
      </c>
      <c r="C1001" t="s">
        <v>220</v>
      </c>
      <c r="D1001" t="s">
        <v>271</v>
      </c>
      <c r="E1001" t="s">
        <v>202</v>
      </c>
      <c r="F1001" t="s">
        <v>212</v>
      </c>
      <c r="G1001">
        <v>30857.811566138611</v>
      </c>
      <c r="H1001" t="s">
        <v>124</v>
      </c>
      <c r="I1001" t="b">
        <v>0</v>
      </c>
    </row>
    <row r="1002" spans="1:9" hidden="1" x14ac:dyDescent="0.2">
      <c r="A1002" s="33">
        <v>46022</v>
      </c>
      <c r="B1002">
        <v>2026</v>
      </c>
      <c r="C1002" t="s">
        <v>220</v>
      </c>
      <c r="D1002" t="s">
        <v>271</v>
      </c>
      <c r="E1002" t="s">
        <v>202</v>
      </c>
      <c r="F1002" t="s">
        <v>213</v>
      </c>
      <c r="G1002">
        <v>35.369099472844631</v>
      </c>
      <c r="H1002" t="s">
        <v>124</v>
      </c>
      <c r="I1002" t="b">
        <v>0</v>
      </c>
    </row>
    <row r="1003" spans="1:9" hidden="1" x14ac:dyDescent="0.2">
      <c r="A1003" s="33">
        <v>46022</v>
      </c>
      <c r="B1003">
        <v>2026</v>
      </c>
      <c r="C1003" t="s">
        <v>220</v>
      </c>
      <c r="D1003" t="s">
        <v>271</v>
      </c>
      <c r="E1003" t="s">
        <v>202</v>
      </c>
      <c r="F1003" t="s">
        <v>214</v>
      </c>
      <c r="G1003">
        <v>38174.508381101346</v>
      </c>
      <c r="H1003" t="s">
        <v>124</v>
      </c>
      <c r="I1003" t="b">
        <v>0</v>
      </c>
    </row>
    <row r="1004" spans="1:9" x14ac:dyDescent="0.2">
      <c r="A1004" s="33">
        <v>46022</v>
      </c>
      <c r="B1004">
        <v>2026</v>
      </c>
      <c r="C1004" t="s">
        <v>220</v>
      </c>
      <c r="D1004" t="s">
        <v>271</v>
      </c>
      <c r="E1004" t="s">
        <v>202</v>
      </c>
      <c r="F1004" t="s">
        <v>215</v>
      </c>
      <c r="G1004">
        <v>43.755467926304135</v>
      </c>
      <c r="H1004" t="s">
        <v>124</v>
      </c>
      <c r="I1004" t="b">
        <v>0</v>
      </c>
    </row>
    <row r="1005" spans="1:9" hidden="1" x14ac:dyDescent="0.2">
      <c r="A1005" s="33">
        <v>46022</v>
      </c>
      <c r="B1005">
        <v>2026</v>
      </c>
      <c r="C1005" t="s">
        <v>220</v>
      </c>
      <c r="D1005" t="s">
        <v>271</v>
      </c>
      <c r="E1005" t="s">
        <v>202</v>
      </c>
      <c r="F1005" t="s">
        <v>216</v>
      </c>
      <c r="G1005">
        <v>-341.58333333333331</v>
      </c>
      <c r="H1005" t="s">
        <v>124</v>
      </c>
      <c r="I1005" t="b">
        <v>0</v>
      </c>
    </row>
    <row r="1006" spans="1:9" hidden="1" x14ac:dyDescent="0.2">
      <c r="A1006" s="33">
        <v>46022</v>
      </c>
      <c r="B1006">
        <v>2026</v>
      </c>
      <c r="C1006" t="s">
        <v>220</v>
      </c>
      <c r="D1006" t="s">
        <v>271</v>
      </c>
      <c r="E1006" t="s">
        <v>202</v>
      </c>
      <c r="F1006" t="s">
        <v>217</v>
      </c>
      <c r="G1006">
        <v>6975.1134816294016</v>
      </c>
      <c r="H1006" t="s">
        <v>124</v>
      </c>
      <c r="I1006" t="b">
        <v>0</v>
      </c>
    </row>
    <row r="1007" spans="1:9" hidden="1" x14ac:dyDescent="0.2">
      <c r="A1007" s="33">
        <v>46022</v>
      </c>
      <c r="B1007">
        <v>2026</v>
      </c>
      <c r="C1007" t="s">
        <v>220</v>
      </c>
      <c r="D1007" t="s">
        <v>271</v>
      </c>
      <c r="E1007" t="s">
        <v>202</v>
      </c>
      <c r="F1007" t="s">
        <v>218</v>
      </c>
      <c r="G1007">
        <v>9328.4284707970492</v>
      </c>
      <c r="H1007" t="s">
        <v>124</v>
      </c>
      <c r="I1007" t="b">
        <v>0</v>
      </c>
    </row>
    <row r="1008" spans="1:9" hidden="1" x14ac:dyDescent="0.2">
      <c r="A1008" s="33">
        <v>46022</v>
      </c>
      <c r="B1008">
        <v>2026</v>
      </c>
      <c r="C1008" t="s">
        <v>220</v>
      </c>
      <c r="D1008" t="s">
        <v>271</v>
      </c>
      <c r="E1008" t="s">
        <v>202</v>
      </c>
      <c r="F1008" t="s">
        <v>1</v>
      </c>
      <c r="G1008">
        <v>87245.115160001005</v>
      </c>
      <c r="H1008" t="s">
        <v>124</v>
      </c>
      <c r="I1008" t="b">
        <v>0</v>
      </c>
    </row>
    <row r="1009" spans="1:9" hidden="1" x14ac:dyDescent="0.2">
      <c r="A1009" s="33">
        <v>46022</v>
      </c>
      <c r="B1009">
        <v>2026</v>
      </c>
      <c r="C1009" t="s">
        <v>220</v>
      </c>
      <c r="D1009" t="s">
        <v>271</v>
      </c>
      <c r="E1009" t="s">
        <v>202</v>
      </c>
      <c r="F1009" t="s">
        <v>219</v>
      </c>
      <c r="G1009">
        <v>8849.0342834687272</v>
      </c>
      <c r="H1009" t="s">
        <v>124</v>
      </c>
      <c r="I1009" t="b">
        <v>0</v>
      </c>
    </row>
    <row r="1010" spans="1:9" hidden="1" x14ac:dyDescent="0.2">
      <c r="A1010" s="33">
        <v>46112</v>
      </c>
      <c r="B1010">
        <v>2026</v>
      </c>
      <c r="C1010" t="s">
        <v>222</v>
      </c>
      <c r="D1010" t="s">
        <v>272</v>
      </c>
      <c r="E1010" t="s">
        <v>202</v>
      </c>
      <c r="F1010" t="s">
        <v>203</v>
      </c>
      <c r="G1010">
        <v>2.8208333333333329</v>
      </c>
      <c r="H1010" t="s">
        <v>123</v>
      </c>
      <c r="I1010" t="b">
        <v>0</v>
      </c>
    </row>
    <row r="1011" spans="1:9" hidden="1" x14ac:dyDescent="0.2">
      <c r="A1011" s="33">
        <v>46112</v>
      </c>
      <c r="B1011">
        <v>2026</v>
      </c>
      <c r="C1011" t="s">
        <v>222</v>
      </c>
      <c r="D1011" t="s">
        <v>272</v>
      </c>
      <c r="E1011" t="s">
        <v>202</v>
      </c>
      <c r="F1011" t="s">
        <v>205</v>
      </c>
      <c r="G1011">
        <v>24987.329401453801</v>
      </c>
      <c r="H1011" t="s">
        <v>123</v>
      </c>
      <c r="I1011" t="b">
        <v>0</v>
      </c>
    </row>
    <row r="1012" spans="1:9" hidden="1" x14ac:dyDescent="0.2">
      <c r="A1012" s="33">
        <v>46112</v>
      </c>
      <c r="B1012">
        <v>2026</v>
      </c>
      <c r="C1012" t="s">
        <v>222</v>
      </c>
      <c r="D1012" t="s">
        <v>272</v>
      </c>
      <c r="E1012" t="s">
        <v>202</v>
      </c>
      <c r="F1012" t="s">
        <v>206</v>
      </c>
      <c r="G1012">
        <v>8895.320106563031</v>
      </c>
      <c r="H1012" t="s">
        <v>123</v>
      </c>
      <c r="I1012" t="b">
        <v>0</v>
      </c>
    </row>
    <row r="1013" spans="1:9" hidden="1" x14ac:dyDescent="0.2">
      <c r="A1013" s="33">
        <v>46112</v>
      </c>
      <c r="B1013">
        <v>2026</v>
      </c>
      <c r="C1013" t="s">
        <v>222</v>
      </c>
      <c r="D1013" t="s">
        <v>272</v>
      </c>
      <c r="E1013" t="s">
        <v>202</v>
      </c>
      <c r="F1013" t="s">
        <v>207</v>
      </c>
      <c r="G1013">
        <v>2.8091666666666666</v>
      </c>
      <c r="H1013" t="s">
        <v>123</v>
      </c>
      <c r="I1013" t="b">
        <v>0</v>
      </c>
    </row>
    <row r="1014" spans="1:9" hidden="1" x14ac:dyDescent="0.2">
      <c r="A1014" s="33">
        <v>46112</v>
      </c>
      <c r="B1014">
        <v>2026</v>
      </c>
      <c r="C1014" t="s">
        <v>222</v>
      </c>
      <c r="D1014" t="s">
        <v>272</v>
      </c>
      <c r="E1014" t="s">
        <v>202</v>
      </c>
      <c r="F1014" t="s">
        <v>10</v>
      </c>
      <c r="G1014">
        <v>44957.589926448927</v>
      </c>
      <c r="H1014" t="s">
        <v>123</v>
      </c>
      <c r="I1014" t="b">
        <v>0</v>
      </c>
    </row>
    <row r="1015" spans="1:9" hidden="1" x14ac:dyDescent="0.2">
      <c r="A1015" s="33">
        <v>46112</v>
      </c>
      <c r="B1015">
        <v>2026</v>
      </c>
      <c r="C1015" t="s">
        <v>222</v>
      </c>
      <c r="D1015" t="s">
        <v>272</v>
      </c>
      <c r="E1015" t="s">
        <v>202</v>
      </c>
      <c r="F1015" t="s">
        <v>208</v>
      </c>
      <c r="G1015">
        <v>2525.6722399081582</v>
      </c>
      <c r="H1015" t="s">
        <v>123</v>
      </c>
      <c r="I1015" t="b">
        <v>0</v>
      </c>
    </row>
    <row r="1016" spans="1:9" hidden="1" x14ac:dyDescent="0.2">
      <c r="A1016" s="33">
        <v>46112</v>
      </c>
      <c r="B1016">
        <v>2026</v>
      </c>
      <c r="C1016" t="s">
        <v>222</v>
      </c>
      <c r="D1016" t="s">
        <v>272</v>
      </c>
      <c r="E1016" t="s">
        <v>202</v>
      </c>
      <c r="F1016" t="s">
        <v>209</v>
      </c>
      <c r="G1016">
        <v>55586.910543975697</v>
      </c>
      <c r="H1016" t="s">
        <v>123</v>
      </c>
      <c r="I1016" t="b">
        <v>0</v>
      </c>
    </row>
    <row r="1017" spans="1:9" hidden="1" x14ac:dyDescent="0.2">
      <c r="A1017" s="33">
        <v>46112</v>
      </c>
      <c r="B1017">
        <v>2026</v>
      </c>
      <c r="C1017" t="s">
        <v>222</v>
      </c>
      <c r="D1017" t="s">
        <v>272</v>
      </c>
      <c r="E1017" t="s">
        <v>202</v>
      </c>
      <c r="F1017" t="s">
        <v>210</v>
      </c>
      <c r="G1017">
        <v>68.988439210376711</v>
      </c>
      <c r="H1017" t="s">
        <v>123</v>
      </c>
      <c r="I1017" t="b">
        <v>0</v>
      </c>
    </row>
    <row r="1018" spans="1:9" hidden="1" x14ac:dyDescent="0.2">
      <c r="A1018" s="33">
        <v>46112</v>
      </c>
      <c r="B1018">
        <v>2026</v>
      </c>
      <c r="C1018" t="s">
        <v>222</v>
      </c>
      <c r="D1018" t="s">
        <v>272</v>
      </c>
      <c r="E1018" t="s">
        <v>202</v>
      </c>
      <c r="F1018" t="s">
        <v>211</v>
      </c>
      <c r="G1018">
        <v>35720.686486552564</v>
      </c>
      <c r="H1018" t="s">
        <v>123</v>
      </c>
      <c r="I1018" t="b">
        <v>0</v>
      </c>
    </row>
    <row r="1019" spans="1:9" hidden="1" x14ac:dyDescent="0.2">
      <c r="A1019" s="33">
        <v>46112</v>
      </c>
      <c r="B1019">
        <v>2026</v>
      </c>
      <c r="C1019" t="s">
        <v>222</v>
      </c>
      <c r="D1019" t="s">
        <v>272</v>
      </c>
      <c r="E1019" t="s">
        <v>202</v>
      </c>
      <c r="F1019" t="s">
        <v>212</v>
      </c>
      <c r="G1019">
        <v>29134.998449721556</v>
      </c>
      <c r="H1019" t="s">
        <v>123</v>
      </c>
      <c r="I1019" t="b">
        <v>0</v>
      </c>
    </row>
    <row r="1020" spans="1:9" hidden="1" x14ac:dyDescent="0.2">
      <c r="A1020" s="33">
        <v>46112</v>
      </c>
      <c r="B1020">
        <v>2026</v>
      </c>
      <c r="C1020" t="s">
        <v>222</v>
      </c>
      <c r="D1020" t="s">
        <v>272</v>
      </c>
      <c r="E1020" t="s">
        <v>202</v>
      </c>
      <c r="F1020" t="s">
        <v>213</v>
      </c>
      <c r="G1020">
        <v>36.159197368108984</v>
      </c>
      <c r="H1020" t="s">
        <v>123</v>
      </c>
      <c r="I1020" t="b">
        <v>0</v>
      </c>
    </row>
    <row r="1021" spans="1:9" hidden="1" x14ac:dyDescent="0.2">
      <c r="A1021" s="33">
        <v>46112</v>
      </c>
      <c r="B1021">
        <v>2026</v>
      </c>
      <c r="C1021" t="s">
        <v>222</v>
      </c>
      <c r="D1021" t="s">
        <v>272</v>
      </c>
      <c r="E1021" t="s">
        <v>202</v>
      </c>
      <c r="F1021" t="s">
        <v>214</v>
      </c>
      <c r="G1021">
        <v>36062.2698198859</v>
      </c>
      <c r="H1021" t="s">
        <v>123</v>
      </c>
      <c r="I1021" t="b">
        <v>0</v>
      </c>
    </row>
    <row r="1022" spans="1:9" x14ac:dyDescent="0.2">
      <c r="A1022" s="33">
        <v>46112</v>
      </c>
      <c r="B1022">
        <v>2026</v>
      </c>
      <c r="C1022" t="s">
        <v>222</v>
      </c>
      <c r="D1022" t="s">
        <v>272</v>
      </c>
      <c r="E1022" t="s">
        <v>202</v>
      </c>
      <c r="F1022" t="s">
        <v>215</v>
      </c>
      <c r="G1022">
        <v>44.756574612816443</v>
      </c>
      <c r="H1022" t="s">
        <v>123</v>
      </c>
      <c r="I1022" t="b">
        <v>0</v>
      </c>
    </row>
    <row r="1023" spans="1:9" hidden="1" x14ac:dyDescent="0.2">
      <c r="A1023" s="33">
        <v>46112</v>
      </c>
      <c r="B1023">
        <v>2026</v>
      </c>
      <c r="C1023" t="s">
        <v>222</v>
      </c>
      <c r="D1023" t="s">
        <v>272</v>
      </c>
      <c r="E1023" t="s">
        <v>202</v>
      </c>
      <c r="F1023" t="s">
        <v>216</v>
      </c>
      <c r="G1023">
        <v>-341.58333333333331</v>
      </c>
      <c r="H1023" t="s">
        <v>123</v>
      </c>
      <c r="I1023" t="b">
        <v>0</v>
      </c>
    </row>
    <row r="1024" spans="1:9" hidden="1" x14ac:dyDescent="0.2">
      <c r="A1024" s="33">
        <v>46112</v>
      </c>
      <c r="B1024">
        <v>2026</v>
      </c>
      <c r="C1024" t="s">
        <v>222</v>
      </c>
      <c r="D1024" t="s">
        <v>272</v>
      </c>
      <c r="E1024" t="s">
        <v>202</v>
      </c>
      <c r="F1024" t="s">
        <v>217</v>
      </c>
      <c r="G1024">
        <v>6585.6880368310085</v>
      </c>
      <c r="H1024" t="s">
        <v>123</v>
      </c>
      <c r="I1024" t="b">
        <v>0</v>
      </c>
    </row>
    <row r="1025" spans="1:9" hidden="1" x14ac:dyDescent="0.2">
      <c r="A1025" s="33">
        <v>46112</v>
      </c>
      <c r="B1025">
        <v>2026</v>
      </c>
      <c r="C1025" t="s">
        <v>222</v>
      </c>
      <c r="D1025" t="s">
        <v>272</v>
      </c>
      <c r="E1025" t="s">
        <v>202</v>
      </c>
      <c r="F1025" t="s">
        <v>218</v>
      </c>
      <c r="G1025">
        <v>8826.5428952653492</v>
      </c>
      <c r="H1025" t="s">
        <v>123</v>
      </c>
      <c r="I1025" t="b">
        <v>0</v>
      </c>
    </row>
    <row r="1026" spans="1:9" hidden="1" x14ac:dyDescent="0.2">
      <c r="A1026" s="33">
        <v>46112</v>
      </c>
      <c r="B1026">
        <v>2026</v>
      </c>
      <c r="C1026" t="s">
        <v>222</v>
      </c>
      <c r="D1026" t="s">
        <v>272</v>
      </c>
      <c r="E1026" t="s">
        <v>202</v>
      </c>
      <c r="F1026" t="s">
        <v>1</v>
      </c>
      <c r="G1026">
        <v>80574.239945429494</v>
      </c>
      <c r="H1026" t="s">
        <v>123</v>
      </c>
      <c r="I1026" t="b">
        <v>0</v>
      </c>
    </row>
    <row r="1027" spans="1:9" hidden="1" x14ac:dyDescent="0.2">
      <c r="A1027" s="33">
        <v>46112</v>
      </c>
      <c r="B1027">
        <v>2026</v>
      </c>
      <c r="C1027" t="s">
        <v>222</v>
      </c>
      <c r="D1027" t="s">
        <v>272</v>
      </c>
      <c r="E1027" t="s">
        <v>202</v>
      </c>
      <c r="F1027" t="s">
        <v>219</v>
      </c>
      <c r="G1027">
        <v>8172.4255889162923</v>
      </c>
      <c r="H1027" t="s">
        <v>123</v>
      </c>
      <c r="I1027" t="b">
        <v>0</v>
      </c>
    </row>
    <row r="1028" spans="1:9" hidden="1" x14ac:dyDescent="0.2">
      <c r="A1028" s="33">
        <v>46112</v>
      </c>
      <c r="B1028">
        <v>2026</v>
      </c>
      <c r="C1028" t="s">
        <v>222</v>
      </c>
      <c r="D1028" t="s">
        <v>272</v>
      </c>
      <c r="E1028" t="s">
        <v>202</v>
      </c>
      <c r="F1028" t="s">
        <v>203</v>
      </c>
      <c r="G1028">
        <v>2.8208333333333329</v>
      </c>
      <c r="H1028" t="s">
        <v>277</v>
      </c>
      <c r="I1028" t="b">
        <v>0</v>
      </c>
    </row>
    <row r="1029" spans="1:9" hidden="1" x14ac:dyDescent="0.2">
      <c r="A1029" s="33">
        <v>46112</v>
      </c>
      <c r="B1029">
        <v>2026</v>
      </c>
      <c r="C1029" t="s">
        <v>222</v>
      </c>
      <c r="D1029" t="s">
        <v>272</v>
      </c>
      <c r="E1029" t="s">
        <v>202</v>
      </c>
      <c r="F1029" t="s">
        <v>205</v>
      </c>
      <c r="G1029">
        <v>21178.763527379298</v>
      </c>
      <c r="H1029" t="s">
        <v>277</v>
      </c>
      <c r="I1029" t="b">
        <v>0</v>
      </c>
    </row>
    <row r="1030" spans="1:9" hidden="1" x14ac:dyDescent="0.2">
      <c r="A1030" s="33">
        <v>46112</v>
      </c>
      <c r="B1030">
        <v>2026</v>
      </c>
      <c r="C1030" t="s">
        <v>222</v>
      </c>
      <c r="D1030" t="s">
        <v>272</v>
      </c>
      <c r="E1030" t="s">
        <v>202</v>
      </c>
      <c r="F1030" t="s">
        <v>206</v>
      </c>
      <c r="G1030">
        <v>8772.3039023780657</v>
      </c>
      <c r="H1030" t="s">
        <v>277</v>
      </c>
      <c r="I1030" t="b">
        <v>0</v>
      </c>
    </row>
    <row r="1031" spans="1:9" hidden="1" x14ac:dyDescent="0.2">
      <c r="A1031" s="33">
        <v>46112</v>
      </c>
      <c r="B1031">
        <v>2026</v>
      </c>
      <c r="C1031" t="s">
        <v>222</v>
      </c>
      <c r="D1031" t="s">
        <v>272</v>
      </c>
      <c r="E1031" t="s">
        <v>202</v>
      </c>
      <c r="F1031" t="s">
        <v>207</v>
      </c>
      <c r="G1031">
        <v>2.8091666666666666</v>
      </c>
      <c r="H1031" t="s">
        <v>277</v>
      </c>
      <c r="I1031" t="b">
        <v>0</v>
      </c>
    </row>
    <row r="1032" spans="1:9" hidden="1" x14ac:dyDescent="0.2">
      <c r="A1032" s="33">
        <v>46112</v>
      </c>
      <c r="B1032">
        <v>2026</v>
      </c>
      <c r="C1032" t="s">
        <v>222</v>
      </c>
      <c r="D1032" t="s">
        <v>272</v>
      </c>
      <c r="E1032" t="s">
        <v>202</v>
      </c>
      <c r="F1032" t="s">
        <v>10</v>
      </c>
      <c r="G1032">
        <v>40630.901316487238</v>
      </c>
      <c r="H1032" t="s">
        <v>277</v>
      </c>
      <c r="I1032" t="b">
        <v>0</v>
      </c>
    </row>
    <row r="1033" spans="1:9" hidden="1" x14ac:dyDescent="0.2">
      <c r="A1033" s="33">
        <v>46112</v>
      </c>
      <c r="B1033">
        <v>2026</v>
      </c>
      <c r="C1033" t="s">
        <v>222</v>
      </c>
      <c r="D1033" t="s">
        <v>272</v>
      </c>
      <c r="E1033" t="s">
        <v>202</v>
      </c>
      <c r="F1033" t="s">
        <v>208</v>
      </c>
      <c r="G1033">
        <v>2198.7078818431728</v>
      </c>
      <c r="H1033" t="s">
        <v>277</v>
      </c>
      <c r="I1033" t="b">
        <v>0</v>
      </c>
    </row>
    <row r="1034" spans="1:9" hidden="1" x14ac:dyDescent="0.2">
      <c r="A1034" s="33">
        <v>46112</v>
      </c>
      <c r="B1034">
        <v>2026</v>
      </c>
      <c r="C1034" t="s">
        <v>222</v>
      </c>
      <c r="D1034" t="s">
        <v>272</v>
      </c>
      <c r="E1034" t="s">
        <v>202</v>
      </c>
      <c r="F1034" t="s">
        <v>209</v>
      </c>
      <c r="G1034">
        <v>48964.627860563007</v>
      </c>
      <c r="H1034" t="s">
        <v>277</v>
      </c>
      <c r="I1034" t="b">
        <v>0</v>
      </c>
    </row>
    <row r="1035" spans="1:9" hidden="1" x14ac:dyDescent="0.2">
      <c r="A1035" s="33">
        <v>46112</v>
      </c>
      <c r="B1035">
        <v>2026</v>
      </c>
      <c r="C1035" t="s">
        <v>222</v>
      </c>
      <c r="D1035" t="s">
        <v>272</v>
      </c>
      <c r="E1035" t="s">
        <v>202</v>
      </c>
      <c r="F1035" t="s">
        <v>210</v>
      </c>
      <c r="G1035">
        <v>69.806473413516841</v>
      </c>
      <c r="H1035" t="s">
        <v>277</v>
      </c>
      <c r="I1035" t="b">
        <v>0</v>
      </c>
    </row>
    <row r="1036" spans="1:9" hidden="1" x14ac:dyDescent="0.2">
      <c r="A1036" s="33">
        <v>46112</v>
      </c>
      <c r="B1036">
        <v>2026</v>
      </c>
      <c r="C1036" t="s">
        <v>222</v>
      </c>
      <c r="D1036" t="s">
        <v>272</v>
      </c>
      <c r="E1036" t="s">
        <v>202</v>
      </c>
      <c r="F1036" t="s">
        <v>211</v>
      </c>
      <c r="G1036">
        <v>31517.01408077584</v>
      </c>
      <c r="H1036" t="s">
        <v>277</v>
      </c>
      <c r="I1036" t="b">
        <v>0</v>
      </c>
    </row>
    <row r="1037" spans="1:9" hidden="1" x14ac:dyDescent="0.2">
      <c r="A1037" s="33">
        <v>46112</v>
      </c>
      <c r="B1037">
        <v>2026</v>
      </c>
      <c r="C1037" t="s">
        <v>222</v>
      </c>
      <c r="D1037" t="s">
        <v>272</v>
      </c>
      <c r="E1037" t="s">
        <v>202</v>
      </c>
      <c r="F1037" t="s">
        <v>212</v>
      </c>
      <c r="G1037">
        <v>25706.341246519463</v>
      </c>
      <c r="H1037" t="s">
        <v>277</v>
      </c>
      <c r="I1037" t="b">
        <v>0</v>
      </c>
    </row>
    <row r="1038" spans="1:9" hidden="1" x14ac:dyDescent="0.2">
      <c r="A1038" s="33">
        <v>46112</v>
      </c>
      <c r="B1038">
        <v>2026</v>
      </c>
      <c r="C1038" t="s">
        <v>222</v>
      </c>
      <c r="D1038" t="s">
        <v>272</v>
      </c>
      <c r="E1038" t="s">
        <v>202</v>
      </c>
      <c r="F1038" t="s">
        <v>213</v>
      </c>
      <c r="G1038">
        <v>36.648272542662376</v>
      </c>
      <c r="H1038" t="s">
        <v>277</v>
      </c>
      <c r="I1038" t="b">
        <v>0</v>
      </c>
    </row>
    <row r="1039" spans="1:9" hidden="1" x14ac:dyDescent="0.2">
      <c r="A1039" s="33">
        <v>46112</v>
      </c>
      <c r="B1039">
        <v>2026</v>
      </c>
      <c r="C1039" t="s">
        <v>222</v>
      </c>
      <c r="D1039" t="s">
        <v>272</v>
      </c>
      <c r="E1039" t="s">
        <v>202</v>
      </c>
      <c r="F1039" t="s">
        <v>214</v>
      </c>
      <c r="G1039">
        <v>31858.597414109172</v>
      </c>
      <c r="H1039" t="s">
        <v>277</v>
      </c>
      <c r="I1039" t="b">
        <v>0</v>
      </c>
    </row>
    <row r="1040" spans="1:9" x14ac:dyDescent="0.2">
      <c r="A1040" s="33">
        <v>46112</v>
      </c>
      <c r="B1040">
        <v>2026</v>
      </c>
      <c r="C1040" t="s">
        <v>222</v>
      </c>
      <c r="D1040" t="s">
        <v>272</v>
      </c>
      <c r="E1040" t="s">
        <v>202</v>
      </c>
      <c r="F1040" t="s">
        <v>215</v>
      </c>
      <c r="G1040">
        <v>45.419243044449779</v>
      </c>
      <c r="H1040" t="s">
        <v>277</v>
      </c>
      <c r="I1040" t="b">
        <v>0</v>
      </c>
    </row>
    <row r="1041" spans="1:9" hidden="1" x14ac:dyDescent="0.2">
      <c r="A1041" s="33">
        <v>46112</v>
      </c>
      <c r="B1041">
        <v>2026</v>
      </c>
      <c r="C1041" t="s">
        <v>222</v>
      </c>
      <c r="D1041" t="s">
        <v>272</v>
      </c>
      <c r="E1041" t="s">
        <v>202</v>
      </c>
      <c r="F1041" t="s">
        <v>216</v>
      </c>
      <c r="G1041">
        <v>-341.58333333333331</v>
      </c>
      <c r="H1041" t="s">
        <v>277</v>
      </c>
      <c r="I1041" t="b">
        <v>0</v>
      </c>
    </row>
    <row r="1042" spans="1:9" hidden="1" x14ac:dyDescent="0.2">
      <c r="A1042" s="33">
        <v>46112</v>
      </c>
      <c r="B1042">
        <v>2026</v>
      </c>
      <c r="C1042" t="s">
        <v>222</v>
      </c>
      <c r="D1042" t="s">
        <v>272</v>
      </c>
      <c r="E1042" t="s">
        <v>202</v>
      </c>
      <c r="F1042" t="s">
        <v>217</v>
      </c>
      <c r="G1042">
        <v>5810.6728342563774</v>
      </c>
      <c r="H1042" t="s">
        <v>277</v>
      </c>
      <c r="I1042" t="b">
        <v>0</v>
      </c>
    </row>
    <row r="1043" spans="1:9" hidden="1" x14ac:dyDescent="0.2">
      <c r="A1043" s="33">
        <v>46112</v>
      </c>
      <c r="B1043">
        <v>2026</v>
      </c>
      <c r="C1043" t="s">
        <v>222</v>
      </c>
      <c r="D1043" t="s">
        <v>272</v>
      </c>
      <c r="E1043" t="s">
        <v>202</v>
      </c>
      <c r="F1043" t="s">
        <v>218</v>
      </c>
      <c r="G1043">
        <v>7792.8695203073003</v>
      </c>
      <c r="H1043" t="s">
        <v>277</v>
      </c>
      <c r="I1043" t="b">
        <v>0</v>
      </c>
    </row>
    <row r="1044" spans="1:9" hidden="1" x14ac:dyDescent="0.2">
      <c r="A1044" s="33">
        <v>46112</v>
      </c>
      <c r="B1044">
        <v>2026</v>
      </c>
      <c r="C1044" t="s">
        <v>222</v>
      </c>
      <c r="D1044" t="s">
        <v>272</v>
      </c>
      <c r="E1044" t="s">
        <v>202</v>
      </c>
      <c r="F1044" t="s">
        <v>1</v>
      </c>
      <c r="G1044">
        <v>70143.391387942305</v>
      </c>
      <c r="H1044" t="s">
        <v>277</v>
      </c>
      <c r="I1044" t="b">
        <v>0</v>
      </c>
    </row>
    <row r="1045" spans="1:9" hidden="1" x14ac:dyDescent="0.2">
      <c r="A1045" s="33">
        <v>46112</v>
      </c>
      <c r="B1045">
        <v>2026</v>
      </c>
      <c r="C1045" t="s">
        <v>222</v>
      </c>
      <c r="D1045" t="s">
        <v>272</v>
      </c>
      <c r="E1045" t="s">
        <v>202</v>
      </c>
      <c r="F1045" t="s">
        <v>219</v>
      </c>
      <c r="G1045">
        <v>7114.4530443033618</v>
      </c>
      <c r="H1045" t="s">
        <v>277</v>
      </c>
      <c r="I1045" t="b">
        <v>0</v>
      </c>
    </row>
    <row r="1046" spans="1:9" hidden="1" x14ac:dyDescent="0.2">
      <c r="A1046" s="33">
        <v>46112</v>
      </c>
      <c r="B1046">
        <v>2026</v>
      </c>
      <c r="C1046" t="s">
        <v>222</v>
      </c>
      <c r="D1046" t="s">
        <v>272</v>
      </c>
      <c r="E1046" t="s">
        <v>202</v>
      </c>
      <c r="F1046" t="s">
        <v>203</v>
      </c>
      <c r="G1046">
        <v>2.8208333333333329</v>
      </c>
      <c r="H1046" t="s">
        <v>124</v>
      </c>
      <c r="I1046" t="b">
        <v>0</v>
      </c>
    </row>
    <row r="1047" spans="1:9" hidden="1" x14ac:dyDescent="0.2">
      <c r="A1047" s="33">
        <v>46112</v>
      </c>
      <c r="B1047">
        <v>2026</v>
      </c>
      <c r="C1047" t="s">
        <v>222</v>
      </c>
      <c r="D1047" t="s">
        <v>272</v>
      </c>
      <c r="E1047" t="s">
        <v>202</v>
      </c>
      <c r="F1047" t="s">
        <v>205</v>
      </c>
      <c r="G1047">
        <v>28795.895275528299</v>
      </c>
      <c r="H1047" t="s">
        <v>124</v>
      </c>
      <c r="I1047" t="b">
        <v>0</v>
      </c>
    </row>
    <row r="1048" spans="1:9" hidden="1" x14ac:dyDescent="0.2">
      <c r="A1048" s="33">
        <v>46112</v>
      </c>
      <c r="B1048">
        <v>2026</v>
      </c>
      <c r="C1048" t="s">
        <v>222</v>
      </c>
      <c r="D1048" t="s">
        <v>272</v>
      </c>
      <c r="E1048" t="s">
        <v>202</v>
      </c>
      <c r="F1048" t="s">
        <v>206</v>
      </c>
      <c r="G1048">
        <v>9018.3363107479981</v>
      </c>
      <c r="H1048" t="s">
        <v>124</v>
      </c>
      <c r="I1048" t="b">
        <v>0</v>
      </c>
    </row>
    <row r="1049" spans="1:9" hidden="1" x14ac:dyDescent="0.2">
      <c r="A1049" s="33">
        <v>46112</v>
      </c>
      <c r="B1049">
        <v>2026</v>
      </c>
      <c r="C1049" t="s">
        <v>222</v>
      </c>
      <c r="D1049" t="s">
        <v>272</v>
      </c>
      <c r="E1049" t="s">
        <v>202</v>
      </c>
      <c r="F1049" t="s">
        <v>207</v>
      </c>
      <c r="G1049">
        <v>2.8091666666666666</v>
      </c>
      <c r="H1049" t="s">
        <v>124</v>
      </c>
      <c r="I1049" t="b">
        <v>0</v>
      </c>
    </row>
    <row r="1050" spans="1:9" hidden="1" x14ac:dyDescent="0.2">
      <c r="A1050" s="33">
        <v>46112</v>
      </c>
      <c r="B1050">
        <v>2026</v>
      </c>
      <c r="C1050" t="s">
        <v>222</v>
      </c>
      <c r="D1050" t="s">
        <v>272</v>
      </c>
      <c r="E1050" t="s">
        <v>202</v>
      </c>
      <c r="F1050" t="s">
        <v>10</v>
      </c>
      <c r="G1050">
        <v>49284.278536410529</v>
      </c>
      <c r="H1050" t="s">
        <v>124</v>
      </c>
      <c r="I1050" t="b">
        <v>0</v>
      </c>
    </row>
    <row r="1051" spans="1:9" hidden="1" x14ac:dyDescent="0.2">
      <c r="A1051" s="33">
        <v>46112</v>
      </c>
      <c r="B1051">
        <v>2026</v>
      </c>
      <c r="C1051" t="s">
        <v>222</v>
      </c>
      <c r="D1051" t="s">
        <v>272</v>
      </c>
      <c r="E1051" t="s">
        <v>202</v>
      </c>
      <c r="F1051" t="s">
        <v>208</v>
      </c>
      <c r="G1051">
        <v>2852.6365979731409</v>
      </c>
      <c r="H1051" t="s">
        <v>124</v>
      </c>
      <c r="I1051" t="b">
        <v>0</v>
      </c>
    </row>
    <row r="1052" spans="1:9" hidden="1" x14ac:dyDescent="0.2">
      <c r="A1052" s="33">
        <v>46112</v>
      </c>
      <c r="B1052">
        <v>2026</v>
      </c>
      <c r="C1052" t="s">
        <v>222</v>
      </c>
      <c r="D1052" t="s">
        <v>272</v>
      </c>
      <c r="E1052" t="s">
        <v>202</v>
      </c>
      <c r="F1052" t="s">
        <v>209</v>
      </c>
      <c r="G1052">
        <v>62209.193227388299</v>
      </c>
      <c r="H1052" t="s">
        <v>124</v>
      </c>
      <c r="I1052" t="b">
        <v>0</v>
      </c>
    </row>
    <row r="1053" spans="1:9" hidden="1" x14ac:dyDescent="0.2">
      <c r="A1053" s="33">
        <v>46112</v>
      </c>
      <c r="B1053">
        <v>2026</v>
      </c>
      <c r="C1053" t="s">
        <v>222</v>
      </c>
      <c r="D1053" t="s">
        <v>272</v>
      </c>
      <c r="E1053" t="s">
        <v>202</v>
      </c>
      <c r="F1053" t="s">
        <v>210</v>
      </c>
      <c r="G1053">
        <v>68.357928387042421</v>
      </c>
      <c r="H1053" t="s">
        <v>124</v>
      </c>
      <c r="I1053" t="b">
        <v>0</v>
      </c>
    </row>
    <row r="1054" spans="1:9" hidden="1" x14ac:dyDescent="0.2">
      <c r="A1054" s="33">
        <v>46112</v>
      </c>
      <c r="B1054">
        <v>2026</v>
      </c>
      <c r="C1054" t="s">
        <v>222</v>
      </c>
      <c r="D1054" t="s">
        <v>272</v>
      </c>
      <c r="E1054" t="s">
        <v>202</v>
      </c>
      <c r="F1054" t="s">
        <v>211</v>
      </c>
      <c r="G1054">
        <v>39924.358892329197</v>
      </c>
      <c r="H1054" t="s">
        <v>124</v>
      </c>
      <c r="I1054" t="b">
        <v>0</v>
      </c>
    </row>
    <row r="1055" spans="1:9" hidden="1" x14ac:dyDescent="0.2">
      <c r="A1055" s="33">
        <v>46112</v>
      </c>
      <c r="B1055">
        <v>2026</v>
      </c>
      <c r="C1055" t="s">
        <v>222</v>
      </c>
      <c r="D1055" t="s">
        <v>272</v>
      </c>
      <c r="E1055" t="s">
        <v>202</v>
      </c>
      <c r="F1055" t="s">
        <v>212</v>
      </c>
      <c r="G1055">
        <v>32563.655652923575</v>
      </c>
      <c r="H1055" t="s">
        <v>124</v>
      </c>
      <c r="I1055" t="b">
        <v>0</v>
      </c>
    </row>
    <row r="1056" spans="1:9" hidden="1" x14ac:dyDescent="0.2">
      <c r="A1056" s="33">
        <v>46112</v>
      </c>
      <c r="B1056">
        <v>2026</v>
      </c>
      <c r="C1056" t="s">
        <v>222</v>
      </c>
      <c r="D1056" t="s">
        <v>272</v>
      </c>
      <c r="E1056" t="s">
        <v>202</v>
      </c>
      <c r="F1056" t="s">
        <v>213</v>
      </c>
      <c r="G1056">
        <v>35.782236123950312</v>
      </c>
      <c r="H1056" t="s">
        <v>124</v>
      </c>
      <c r="I1056" t="b">
        <v>0</v>
      </c>
    </row>
    <row r="1057" spans="1:9" hidden="1" x14ac:dyDescent="0.2">
      <c r="A1057" s="33">
        <v>46112</v>
      </c>
      <c r="B1057">
        <v>2026</v>
      </c>
      <c r="C1057" t="s">
        <v>222</v>
      </c>
      <c r="D1057" t="s">
        <v>272</v>
      </c>
      <c r="E1057" t="s">
        <v>202</v>
      </c>
      <c r="F1057" t="s">
        <v>214</v>
      </c>
      <c r="G1057">
        <v>40265.942225662533</v>
      </c>
      <c r="H1057" t="s">
        <v>124</v>
      </c>
      <c r="I1057" t="b">
        <v>0</v>
      </c>
    </row>
    <row r="1058" spans="1:9" x14ac:dyDescent="0.2">
      <c r="A1058" s="33">
        <v>46112</v>
      </c>
      <c r="B1058">
        <v>2026</v>
      </c>
      <c r="C1058" t="s">
        <v>222</v>
      </c>
      <c r="D1058" t="s">
        <v>272</v>
      </c>
      <c r="E1058" t="s">
        <v>202</v>
      </c>
      <c r="F1058" t="s">
        <v>215</v>
      </c>
      <c r="G1058">
        <v>44.245814039697414</v>
      </c>
      <c r="H1058" t="s">
        <v>124</v>
      </c>
      <c r="I1058" t="b">
        <v>0</v>
      </c>
    </row>
    <row r="1059" spans="1:9" hidden="1" x14ac:dyDescent="0.2">
      <c r="A1059" s="33">
        <v>46112</v>
      </c>
      <c r="B1059">
        <v>2026</v>
      </c>
      <c r="C1059" t="s">
        <v>222</v>
      </c>
      <c r="D1059" t="s">
        <v>272</v>
      </c>
      <c r="E1059" t="s">
        <v>202</v>
      </c>
      <c r="F1059" t="s">
        <v>216</v>
      </c>
      <c r="G1059">
        <v>-341.58333333333331</v>
      </c>
      <c r="H1059" t="s">
        <v>124</v>
      </c>
      <c r="I1059" t="b">
        <v>0</v>
      </c>
    </row>
    <row r="1060" spans="1:9" hidden="1" x14ac:dyDescent="0.2">
      <c r="A1060" s="33">
        <v>46112</v>
      </c>
      <c r="B1060">
        <v>2026</v>
      </c>
      <c r="C1060" t="s">
        <v>222</v>
      </c>
      <c r="D1060" t="s">
        <v>272</v>
      </c>
      <c r="E1060" t="s">
        <v>202</v>
      </c>
      <c r="F1060" t="s">
        <v>217</v>
      </c>
      <c r="G1060">
        <v>7360.7032394056214</v>
      </c>
      <c r="H1060" t="s">
        <v>124</v>
      </c>
      <c r="I1060" t="b">
        <v>0</v>
      </c>
    </row>
    <row r="1061" spans="1:9" hidden="1" x14ac:dyDescent="0.2">
      <c r="A1061" s="33">
        <v>46112</v>
      </c>
      <c r="B1061">
        <v>2026</v>
      </c>
      <c r="C1061" t="s">
        <v>222</v>
      </c>
      <c r="D1061" t="s">
        <v>272</v>
      </c>
      <c r="E1061" t="s">
        <v>202</v>
      </c>
      <c r="F1061" t="s">
        <v>218</v>
      </c>
      <c r="G1061">
        <v>9860.2162702234109</v>
      </c>
      <c r="H1061" t="s">
        <v>124</v>
      </c>
      <c r="I1061" t="b">
        <v>0</v>
      </c>
    </row>
    <row r="1062" spans="1:9" hidden="1" x14ac:dyDescent="0.2">
      <c r="A1062" s="33">
        <v>46112</v>
      </c>
      <c r="B1062">
        <v>2026</v>
      </c>
      <c r="C1062" t="s">
        <v>222</v>
      </c>
      <c r="D1062" t="s">
        <v>272</v>
      </c>
      <c r="E1062" t="s">
        <v>202</v>
      </c>
      <c r="F1062" t="s">
        <v>1</v>
      </c>
      <c r="G1062">
        <v>91005.088502916595</v>
      </c>
      <c r="H1062" t="s">
        <v>124</v>
      </c>
      <c r="I1062" t="b">
        <v>0</v>
      </c>
    </row>
    <row r="1063" spans="1:9" hidden="1" x14ac:dyDescent="0.2">
      <c r="A1063" s="33">
        <v>46112</v>
      </c>
      <c r="B1063">
        <v>2026</v>
      </c>
      <c r="C1063" t="s">
        <v>222</v>
      </c>
      <c r="D1063" t="s">
        <v>272</v>
      </c>
      <c r="E1063" t="s">
        <v>202</v>
      </c>
      <c r="F1063" t="s">
        <v>219</v>
      </c>
      <c r="G1063">
        <v>9230.3981335292137</v>
      </c>
      <c r="H1063" t="s">
        <v>124</v>
      </c>
      <c r="I1063" t="b">
        <v>0</v>
      </c>
    </row>
    <row r="1064" spans="1:9" hidden="1" x14ac:dyDescent="0.2">
      <c r="A1064" s="33">
        <v>46203</v>
      </c>
      <c r="B1064">
        <v>2026</v>
      </c>
      <c r="C1064" t="s">
        <v>224</v>
      </c>
      <c r="D1064" t="s">
        <v>273</v>
      </c>
      <c r="E1064" t="s">
        <v>202</v>
      </c>
      <c r="F1064" t="s">
        <v>203</v>
      </c>
      <c r="G1064">
        <v>2.8208333333333329</v>
      </c>
      <c r="H1064" t="s">
        <v>123</v>
      </c>
      <c r="I1064" t="b">
        <v>0</v>
      </c>
    </row>
    <row r="1065" spans="1:9" hidden="1" x14ac:dyDescent="0.2">
      <c r="A1065" s="33">
        <v>46203</v>
      </c>
      <c r="B1065">
        <v>2026</v>
      </c>
      <c r="C1065" t="s">
        <v>224</v>
      </c>
      <c r="D1065" t="s">
        <v>273</v>
      </c>
      <c r="E1065" t="s">
        <v>202</v>
      </c>
      <c r="F1065" t="s">
        <v>205</v>
      </c>
      <c r="G1065">
        <v>26092.159146844198</v>
      </c>
      <c r="H1065" t="s">
        <v>123</v>
      </c>
      <c r="I1065" t="b">
        <v>0</v>
      </c>
    </row>
    <row r="1066" spans="1:9" hidden="1" x14ac:dyDescent="0.2">
      <c r="A1066" s="33">
        <v>46203</v>
      </c>
      <c r="B1066">
        <v>2026</v>
      </c>
      <c r="C1066" t="s">
        <v>224</v>
      </c>
      <c r="D1066" t="s">
        <v>273</v>
      </c>
      <c r="E1066" t="s">
        <v>202</v>
      </c>
      <c r="F1066" t="s">
        <v>206</v>
      </c>
      <c r="G1066">
        <v>9122.681434757078</v>
      </c>
      <c r="H1066" t="s">
        <v>123</v>
      </c>
      <c r="I1066" t="b">
        <v>0</v>
      </c>
    </row>
    <row r="1067" spans="1:9" hidden="1" x14ac:dyDescent="0.2">
      <c r="A1067" s="33">
        <v>46203</v>
      </c>
      <c r="B1067">
        <v>2026</v>
      </c>
      <c r="C1067" t="s">
        <v>224</v>
      </c>
      <c r="D1067" t="s">
        <v>273</v>
      </c>
      <c r="E1067" t="s">
        <v>202</v>
      </c>
      <c r="F1067" t="s">
        <v>207</v>
      </c>
      <c r="G1067">
        <v>2.8091666666666666</v>
      </c>
      <c r="H1067" t="s">
        <v>123</v>
      </c>
      <c r="I1067" t="b">
        <v>0</v>
      </c>
    </row>
    <row r="1068" spans="1:9" hidden="1" x14ac:dyDescent="0.2">
      <c r="A1068" s="33">
        <v>46203</v>
      </c>
      <c r="B1068">
        <v>2026</v>
      </c>
      <c r="C1068" t="s">
        <v>224</v>
      </c>
      <c r="D1068" t="s">
        <v>273</v>
      </c>
      <c r="E1068" t="s">
        <v>202</v>
      </c>
      <c r="F1068" t="s">
        <v>10</v>
      </c>
      <c r="G1068">
        <v>47439.501222832769</v>
      </c>
      <c r="H1068" t="s">
        <v>123</v>
      </c>
      <c r="I1068" t="b">
        <v>0</v>
      </c>
    </row>
    <row r="1069" spans="1:9" hidden="1" x14ac:dyDescent="0.2">
      <c r="A1069" s="33">
        <v>46203</v>
      </c>
      <c r="B1069">
        <v>2026</v>
      </c>
      <c r="C1069" t="s">
        <v>224</v>
      </c>
      <c r="D1069" t="s">
        <v>273</v>
      </c>
      <c r="E1069" t="s">
        <v>202</v>
      </c>
      <c r="F1069" t="s">
        <v>208</v>
      </c>
      <c r="G1069">
        <v>2655.8623137430609</v>
      </c>
      <c r="H1069" t="s">
        <v>123</v>
      </c>
      <c r="I1069" t="b">
        <v>0</v>
      </c>
    </row>
    <row r="1070" spans="1:9" hidden="1" x14ac:dyDescent="0.2">
      <c r="A1070" s="33">
        <v>46203</v>
      </c>
      <c r="B1070">
        <v>2026</v>
      </c>
      <c r="C1070" t="s">
        <v>224</v>
      </c>
      <c r="D1070" t="s">
        <v>273</v>
      </c>
      <c r="E1070" t="s">
        <v>202</v>
      </c>
      <c r="F1070" t="s">
        <v>209</v>
      </c>
      <c r="G1070">
        <v>58635.417119084297</v>
      </c>
      <c r="H1070" t="s">
        <v>123</v>
      </c>
      <c r="I1070" t="b">
        <v>0</v>
      </c>
    </row>
    <row r="1071" spans="1:9" hidden="1" x14ac:dyDescent="0.2">
      <c r="A1071" s="33">
        <v>46203</v>
      </c>
      <c r="B1071">
        <v>2026</v>
      </c>
      <c r="C1071" t="s">
        <v>224</v>
      </c>
      <c r="D1071" t="s">
        <v>273</v>
      </c>
      <c r="E1071" t="s">
        <v>202</v>
      </c>
      <c r="F1071" t="s">
        <v>210</v>
      </c>
      <c r="G1071">
        <v>69.20464352131286</v>
      </c>
      <c r="H1071" t="s">
        <v>123</v>
      </c>
      <c r="I1071" t="b">
        <v>0</v>
      </c>
    </row>
    <row r="1072" spans="1:9" hidden="1" x14ac:dyDescent="0.2">
      <c r="A1072" s="33">
        <v>46203</v>
      </c>
      <c r="B1072">
        <v>2026</v>
      </c>
      <c r="C1072" t="s">
        <v>224</v>
      </c>
      <c r="D1072" t="s">
        <v>273</v>
      </c>
      <c r="E1072" t="s">
        <v>202</v>
      </c>
      <c r="F1072" t="s">
        <v>211</v>
      </c>
      <c r="G1072">
        <v>37975.236454742357</v>
      </c>
      <c r="H1072" t="s">
        <v>123</v>
      </c>
      <c r="I1072" t="b">
        <v>0</v>
      </c>
    </row>
    <row r="1073" spans="1:9" hidden="1" x14ac:dyDescent="0.2">
      <c r="A1073" s="33">
        <v>46203</v>
      </c>
      <c r="B1073">
        <v>2026</v>
      </c>
      <c r="C1073" t="s">
        <v>224</v>
      </c>
      <c r="D1073" t="s">
        <v>273</v>
      </c>
      <c r="E1073" t="s">
        <v>202</v>
      </c>
      <c r="F1073" t="s">
        <v>212</v>
      </c>
      <c r="G1073">
        <v>30973.885556573707</v>
      </c>
      <c r="H1073" t="s">
        <v>123</v>
      </c>
      <c r="I1073" t="b">
        <v>0</v>
      </c>
    </row>
    <row r="1074" spans="1:9" hidden="1" x14ac:dyDescent="0.2">
      <c r="A1074" s="33">
        <v>46203</v>
      </c>
      <c r="B1074">
        <v>2026</v>
      </c>
      <c r="C1074" t="s">
        <v>224</v>
      </c>
      <c r="D1074" t="s">
        <v>273</v>
      </c>
      <c r="E1074" t="s">
        <v>202</v>
      </c>
      <c r="F1074" t="s">
        <v>213</v>
      </c>
      <c r="G1074">
        <v>36.557030097684077</v>
      </c>
      <c r="H1074" t="s">
        <v>123</v>
      </c>
      <c r="I1074" t="b">
        <v>0</v>
      </c>
    </row>
    <row r="1075" spans="1:9" hidden="1" x14ac:dyDescent="0.2">
      <c r="A1075" s="33">
        <v>46203</v>
      </c>
      <c r="B1075">
        <v>2026</v>
      </c>
      <c r="C1075" t="s">
        <v>224</v>
      </c>
      <c r="D1075" t="s">
        <v>273</v>
      </c>
      <c r="E1075" t="s">
        <v>202</v>
      </c>
      <c r="F1075" t="s">
        <v>214</v>
      </c>
      <c r="G1075">
        <v>38316.819788075692</v>
      </c>
      <c r="H1075" t="s">
        <v>123</v>
      </c>
      <c r="I1075" t="b">
        <v>0</v>
      </c>
    </row>
    <row r="1076" spans="1:9" x14ac:dyDescent="0.2">
      <c r="A1076" s="33">
        <v>46203</v>
      </c>
      <c r="B1076">
        <v>2026</v>
      </c>
      <c r="C1076" t="s">
        <v>224</v>
      </c>
      <c r="D1076" t="s">
        <v>273</v>
      </c>
      <c r="E1076" t="s">
        <v>202</v>
      </c>
      <c r="F1076" t="s">
        <v>215</v>
      </c>
      <c r="G1076">
        <v>45.223552327064539</v>
      </c>
      <c r="H1076" t="s">
        <v>123</v>
      </c>
      <c r="I1076" t="b">
        <v>0</v>
      </c>
    </row>
    <row r="1077" spans="1:9" hidden="1" x14ac:dyDescent="0.2">
      <c r="A1077" s="33">
        <v>46203</v>
      </c>
      <c r="B1077">
        <v>2026</v>
      </c>
      <c r="C1077" t="s">
        <v>224</v>
      </c>
      <c r="D1077" t="s">
        <v>273</v>
      </c>
      <c r="E1077" t="s">
        <v>202</v>
      </c>
      <c r="F1077" t="s">
        <v>216</v>
      </c>
      <c r="G1077">
        <v>-341.58333333333331</v>
      </c>
      <c r="H1077" t="s">
        <v>123</v>
      </c>
      <c r="I1077" t="b">
        <v>0</v>
      </c>
    </row>
    <row r="1078" spans="1:9" hidden="1" x14ac:dyDescent="0.2">
      <c r="A1078" s="33">
        <v>46203</v>
      </c>
      <c r="B1078">
        <v>2026</v>
      </c>
      <c r="C1078" t="s">
        <v>224</v>
      </c>
      <c r="D1078" t="s">
        <v>273</v>
      </c>
      <c r="E1078" t="s">
        <v>202</v>
      </c>
      <c r="F1078" t="s">
        <v>217</v>
      </c>
      <c r="G1078">
        <v>7001.3508981686491</v>
      </c>
      <c r="H1078" t="s">
        <v>123</v>
      </c>
      <c r="I1078" t="b">
        <v>0</v>
      </c>
    </row>
    <row r="1079" spans="1:9" hidden="1" x14ac:dyDescent="0.2">
      <c r="A1079" s="33">
        <v>46203</v>
      </c>
      <c r="B1079">
        <v>2026</v>
      </c>
      <c r="C1079" t="s">
        <v>224</v>
      </c>
      <c r="D1079" t="s">
        <v>273</v>
      </c>
      <c r="E1079" t="s">
        <v>202</v>
      </c>
      <c r="F1079" t="s">
        <v>218</v>
      </c>
      <c r="G1079">
        <v>9069.0478434058496</v>
      </c>
      <c r="H1079" t="s">
        <v>123</v>
      </c>
      <c r="I1079" t="b">
        <v>0</v>
      </c>
    </row>
    <row r="1080" spans="1:9" hidden="1" x14ac:dyDescent="0.2">
      <c r="A1080" s="33">
        <v>46203</v>
      </c>
      <c r="B1080">
        <v>2026</v>
      </c>
      <c r="C1080" t="s">
        <v>224</v>
      </c>
      <c r="D1080" t="s">
        <v>273</v>
      </c>
      <c r="E1080" t="s">
        <v>202</v>
      </c>
      <c r="F1080" t="s">
        <v>1</v>
      </c>
      <c r="G1080">
        <v>84727.576265928496</v>
      </c>
      <c r="H1080" t="s">
        <v>123</v>
      </c>
      <c r="I1080" t="b">
        <v>0</v>
      </c>
    </row>
    <row r="1081" spans="1:9" hidden="1" x14ac:dyDescent="0.2">
      <c r="A1081" s="33">
        <v>46203</v>
      </c>
      <c r="B1081">
        <v>2026</v>
      </c>
      <c r="C1081" t="s">
        <v>224</v>
      </c>
      <c r="D1081" t="s">
        <v>273</v>
      </c>
      <c r="E1081" t="s">
        <v>202</v>
      </c>
      <c r="F1081" t="s">
        <v>219</v>
      </c>
      <c r="G1081">
        <v>8593.6871738596928</v>
      </c>
      <c r="H1081" t="s">
        <v>123</v>
      </c>
      <c r="I1081" t="b">
        <v>0</v>
      </c>
    </row>
    <row r="1082" spans="1:9" hidden="1" x14ac:dyDescent="0.2">
      <c r="A1082" s="33">
        <v>46203</v>
      </c>
      <c r="B1082">
        <v>2026</v>
      </c>
      <c r="C1082" t="s">
        <v>224</v>
      </c>
      <c r="D1082" t="s">
        <v>273</v>
      </c>
      <c r="E1082" t="s">
        <v>202</v>
      </c>
      <c r="F1082" t="s">
        <v>203</v>
      </c>
      <c r="G1082">
        <v>2.8208333333333329</v>
      </c>
      <c r="H1082" t="s">
        <v>277</v>
      </c>
      <c r="I1082" t="b">
        <v>0</v>
      </c>
    </row>
    <row r="1083" spans="1:9" hidden="1" x14ac:dyDescent="0.2">
      <c r="A1083" s="33">
        <v>46203</v>
      </c>
      <c r="B1083">
        <v>2026</v>
      </c>
      <c r="C1083" t="s">
        <v>224</v>
      </c>
      <c r="D1083" t="s">
        <v>273</v>
      </c>
      <c r="E1083" t="s">
        <v>202</v>
      </c>
      <c r="F1083" t="s">
        <v>205</v>
      </c>
      <c r="G1083">
        <v>20967.809033533798</v>
      </c>
      <c r="H1083" t="s">
        <v>277</v>
      </c>
      <c r="I1083" t="b">
        <v>0</v>
      </c>
    </row>
    <row r="1084" spans="1:9" hidden="1" x14ac:dyDescent="0.2">
      <c r="A1084" s="33">
        <v>46203</v>
      </c>
      <c r="B1084">
        <v>2026</v>
      </c>
      <c r="C1084" t="s">
        <v>224</v>
      </c>
      <c r="D1084" t="s">
        <v>273</v>
      </c>
      <c r="E1084" t="s">
        <v>202</v>
      </c>
      <c r="F1084" t="s">
        <v>206</v>
      </c>
      <c r="G1084">
        <v>8924.0079593079954</v>
      </c>
      <c r="H1084" t="s">
        <v>277</v>
      </c>
      <c r="I1084" t="b">
        <v>0</v>
      </c>
    </row>
    <row r="1085" spans="1:9" hidden="1" x14ac:dyDescent="0.2">
      <c r="A1085" s="33">
        <v>46203</v>
      </c>
      <c r="B1085">
        <v>2026</v>
      </c>
      <c r="C1085" t="s">
        <v>224</v>
      </c>
      <c r="D1085" t="s">
        <v>273</v>
      </c>
      <c r="E1085" t="s">
        <v>202</v>
      </c>
      <c r="F1085" t="s">
        <v>207</v>
      </c>
      <c r="G1085">
        <v>2.8091666666666666</v>
      </c>
      <c r="H1085" t="s">
        <v>277</v>
      </c>
      <c r="I1085" t="b">
        <v>0</v>
      </c>
    </row>
    <row r="1086" spans="1:9" hidden="1" x14ac:dyDescent="0.2">
      <c r="A1086" s="33">
        <v>46203</v>
      </c>
      <c r="B1086">
        <v>2026</v>
      </c>
      <c r="C1086" t="s">
        <v>224</v>
      </c>
      <c r="D1086" t="s">
        <v>273</v>
      </c>
      <c r="E1086" t="s">
        <v>202</v>
      </c>
      <c r="F1086" t="s">
        <v>10</v>
      </c>
      <c r="G1086">
        <v>40704.609262320024</v>
      </c>
      <c r="H1086" t="s">
        <v>277</v>
      </c>
      <c r="I1086" t="b">
        <v>0</v>
      </c>
    </row>
    <row r="1087" spans="1:9" hidden="1" x14ac:dyDescent="0.2">
      <c r="A1087" s="33">
        <v>46203</v>
      </c>
      <c r="B1087">
        <v>2026</v>
      </c>
      <c r="C1087" t="s">
        <v>224</v>
      </c>
      <c r="D1087" t="s">
        <v>273</v>
      </c>
      <c r="E1087" t="s">
        <v>202</v>
      </c>
      <c r="F1087" t="s">
        <v>208</v>
      </c>
      <c r="G1087">
        <v>2188.5207422758526</v>
      </c>
      <c r="H1087" t="s">
        <v>277</v>
      </c>
      <c r="I1087" t="b">
        <v>0</v>
      </c>
    </row>
    <row r="1088" spans="1:9" hidden="1" x14ac:dyDescent="0.2">
      <c r="A1088" s="33">
        <v>46203</v>
      </c>
      <c r="B1088">
        <v>2026</v>
      </c>
      <c r="C1088" t="s">
        <v>224</v>
      </c>
      <c r="D1088" t="s">
        <v>273</v>
      </c>
      <c r="E1088" t="s">
        <v>202</v>
      </c>
      <c r="F1088" t="s">
        <v>209</v>
      </c>
      <c r="G1088">
        <v>48850.591243176801</v>
      </c>
      <c r="H1088" t="s">
        <v>277</v>
      </c>
      <c r="I1088" t="b">
        <v>0</v>
      </c>
    </row>
    <row r="1089" spans="1:9" hidden="1" x14ac:dyDescent="0.2">
      <c r="A1089" s="33">
        <v>46203</v>
      </c>
      <c r="B1089">
        <v>2026</v>
      </c>
      <c r="C1089" t="s">
        <v>224</v>
      </c>
      <c r="D1089" t="s">
        <v>273</v>
      </c>
      <c r="E1089" t="s">
        <v>202</v>
      </c>
      <c r="F1089" t="s">
        <v>210</v>
      </c>
      <c r="G1089">
        <v>69.968075821800156</v>
      </c>
      <c r="H1089" t="s">
        <v>277</v>
      </c>
      <c r="I1089" t="b">
        <v>0</v>
      </c>
    </row>
    <row r="1090" spans="1:9" hidden="1" x14ac:dyDescent="0.2">
      <c r="A1090" s="33">
        <v>46203</v>
      </c>
      <c r="B1090">
        <v>2026</v>
      </c>
      <c r="C1090" t="s">
        <v>224</v>
      </c>
      <c r="D1090" t="s">
        <v>273</v>
      </c>
      <c r="E1090" t="s">
        <v>202</v>
      </c>
      <c r="F1090" t="s">
        <v>211</v>
      </c>
      <c r="G1090">
        <v>31439.017969678698</v>
      </c>
      <c r="H1090" t="s">
        <v>277</v>
      </c>
      <c r="I1090" t="b">
        <v>0</v>
      </c>
    </row>
    <row r="1091" spans="1:9" hidden="1" x14ac:dyDescent="0.2">
      <c r="A1091" s="33">
        <v>46203</v>
      </c>
      <c r="B1091">
        <v>2026</v>
      </c>
      <c r="C1091" t="s">
        <v>224</v>
      </c>
      <c r="D1091" t="s">
        <v>273</v>
      </c>
      <c r="E1091" t="s">
        <v>202</v>
      </c>
      <c r="F1091" t="s">
        <v>212</v>
      </c>
      <c r="G1091">
        <v>25642.724983804157</v>
      </c>
      <c r="H1091" t="s">
        <v>277</v>
      </c>
      <c r="I1091" t="b">
        <v>0</v>
      </c>
    </row>
    <row r="1092" spans="1:9" hidden="1" x14ac:dyDescent="0.2">
      <c r="A1092" s="33">
        <v>46203</v>
      </c>
      <c r="B1092">
        <v>2026</v>
      </c>
      <c r="C1092" t="s">
        <v>224</v>
      </c>
      <c r="D1092" t="s">
        <v>273</v>
      </c>
      <c r="E1092" t="s">
        <v>202</v>
      </c>
      <c r="F1092" t="s">
        <v>213</v>
      </c>
      <c r="G1092">
        <v>36.727746385157197</v>
      </c>
      <c r="H1092" t="s">
        <v>277</v>
      </c>
      <c r="I1092" t="b">
        <v>0</v>
      </c>
    </row>
    <row r="1093" spans="1:9" hidden="1" x14ac:dyDescent="0.2">
      <c r="A1093" s="33">
        <v>46203</v>
      </c>
      <c r="B1093">
        <v>2026</v>
      </c>
      <c r="C1093" t="s">
        <v>224</v>
      </c>
      <c r="D1093" t="s">
        <v>273</v>
      </c>
      <c r="E1093" t="s">
        <v>202</v>
      </c>
      <c r="F1093" t="s">
        <v>214</v>
      </c>
      <c r="G1093">
        <v>31780.60130301203</v>
      </c>
      <c r="H1093" t="s">
        <v>277</v>
      </c>
      <c r="I1093" t="b">
        <v>0</v>
      </c>
    </row>
    <row r="1094" spans="1:9" x14ac:dyDescent="0.2">
      <c r="A1094" s="33">
        <v>46203</v>
      </c>
      <c r="B1094">
        <v>2026</v>
      </c>
      <c r="C1094" t="s">
        <v>224</v>
      </c>
      <c r="D1094" t="s">
        <v>273</v>
      </c>
      <c r="E1094" t="s">
        <v>202</v>
      </c>
      <c r="F1094" t="s">
        <v>215</v>
      </c>
      <c r="G1094">
        <v>45.518947980842121</v>
      </c>
      <c r="H1094" t="s">
        <v>277</v>
      </c>
      <c r="I1094" t="b">
        <v>0</v>
      </c>
    </row>
    <row r="1095" spans="1:9" hidden="1" x14ac:dyDescent="0.2">
      <c r="A1095" s="33">
        <v>46203</v>
      </c>
      <c r="B1095">
        <v>2026</v>
      </c>
      <c r="C1095" t="s">
        <v>224</v>
      </c>
      <c r="D1095" t="s">
        <v>273</v>
      </c>
      <c r="E1095" t="s">
        <v>202</v>
      </c>
      <c r="F1095" t="s">
        <v>216</v>
      </c>
      <c r="G1095">
        <v>-341.58333333333331</v>
      </c>
      <c r="H1095" t="s">
        <v>277</v>
      </c>
      <c r="I1095" t="b">
        <v>0</v>
      </c>
    </row>
    <row r="1096" spans="1:9" hidden="1" x14ac:dyDescent="0.2">
      <c r="A1096" s="33">
        <v>46203</v>
      </c>
      <c r="B1096">
        <v>2026</v>
      </c>
      <c r="C1096" t="s">
        <v>224</v>
      </c>
      <c r="D1096" t="s">
        <v>273</v>
      </c>
      <c r="E1096" t="s">
        <v>202</v>
      </c>
      <c r="F1096" t="s">
        <v>217</v>
      </c>
      <c r="G1096">
        <v>5796.2929858745401</v>
      </c>
      <c r="H1096" t="s">
        <v>277</v>
      </c>
      <c r="I1096" t="b">
        <v>0</v>
      </c>
    </row>
    <row r="1097" spans="1:9" hidden="1" x14ac:dyDescent="0.2">
      <c r="A1097" s="33">
        <v>46203</v>
      </c>
      <c r="B1097">
        <v>2026</v>
      </c>
      <c r="C1097" t="s">
        <v>224</v>
      </c>
      <c r="D1097" t="s">
        <v>273</v>
      </c>
      <c r="E1097" t="s">
        <v>202</v>
      </c>
      <c r="F1097" t="s">
        <v>218</v>
      </c>
      <c r="G1097">
        <v>7799.9791163810996</v>
      </c>
      <c r="H1097" t="s">
        <v>277</v>
      </c>
      <c r="I1097" t="b">
        <v>0</v>
      </c>
    </row>
    <row r="1098" spans="1:9" hidden="1" x14ac:dyDescent="0.2">
      <c r="A1098" s="33">
        <v>46203</v>
      </c>
      <c r="B1098">
        <v>2026</v>
      </c>
      <c r="C1098" t="s">
        <v>224</v>
      </c>
      <c r="D1098" t="s">
        <v>273</v>
      </c>
      <c r="E1098" t="s">
        <v>202</v>
      </c>
      <c r="F1098" t="s">
        <v>1</v>
      </c>
      <c r="G1098">
        <v>69818.400276710599</v>
      </c>
      <c r="H1098" t="s">
        <v>277</v>
      </c>
      <c r="I1098" t="b">
        <v>0</v>
      </c>
    </row>
    <row r="1099" spans="1:9" hidden="1" x14ac:dyDescent="0.2">
      <c r="A1099" s="33">
        <v>46203</v>
      </c>
      <c r="B1099">
        <v>2026</v>
      </c>
      <c r="C1099" t="s">
        <v>224</v>
      </c>
      <c r="D1099" t="s">
        <v>273</v>
      </c>
      <c r="E1099" t="s">
        <v>202</v>
      </c>
      <c r="F1099" t="s">
        <v>219</v>
      </c>
      <c r="G1099">
        <v>7081.490081507819</v>
      </c>
      <c r="H1099" t="s">
        <v>277</v>
      </c>
      <c r="I1099" t="b">
        <v>0</v>
      </c>
    </row>
    <row r="1100" spans="1:9" hidden="1" x14ac:dyDescent="0.2">
      <c r="A1100" s="33">
        <v>46203</v>
      </c>
      <c r="B1100">
        <v>2026</v>
      </c>
      <c r="C1100" t="s">
        <v>224</v>
      </c>
      <c r="D1100" t="s">
        <v>273</v>
      </c>
      <c r="E1100" t="s">
        <v>202</v>
      </c>
      <c r="F1100" t="s">
        <v>203</v>
      </c>
      <c r="G1100">
        <v>2.8208333333333329</v>
      </c>
      <c r="H1100" t="s">
        <v>124</v>
      </c>
      <c r="I1100" t="b">
        <v>0</v>
      </c>
    </row>
    <row r="1101" spans="1:9" hidden="1" x14ac:dyDescent="0.2">
      <c r="A1101" s="33">
        <v>46203</v>
      </c>
      <c r="B1101">
        <v>2026</v>
      </c>
      <c r="C1101" t="s">
        <v>224</v>
      </c>
      <c r="D1101" t="s">
        <v>273</v>
      </c>
      <c r="E1101" t="s">
        <v>202</v>
      </c>
      <c r="F1101" t="s">
        <v>205</v>
      </c>
      <c r="G1101">
        <v>31216.5092601545</v>
      </c>
      <c r="H1101" t="s">
        <v>124</v>
      </c>
      <c r="I1101" t="b">
        <v>0</v>
      </c>
    </row>
    <row r="1102" spans="1:9" hidden="1" x14ac:dyDescent="0.2">
      <c r="A1102" s="33">
        <v>46203</v>
      </c>
      <c r="B1102">
        <v>2026</v>
      </c>
      <c r="C1102" t="s">
        <v>224</v>
      </c>
      <c r="D1102" t="s">
        <v>273</v>
      </c>
      <c r="E1102" t="s">
        <v>202</v>
      </c>
      <c r="F1102" t="s">
        <v>206</v>
      </c>
      <c r="G1102">
        <v>9321.3549102061606</v>
      </c>
      <c r="H1102" t="s">
        <v>124</v>
      </c>
      <c r="I1102" t="b">
        <v>0</v>
      </c>
    </row>
    <row r="1103" spans="1:9" hidden="1" x14ac:dyDescent="0.2">
      <c r="A1103" s="33">
        <v>46203</v>
      </c>
      <c r="B1103">
        <v>2026</v>
      </c>
      <c r="C1103" t="s">
        <v>224</v>
      </c>
      <c r="D1103" t="s">
        <v>273</v>
      </c>
      <c r="E1103" t="s">
        <v>202</v>
      </c>
      <c r="F1103" t="s">
        <v>207</v>
      </c>
      <c r="G1103">
        <v>2.8091666666666666</v>
      </c>
      <c r="H1103" t="s">
        <v>124</v>
      </c>
      <c r="I1103" t="b">
        <v>0</v>
      </c>
    </row>
    <row r="1104" spans="1:9" hidden="1" x14ac:dyDescent="0.2">
      <c r="A1104" s="33">
        <v>46203</v>
      </c>
      <c r="B1104">
        <v>2026</v>
      </c>
      <c r="C1104" t="s">
        <v>224</v>
      </c>
      <c r="D1104" t="s">
        <v>273</v>
      </c>
      <c r="E1104" t="s">
        <v>202</v>
      </c>
      <c r="F1104" t="s">
        <v>10</v>
      </c>
      <c r="G1104">
        <v>54174.393183345725</v>
      </c>
      <c r="H1104" t="s">
        <v>124</v>
      </c>
      <c r="I1104" t="b">
        <v>0</v>
      </c>
    </row>
    <row r="1105" spans="1:9" hidden="1" x14ac:dyDescent="0.2">
      <c r="A1105" s="33">
        <v>46203</v>
      </c>
      <c r="B1105">
        <v>2026</v>
      </c>
      <c r="C1105" t="s">
        <v>224</v>
      </c>
      <c r="D1105" t="s">
        <v>273</v>
      </c>
      <c r="E1105" t="s">
        <v>202</v>
      </c>
      <c r="F1105" t="s">
        <v>208</v>
      </c>
      <c r="G1105">
        <v>3123.2038852102692</v>
      </c>
      <c r="H1105" t="s">
        <v>124</v>
      </c>
      <c r="I1105" t="b">
        <v>0</v>
      </c>
    </row>
    <row r="1106" spans="1:9" hidden="1" x14ac:dyDescent="0.2">
      <c r="A1106" s="33">
        <v>46203</v>
      </c>
      <c r="B1106">
        <v>2026</v>
      </c>
      <c r="C1106" t="s">
        <v>224</v>
      </c>
      <c r="D1106" t="s">
        <v>273</v>
      </c>
      <c r="E1106" t="s">
        <v>202</v>
      </c>
      <c r="F1106" t="s">
        <v>209</v>
      </c>
      <c r="G1106">
        <v>68420.242994991902</v>
      </c>
      <c r="H1106" t="s">
        <v>124</v>
      </c>
      <c r="I1106" t="b">
        <v>0</v>
      </c>
    </row>
    <row r="1107" spans="1:9" hidden="1" x14ac:dyDescent="0.2">
      <c r="A1107" s="33">
        <v>46203</v>
      </c>
      <c r="B1107">
        <v>2026</v>
      </c>
      <c r="C1107" t="s">
        <v>224</v>
      </c>
      <c r="D1107" t="s">
        <v>273</v>
      </c>
      <c r="E1107" t="s">
        <v>202</v>
      </c>
      <c r="F1107" t="s">
        <v>210</v>
      </c>
      <c r="G1107">
        <v>68.669684073788034</v>
      </c>
      <c r="H1107" t="s">
        <v>124</v>
      </c>
      <c r="I1107" t="b">
        <v>0</v>
      </c>
    </row>
    <row r="1108" spans="1:9" hidden="1" x14ac:dyDescent="0.2">
      <c r="A1108" s="33">
        <v>46203</v>
      </c>
      <c r="B1108">
        <v>2026</v>
      </c>
      <c r="C1108" t="s">
        <v>224</v>
      </c>
      <c r="D1108" t="s">
        <v>273</v>
      </c>
      <c r="E1108" t="s">
        <v>202</v>
      </c>
      <c r="F1108" t="s">
        <v>211</v>
      </c>
      <c r="G1108">
        <v>44511.45493980623</v>
      </c>
      <c r="H1108" t="s">
        <v>124</v>
      </c>
      <c r="I1108" t="b">
        <v>0</v>
      </c>
    </row>
    <row r="1109" spans="1:9" hidden="1" x14ac:dyDescent="0.2">
      <c r="A1109" s="33">
        <v>46203</v>
      </c>
      <c r="B1109">
        <v>2026</v>
      </c>
      <c r="C1109" t="s">
        <v>224</v>
      </c>
      <c r="D1109" t="s">
        <v>273</v>
      </c>
      <c r="E1109" t="s">
        <v>202</v>
      </c>
      <c r="F1109" t="s">
        <v>212</v>
      </c>
      <c r="G1109">
        <v>36305.046129343435</v>
      </c>
      <c r="H1109" t="s">
        <v>124</v>
      </c>
      <c r="I1109" t="b">
        <v>0</v>
      </c>
    </row>
    <row r="1110" spans="1:9" hidden="1" x14ac:dyDescent="0.2">
      <c r="A1110" s="33">
        <v>46203</v>
      </c>
      <c r="B1110">
        <v>2026</v>
      </c>
      <c r="C1110" t="s">
        <v>224</v>
      </c>
      <c r="D1110" t="s">
        <v>273</v>
      </c>
      <c r="E1110" t="s">
        <v>202</v>
      </c>
      <c r="F1110" t="s">
        <v>213</v>
      </c>
      <c r="G1110">
        <v>36.43740417830432</v>
      </c>
      <c r="H1110" t="s">
        <v>124</v>
      </c>
      <c r="I1110" t="b">
        <v>0</v>
      </c>
    </row>
    <row r="1111" spans="1:9" hidden="1" x14ac:dyDescent="0.2">
      <c r="A1111" s="33">
        <v>46203</v>
      </c>
      <c r="B1111">
        <v>2026</v>
      </c>
      <c r="C1111" t="s">
        <v>224</v>
      </c>
      <c r="D1111" t="s">
        <v>273</v>
      </c>
      <c r="E1111" t="s">
        <v>202</v>
      </c>
      <c r="F1111" t="s">
        <v>214</v>
      </c>
      <c r="G1111">
        <v>44853.038273139566</v>
      </c>
      <c r="H1111" t="s">
        <v>124</v>
      </c>
      <c r="I1111" t="b">
        <v>0</v>
      </c>
    </row>
    <row r="1112" spans="1:9" x14ac:dyDescent="0.2">
      <c r="A1112" s="33">
        <v>46203</v>
      </c>
      <c r="B1112">
        <v>2026</v>
      </c>
      <c r="C1112" t="s">
        <v>224</v>
      </c>
      <c r="D1112" t="s">
        <v>273</v>
      </c>
      <c r="E1112" t="s">
        <v>202</v>
      </c>
      <c r="F1112" t="s">
        <v>215</v>
      </c>
      <c r="G1112">
        <v>45.016559911829958</v>
      </c>
      <c r="H1112" t="s">
        <v>124</v>
      </c>
      <c r="I1112" t="b">
        <v>0</v>
      </c>
    </row>
    <row r="1113" spans="1:9" hidden="1" x14ac:dyDescent="0.2">
      <c r="A1113" s="33">
        <v>46203</v>
      </c>
      <c r="B1113">
        <v>2026</v>
      </c>
      <c r="C1113" t="s">
        <v>224</v>
      </c>
      <c r="D1113" t="s">
        <v>273</v>
      </c>
      <c r="E1113" t="s">
        <v>202</v>
      </c>
      <c r="F1113" t="s">
        <v>216</v>
      </c>
      <c r="G1113">
        <v>-341.58333333333331</v>
      </c>
      <c r="H1113" t="s">
        <v>124</v>
      </c>
      <c r="I1113" t="b">
        <v>0</v>
      </c>
    </row>
    <row r="1114" spans="1:9" hidden="1" x14ac:dyDescent="0.2">
      <c r="A1114" s="33">
        <v>46203</v>
      </c>
      <c r="B1114">
        <v>2026</v>
      </c>
      <c r="C1114" t="s">
        <v>224</v>
      </c>
      <c r="D1114" t="s">
        <v>273</v>
      </c>
      <c r="E1114" t="s">
        <v>202</v>
      </c>
      <c r="F1114" t="s">
        <v>217</v>
      </c>
      <c r="G1114">
        <v>8206.4088104627972</v>
      </c>
      <c r="H1114" t="s">
        <v>124</v>
      </c>
      <c r="I1114" t="b">
        <v>0</v>
      </c>
    </row>
    <row r="1115" spans="1:9" hidden="1" x14ac:dyDescent="0.2">
      <c r="A1115" s="33">
        <v>46203</v>
      </c>
      <c r="B1115">
        <v>2026</v>
      </c>
      <c r="C1115" t="s">
        <v>224</v>
      </c>
      <c r="D1115" t="s">
        <v>273</v>
      </c>
      <c r="E1115" t="s">
        <v>202</v>
      </c>
      <c r="F1115" t="s">
        <v>218</v>
      </c>
      <c r="G1115">
        <v>10338.1165704305</v>
      </c>
      <c r="H1115" t="s">
        <v>124</v>
      </c>
      <c r="I1115" t="b">
        <v>0</v>
      </c>
    </row>
    <row r="1116" spans="1:9" hidden="1" x14ac:dyDescent="0.2">
      <c r="A1116" s="33">
        <v>46203</v>
      </c>
      <c r="B1116">
        <v>2026</v>
      </c>
      <c r="C1116" t="s">
        <v>224</v>
      </c>
      <c r="D1116" t="s">
        <v>273</v>
      </c>
      <c r="E1116" t="s">
        <v>202</v>
      </c>
      <c r="F1116" t="s">
        <v>1</v>
      </c>
      <c r="G1116">
        <v>99636.752255146406</v>
      </c>
      <c r="H1116" t="s">
        <v>124</v>
      </c>
      <c r="I1116" t="b">
        <v>0</v>
      </c>
    </row>
    <row r="1117" spans="1:9" hidden="1" x14ac:dyDescent="0.2">
      <c r="A1117" s="33">
        <v>46203</v>
      </c>
      <c r="B1117">
        <v>2026</v>
      </c>
      <c r="C1117" t="s">
        <v>224</v>
      </c>
      <c r="D1117" t="s">
        <v>273</v>
      </c>
      <c r="E1117" t="s">
        <v>202</v>
      </c>
      <c r="F1117" t="s">
        <v>219</v>
      </c>
      <c r="G1117">
        <v>10105.884266211569</v>
      </c>
      <c r="H1117" t="s">
        <v>124</v>
      </c>
      <c r="I1117" t="b">
        <v>0</v>
      </c>
    </row>
    <row r="1118" spans="1:9" hidden="1" x14ac:dyDescent="0.2">
      <c r="A1118" s="33">
        <v>46295</v>
      </c>
      <c r="B1118">
        <v>2027</v>
      </c>
      <c r="C1118" t="s">
        <v>200</v>
      </c>
      <c r="D1118" t="s">
        <v>274</v>
      </c>
      <c r="E1118" t="s">
        <v>202</v>
      </c>
      <c r="F1118" t="s">
        <v>203</v>
      </c>
      <c r="G1118">
        <v>2.8208333333333329</v>
      </c>
      <c r="H1118" t="s">
        <v>123</v>
      </c>
      <c r="I1118" t="b">
        <v>0</v>
      </c>
    </row>
    <row r="1119" spans="1:9" hidden="1" x14ac:dyDescent="0.2">
      <c r="A1119" s="33">
        <v>46295</v>
      </c>
      <c r="B1119">
        <v>2027</v>
      </c>
      <c r="C1119" t="s">
        <v>200</v>
      </c>
      <c r="D1119" t="s">
        <v>274</v>
      </c>
      <c r="E1119" t="s">
        <v>202</v>
      </c>
      <c r="F1119" t="s">
        <v>205</v>
      </c>
      <c r="G1119">
        <v>25970.111306984501</v>
      </c>
      <c r="H1119" t="s">
        <v>123</v>
      </c>
      <c r="I1119" t="b">
        <v>0</v>
      </c>
    </row>
    <row r="1120" spans="1:9" hidden="1" x14ac:dyDescent="0.2">
      <c r="A1120" s="33">
        <v>46295</v>
      </c>
      <c r="B1120">
        <v>2027</v>
      </c>
      <c r="C1120" t="s">
        <v>200</v>
      </c>
      <c r="D1120" t="s">
        <v>274</v>
      </c>
      <c r="E1120" t="s">
        <v>202</v>
      </c>
      <c r="F1120" t="s">
        <v>206</v>
      </c>
      <c r="G1120">
        <v>9372.1512569939896</v>
      </c>
      <c r="H1120" t="s">
        <v>123</v>
      </c>
      <c r="I1120" t="b">
        <v>0</v>
      </c>
    </row>
    <row r="1121" spans="1:9" hidden="1" x14ac:dyDescent="0.2">
      <c r="A1121" s="33">
        <v>46295</v>
      </c>
      <c r="B1121">
        <v>2027</v>
      </c>
      <c r="C1121" t="s">
        <v>200</v>
      </c>
      <c r="D1121" t="s">
        <v>274</v>
      </c>
      <c r="E1121" t="s">
        <v>202</v>
      </c>
      <c r="F1121" t="s">
        <v>207</v>
      </c>
      <c r="G1121">
        <v>2.8091666666666666</v>
      </c>
      <c r="H1121" t="s">
        <v>123</v>
      </c>
      <c r="I1121" t="b">
        <v>0</v>
      </c>
    </row>
    <row r="1122" spans="1:9" hidden="1" x14ac:dyDescent="0.2">
      <c r="A1122" s="33">
        <v>46295</v>
      </c>
      <c r="B1122">
        <v>2027</v>
      </c>
      <c r="C1122" t="s">
        <v>200</v>
      </c>
      <c r="D1122" t="s">
        <v>274</v>
      </c>
      <c r="E1122" t="s">
        <v>202</v>
      </c>
      <c r="F1122" t="s">
        <v>10</v>
      </c>
      <c r="G1122">
        <v>49644.973087971033</v>
      </c>
      <c r="H1122" t="s">
        <v>123</v>
      </c>
      <c r="I1122" t="b">
        <v>0</v>
      </c>
    </row>
    <row r="1123" spans="1:9" hidden="1" x14ac:dyDescent="0.2">
      <c r="A1123" s="33">
        <v>46295</v>
      </c>
      <c r="B1123">
        <v>2027</v>
      </c>
      <c r="C1123" t="s">
        <v>200</v>
      </c>
      <c r="D1123" t="s">
        <v>274</v>
      </c>
      <c r="E1123" t="s">
        <v>202</v>
      </c>
      <c r="F1123" t="s">
        <v>208</v>
      </c>
      <c r="G1123">
        <v>2704.2254945155951</v>
      </c>
      <c r="H1123" t="s">
        <v>123</v>
      </c>
      <c r="I1123" t="b">
        <v>0</v>
      </c>
    </row>
    <row r="1124" spans="1:9" hidden="1" x14ac:dyDescent="0.2">
      <c r="A1124" s="33">
        <v>46295</v>
      </c>
      <c r="B1124">
        <v>2027</v>
      </c>
      <c r="C1124" t="s">
        <v>200</v>
      </c>
      <c r="D1124" t="s">
        <v>274</v>
      </c>
      <c r="E1124" t="s">
        <v>202</v>
      </c>
      <c r="F1124" t="s">
        <v>209</v>
      </c>
      <c r="G1124">
        <v>60300.351827048493</v>
      </c>
      <c r="H1124" t="s">
        <v>123</v>
      </c>
      <c r="I1124" t="b">
        <v>0</v>
      </c>
    </row>
    <row r="1125" spans="1:9" hidden="1" x14ac:dyDescent="0.2">
      <c r="A1125" s="33">
        <v>46295</v>
      </c>
      <c r="B1125">
        <v>2027</v>
      </c>
      <c r="C1125" t="s">
        <v>200</v>
      </c>
      <c r="D1125" t="s">
        <v>274</v>
      </c>
      <c r="E1125" t="s">
        <v>202</v>
      </c>
      <c r="F1125" t="s">
        <v>210</v>
      </c>
      <c r="G1125">
        <v>69.896868101152563</v>
      </c>
      <c r="H1125" t="s">
        <v>123</v>
      </c>
      <c r="I1125" t="b">
        <v>0</v>
      </c>
    </row>
    <row r="1126" spans="1:9" hidden="1" x14ac:dyDescent="0.2">
      <c r="A1126" s="33">
        <v>46295</v>
      </c>
      <c r="B1126">
        <v>2027</v>
      </c>
      <c r="C1126" t="s">
        <v>200</v>
      </c>
      <c r="D1126" t="s">
        <v>274</v>
      </c>
      <c r="E1126" t="s">
        <v>202</v>
      </c>
      <c r="F1126" t="s">
        <v>211</v>
      </c>
      <c r="G1126">
        <v>39931.23849764371</v>
      </c>
      <c r="H1126" t="s">
        <v>123</v>
      </c>
      <c r="I1126" t="b">
        <v>0</v>
      </c>
    </row>
    <row r="1127" spans="1:9" hidden="1" x14ac:dyDescent="0.2">
      <c r="A1127" s="33">
        <v>46295</v>
      </c>
      <c r="B1127">
        <v>2027</v>
      </c>
      <c r="C1127" t="s">
        <v>200</v>
      </c>
      <c r="D1127" t="s">
        <v>274</v>
      </c>
      <c r="E1127" t="s">
        <v>202</v>
      </c>
      <c r="F1127" t="s">
        <v>212</v>
      </c>
      <c r="G1127">
        <v>32569.266891393152</v>
      </c>
      <c r="H1127" t="s">
        <v>123</v>
      </c>
      <c r="I1127" t="b">
        <v>0</v>
      </c>
    </row>
    <row r="1128" spans="1:9" hidden="1" x14ac:dyDescent="0.2">
      <c r="A1128" s="33">
        <v>46295</v>
      </c>
      <c r="B1128">
        <v>2027</v>
      </c>
      <c r="C1128" t="s">
        <v>200</v>
      </c>
      <c r="D1128" t="s">
        <v>274</v>
      </c>
      <c r="E1128" t="s">
        <v>202</v>
      </c>
      <c r="F1128" t="s">
        <v>213</v>
      </c>
      <c r="G1128">
        <v>37.75251193539129</v>
      </c>
      <c r="H1128" t="s">
        <v>123</v>
      </c>
      <c r="I1128" t="b">
        <v>0</v>
      </c>
    </row>
    <row r="1129" spans="1:9" hidden="1" x14ac:dyDescent="0.2">
      <c r="A1129" s="33">
        <v>46295</v>
      </c>
      <c r="B1129">
        <v>2027</v>
      </c>
      <c r="C1129" t="s">
        <v>200</v>
      </c>
      <c r="D1129" t="s">
        <v>274</v>
      </c>
      <c r="E1129" t="s">
        <v>202</v>
      </c>
      <c r="F1129" t="s">
        <v>214</v>
      </c>
      <c r="G1129">
        <v>40272.821830977045</v>
      </c>
      <c r="H1129" t="s">
        <v>123</v>
      </c>
      <c r="I1129" t="b">
        <v>0</v>
      </c>
    </row>
    <row r="1130" spans="1:9" x14ac:dyDescent="0.2">
      <c r="A1130" s="33">
        <v>46295</v>
      </c>
      <c r="B1130">
        <v>2027</v>
      </c>
      <c r="C1130" t="s">
        <v>200</v>
      </c>
      <c r="D1130" t="s">
        <v>274</v>
      </c>
      <c r="E1130" t="s">
        <v>202</v>
      </c>
      <c r="F1130" t="s">
        <v>215</v>
      </c>
      <c r="G1130">
        <v>46.682051269862427</v>
      </c>
      <c r="H1130" t="s">
        <v>123</v>
      </c>
      <c r="I1130" t="b">
        <v>0</v>
      </c>
    </row>
    <row r="1131" spans="1:9" hidden="1" x14ac:dyDescent="0.2">
      <c r="A1131" s="33">
        <v>46295</v>
      </c>
      <c r="B1131">
        <v>2027</v>
      </c>
      <c r="C1131" t="s">
        <v>200</v>
      </c>
      <c r="D1131" t="s">
        <v>274</v>
      </c>
      <c r="E1131" t="s">
        <v>202</v>
      </c>
      <c r="F1131" t="s">
        <v>216</v>
      </c>
      <c r="G1131">
        <v>-341.58333333333331</v>
      </c>
      <c r="H1131" t="s">
        <v>123</v>
      </c>
      <c r="I1131" t="b">
        <v>0</v>
      </c>
    </row>
    <row r="1132" spans="1:9" hidden="1" x14ac:dyDescent="0.2">
      <c r="A1132" s="33">
        <v>46295</v>
      </c>
      <c r="B1132">
        <v>2027</v>
      </c>
      <c r="C1132" t="s">
        <v>200</v>
      </c>
      <c r="D1132" t="s">
        <v>274</v>
      </c>
      <c r="E1132" t="s">
        <v>202</v>
      </c>
      <c r="F1132" t="s">
        <v>217</v>
      </c>
      <c r="G1132">
        <v>7361.9716062505577</v>
      </c>
      <c r="H1132" t="s">
        <v>123</v>
      </c>
      <c r="I1132" t="b">
        <v>0</v>
      </c>
    </row>
    <row r="1133" spans="1:9" hidden="1" x14ac:dyDescent="0.2">
      <c r="A1133" s="33">
        <v>46295</v>
      </c>
      <c r="B1133">
        <v>2027</v>
      </c>
      <c r="C1133" t="s">
        <v>200</v>
      </c>
      <c r="D1133" t="s">
        <v>274</v>
      </c>
      <c r="E1133" t="s">
        <v>202</v>
      </c>
      <c r="F1133" t="s">
        <v>218</v>
      </c>
      <c r="G1133">
        <v>8573.1265171065697</v>
      </c>
      <c r="H1133" t="s">
        <v>123</v>
      </c>
      <c r="I1133" t="b">
        <v>0</v>
      </c>
    </row>
    <row r="1134" spans="1:9" hidden="1" x14ac:dyDescent="0.2">
      <c r="A1134" s="33">
        <v>46295</v>
      </c>
      <c r="B1134">
        <v>2027</v>
      </c>
      <c r="C1134" t="s">
        <v>200</v>
      </c>
      <c r="D1134" t="s">
        <v>274</v>
      </c>
      <c r="E1134" t="s">
        <v>202</v>
      </c>
      <c r="F1134" t="s">
        <v>1</v>
      </c>
      <c r="G1134">
        <v>86270.463134032994</v>
      </c>
      <c r="H1134" t="s">
        <v>123</v>
      </c>
      <c r="I1134" t="b">
        <v>0</v>
      </c>
    </row>
    <row r="1135" spans="1:9" hidden="1" x14ac:dyDescent="0.2">
      <c r="A1135" s="33">
        <v>46295</v>
      </c>
      <c r="B1135">
        <v>2027</v>
      </c>
      <c r="C1135" t="s">
        <v>200</v>
      </c>
      <c r="D1135" t="s">
        <v>274</v>
      </c>
      <c r="E1135" t="s">
        <v>202</v>
      </c>
      <c r="F1135" t="s">
        <v>219</v>
      </c>
      <c r="G1135">
        <v>8750.1779844492794</v>
      </c>
      <c r="H1135" t="s">
        <v>123</v>
      </c>
      <c r="I1135" t="b">
        <v>0</v>
      </c>
    </row>
    <row r="1136" spans="1:9" hidden="1" x14ac:dyDescent="0.2">
      <c r="A1136" s="33">
        <v>46295</v>
      </c>
      <c r="B1136">
        <v>2027</v>
      </c>
      <c r="C1136" t="s">
        <v>200</v>
      </c>
      <c r="D1136" t="s">
        <v>274</v>
      </c>
      <c r="E1136" t="s">
        <v>202</v>
      </c>
      <c r="F1136" t="s">
        <v>203</v>
      </c>
      <c r="G1136">
        <v>2.8208333333333329</v>
      </c>
      <c r="H1136" t="s">
        <v>277</v>
      </c>
      <c r="I1136" t="b">
        <v>0</v>
      </c>
    </row>
    <row r="1137" spans="1:9" hidden="1" x14ac:dyDescent="0.2">
      <c r="A1137" s="33">
        <v>46295</v>
      </c>
      <c r="B1137">
        <v>2027</v>
      </c>
      <c r="C1137" t="s">
        <v>200</v>
      </c>
      <c r="D1137" t="s">
        <v>274</v>
      </c>
      <c r="E1137" t="s">
        <v>202</v>
      </c>
      <c r="F1137" t="s">
        <v>205</v>
      </c>
      <c r="G1137">
        <v>19518.308116334501</v>
      </c>
      <c r="H1137" t="s">
        <v>277</v>
      </c>
      <c r="I1137" t="b">
        <v>0</v>
      </c>
    </row>
    <row r="1138" spans="1:9" hidden="1" x14ac:dyDescent="0.2">
      <c r="A1138" s="33">
        <v>46295</v>
      </c>
      <c r="B1138">
        <v>2027</v>
      </c>
      <c r="C1138" t="s">
        <v>200</v>
      </c>
      <c r="D1138" t="s">
        <v>274</v>
      </c>
      <c r="E1138" t="s">
        <v>202</v>
      </c>
      <c r="F1138" t="s">
        <v>206</v>
      </c>
      <c r="G1138">
        <v>9066.3647568669749</v>
      </c>
      <c r="H1138" t="s">
        <v>277</v>
      </c>
      <c r="I1138" t="b">
        <v>0</v>
      </c>
    </row>
    <row r="1139" spans="1:9" hidden="1" x14ac:dyDescent="0.2">
      <c r="A1139" s="33">
        <v>46295</v>
      </c>
      <c r="B1139">
        <v>2027</v>
      </c>
      <c r="C1139" t="s">
        <v>200</v>
      </c>
      <c r="D1139" t="s">
        <v>274</v>
      </c>
      <c r="E1139" t="s">
        <v>202</v>
      </c>
      <c r="F1139" t="s">
        <v>207</v>
      </c>
      <c r="G1139">
        <v>2.8091666666666666</v>
      </c>
      <c r="H1139" t="s">
        <v>277</v>
      </c>
      <c r="I1139" t="b">
        <v>0</v>
      </c>
    </row>
    <row r="1140" spans="1:9" hidden="1" x14ac:dyDescent="0.2">
      <c r="A1140" s="33">
        <v>46295</v>
      </c>
      <c r="B1140">
        <v>2027</v>
      </c>
      <c r="C1140" t="s">
        <v>200</v>
      </c>
      <c r="D1140" t="s">
        <v>274</v>
      </c>
      <c r="E1140" t="s">
        <v>202</v>
      </c>
      <c r="F1140" t="s">
        <v>10</v>
      </c>
      <c r="G1140">
        <v>40082.870159029764</v>
      </c>
      <c r="H1140" t="s">
        <v>277</v>
      </c>
      <c r="I1140" t="b">
        <v>0</v>
      </c>
    </row>
    <row r="1141" spans="1:9" hidden="1" x14ac:dyDescent="0.2">
      <c r="A1141" s="33">
        <v>46295</v>
      </c>
      <c r="B1141">
        <v>2027</v>
      </c>
      <c r="C1141" t="s">
        <v>200</v>
      </c>
      <c r="D1141" t="s">
        <v>274</v>
      </c>
      <c r="E1141" t="s">
        <v>202</v>
      </c>
      <c r="F1141" t="s">
        <v>208</v>
      </c>
      <c r="G1141">
        <v>2082.5093396918382</v>
      </c>
      <c r="H1141" t="s">
        <v>277</v>
      </c>
      <c r="I1141" t="b">
        <v>0</v>
      </c>
    </row>
    <row r="1142" spans="1:9" hidden="1" x14ac:dyDescent="0.2">
      <c r="A1142" s="33">
        <v>46295</v>
      </c>
      <c r="B1142">
        <v>2027</v>
      </c>
      <c r="C1142" t="s">
        <v>200</v>
      </c>
      <c r="D1142" t="s">
        <v>274</v>
      </c>
      <c r="E1142" t="s">
        <v>202</v>
      </c>
      <c r="F1142" t="s">
        <v>209</v>
      </c>
      <c r="G1142">
        <v>46918.106147390296</v>
      </c>
      <c r="H1142" t="s">
        <v>277</v>
      </c>
      <c r="I1142" t="b">
        <v>0</v>
      </c>
    </row>
    <row r="1143" spans="1:9" hidden="1" x14ac:dyDescent="0.2">
      <c r="A1143" s="33">
        <v>46295</v>
      </c>
      <c r="B1143">
        <v>2027</v>
      </c>
      <c r="C1143" t="s">
        <v>200</v>
      </c>
      <c r="D1143" t="s">
        <v>274</v>
      </c>
      <c r="E1143" t="s">
        <v>202</v>
      </c>
      <c r="F1143" t="s">
        <v>210</v>
      </c>
      <c r="G1143">
        <v>70.621069284602001</v>
      </c>
      <c r="H1143" t="s">
        <v>277</v>
      </c>
      <c r="I1143" t="b">
        <v>0</v>
      </c>
    </row>
    <row r="1144" spans="1:9" hidden="1" x14ac:dyDescent="0.2">
      <c r="A1144" s="33">
        <v>46295</v>
      </c>
      <c r="B1144">
        <v>2027</v>
      </c>
      <c r="C1144" t="s">
        <v>200</v>
      </c>
      <c r="D1144" t="s">
        <v>274</v>
      </c>
      <c r="E1144" t="s">
        <v>202</v>
      </c>
      <c r="F1144" t="s">
        <v>211</v>
      </c>
      <c r="G1144">
        <v>30674.922068829455</v>
      </c>
      <c r="H1144" t="s">
        <v>277</v>
      </c>
      <c r="I1144" t="b">
        <v>0</v>
      </c>
    </row>
    <row r="1145" spans="1:9" hidden="1" x14ac:dyDescent="0.2">
      <c r="A1145" s="33">
        <v>46295</v>
      </c>
      <c r="B1145">
        <v>2027</v>
      </c>
      <c r="C1145" t="s">
        <v>200</v>
      </c>
      <c r="D1145" t="s">
        <v>274</v>
      </c>
      <c r="E1145" t="s">
        <v>202</v>
      </c>
      <c r="F1145" t="s">
        <v>212</v>
      </c>
      <c r="G1145">
        <v>25019.502557912034</v>
      </c>
      <c r="H1145" t="s">
        <v>277</v>
      </c>
      <c r="I1145" t="b">
        <v>0</v>
      </c>
    </row>
    <row r="1146" spans="1:9" hidden="1" x14ac:dyDescent="0.2">
      <c r="A1146" s="33">
        <v>46295</v>
      </c>
      <c r="B1146">
        <v>2027</v>
      </c>
      <c r="C1146" t="s">
        <v>200</v>
      </c>
      <c r="D1146" t="s">
        <v>274</v>
      </c>
      <c r="E1146" t="s">
        <v>202</v>
      </c>
      <c r="F1146" t="s">
        <v>213</v>
      </c>
      <c r="G1146">
        <v>37.659321074426238</v>
      </c>
      <c r="H1146" t="s">
        <v>277</v>
      </c>
      <c r="I1146" t="b">
        <v>0</v>
      </c>
    </row>
    <row r="1147" spans="1:9" hidden="1" x14ac:dyDescent="0.2">
      <c r="A1147" s="33">
        <v>46295</v>
      </c>
      <c r="B1147">
        <v>2027</v>
      </c>
      <c r="C1147" t="s">
        <v>200</v>
      </c>
      <c r="D1147" t="s">
        <v>274</v>
      </c>
      <c r="E1147" t="s">
        <v>202</v>
      </c>
      <c r="F1147" t="s">
        <v>214</v>
      </c>
      <c r="G1147">
        <v>31016.505402162788</v>
      </c>
      <c r="H1147" t="s">
        <v>277</v>
      </c>
      <c r="I1147" t="b">
        <v>0</v>
      </c>
    </row>
    <row r="1148" spans="1:9" x14ac:dyDescent="0.2">
      <c r="A1148" s="33">
        <v>46295</v>
      </c>
      <c r="B1148">
        <v>2027</v>
      </c>
      <c r="C1148" t="s">
        <v>200</v>
      </c>
      <c r="D1148" t="s">
        <v>274</v>
      </c>
      <c r="E1148" t="s">
        <v>202</v>
      </c>
      <c r="F1148" t="s">
        <v>215</v>
      </c>
      <c r="G1148">
        <v>46.686001563901726</v>
      </c>
      <c r="H1148" t="s">
        <v>277</v>
      </c>
      <c r="I1148" t="b">
        <v>0</v>
      </c>
    </row>
    <row r="1149" spans="1:9" hidden="1" x14ac:dyDescent="0.2">
      <c r="A1149" s="33">
        <v>46295</v>
      </c>
      <c r="B1149">
        <v>2027</v>
      </c>
      <c r="C1149" t="s">
        <v>200</v>
      </c>
      <c r="D1149" t="s">
        <v>274</v>
      </c>
      <c r="E1149" t="s">
        <v>202</v>
      </c>
      <c r="F1149" t="s">
        <v>216</v>
      </c>
      <c r="G1149">
        <v>-341.58333333333331</v>
      </c>
      <c r="H1149" t="s">
        <v>277</v>
      </c>
      <c r="I1149" t="b">
        <v>0</v>
      </c>
    </row>
    <row r="1150" spans="1:9" hidden="1" x14ac:dyDescent="0.2">
      <c r="A1150" s="33">
        <v>46295</v>
      </c>
      <c r="B1150">
        <v>2027</v>
      </c>
      <c r="C1150" t="s">
        <v>200</v>
      </c>
      <c r="D1150" t="s">
        <v>274</v>
      </c>
      <c r="E1150" t="s">
        <v>202</v>
      </c>
      <c r="F1150" t="s">
        <v>217</v>
      </c>
      <c r="G1150">
        <v>5655.4195109174207</v>
      </c>
      <c r="H1150" t="s">
        <v>277</v>
      </c>
      <c r="I1150" t="b">
        <v>0</v>
      </c>
    </row>
    <row r="1151" spans="1:9" hidden="1" x14ac:dyDescent="0.2">
      <c r="A1151" s="33">
        <v>46295</v>
      </c>
      <c r="B1151">
        <v>2027</v>
      </c>
      <c r="C1151" t="s">
        <v>200</v>
      </c>
      <c r="D1151" t="s">
        <v>274</v>
      </c>
      <c r="E1151" t="s">
        <v>202</v>
      </c>
      <c r="F1151" t="s">
        <v>218</v>
      </c>
      <c r="G1151">
        <v>7080.6269492475403</v>
      </c>
      <c r="H1151" t="s">
        <v>277</v>
      </c>
      <c r="I1151" t="b">
        <v>0</v>
      </c>
    </row>
    <row r="1152" spans="1:9" hidden="1" x14ac:dyDescent="0.2">
      <c r="A1152" s="33">
        <v>46295</v>
      </c>
      <c r="B1152">
        <v>2027</v>
      </c>
      <c r="C1152" t="s">
        <v>200</v>
      </c>
      <c r="D1152" t="s">
        <v>274</v>
      </c>
      <c r="E1152" t="s">
        <v>202</v>
      </c>
      <c r="F1152" t="s">
        <v>1</v>
      </c>
      <c r="G1152">
        <v>66436.414263724801</v>
      </c>
      <c r="H1152" t="s">
        <v>277</v>
      </c>
      <c r="I1152" t="b">
        <v>0</v>
      </c>
    </row>
    <row r="1153" spans="1:9" hidden="1" x14ac:dyDescent="0.2">
      <c r="A1153" s="33">
        <v>46295</v>
      </c>
      <c r="B1153">
        <v>2027</v>
      </c>
      <c r="C1153" t="s">
        <v>200</v>
      </c>
      <c r="D1153" t="s">
        <v>274</v>
      </c>
      <c r="E1153" t="s">
        <v>202</v>
      </c>
      <c r="F1153" t="s">
        <v>219</v>
      </c>
      <c r="G1153">
        <v>6738.4644562881304</v>
      </c>
      <c r="H1153" t="s">
        <v>277</v>
      </c>
      <c r="I1153" t="b">
        <v>0</v>
      </c>
    </row>
    <row r="1154" spans="1:9" hidden="1" x14ac:dyDescent="0.2">
      <c r="A1154" s="33">
        <v>46295</v>
      </c>
      <c r="B1154">
        <v>2027</v>
      </c>
      <c r="C1154" t="s">
        <v>200</v>
      </c>
      <c r="D1154" t="s">
        <v>274</v>
      </c>
      <c r="E1154" t="s">
        <v>202</v>
      </c>
      <c r="F1154" t="s">
        <v>203</v>
      </c>
      <c r="G1154">
        <v>2.8208333333333329</v>
      </c>
      <c r="H1154" t="s">
        <v>124</v>
      </c>
      <c r="I1154" t="b">
        <v>0</v>
      </c>
    </row>
    <row r="1155" spans="1:9" hidden="1" x14ac:dyDescent="0.2">
      <c r="A1155" s="33">
        <v>46295</v>
      </c>
      <c r="B1155">
        <v>2027</v>
      </c>
      <c r="C1155" t="s">
        <v>200</v>
      </c>
      <c r="D1155" t="s">
        <v>274</v>
      </c>
      <c r="E1155" t="s">
        <v>202</v>
      </c>
      <c r="F1155" t="s">
        <v>205</v>
      </c>
      <c r="G1155">
        <v>32421.914497634501</v>
      </c>
      <c r="H1155" t="s">
        <v>124</v>
      </c>
      <c r="I1155" t="b">
        <v>0</v>
      </c>
    </row>
    <row r="1156" spans="1:9" hidden="1" x14ac:dyDescent="0.2">
      <c r="A1156" s="33">
        <v>46295</v>
      </c>
      <c r="B1156">
        <v>2027</v>
      </c>
      <c r="C1156" t="s">
        <v>200</v>
      </c>
      <c r="D1156" t="s">
        <v>274</v>
      </c>
      <c r="E1156" t="s">
        <v>202</v>
      </c>
      <c r="F1156" t="s">
        <v>206</v>
      </c>
      <c r="G1156">
        <v>9677.9377571210061</v>
      </c>
      <c r="H1156" t="s">
        <v>124</v>
      </c>
      <c r="I1156" t="b">
        <v>0</v>
      </c>
    </row>
    <row r="1157" spans="1:9" hidden="1" x14ac:dyDescent="0.2">
      <c r="A1157" s="33">
        <v>46295</v>
      </c>
      <c r="B1157">
        <v>2027</v>
      </c>
      <c r="C1157" t="s">
        <v>200</v>
      </c>
      <c r="D1157" t="s">
        <v>274</v>
      </c>
      <c r="E1157" t="s">
        <v>202</v>
      </c>
      <c r="F1157" t="s">
        <v>207</v>
      </c>
      <c r="G1157">
        <v>2.8091666666666666</v>
      </c>
      <c r="H1157" t="s">
        <v>124</v>
      </c>
      <c r="I1157" t="b">
        <v>0</v>
      </c>
    </row>
    <row r="1158" spans="1:9" hidden="1" x14ac:dyDescent="0.2">
      <c r="A1158" s="33">
        <v>46295</v>
      </c>
      <c r="B1158">
        <v>2027</v>
      </c>
      <c r="C1158" t="s">
        <v>200</v>
      </c>
      <c r="D1158" t="s">
        <v>274</v>
      </c>
      <c r="E1158" t="s">
        <v>202</v>
      </c>
      <c r="F1158" t="s">
        <v>10</v>
      </c>
      <c r="G1158">
        <v>59207.076016912149</v>
      </c>
      <c r="H1158" t="s">
        <v>124</v>
      </c>
      <c r="I1158" t="b">
        <v>0</v>
      </c>
    </row>
    <row r="1159" spans="1:9" hidden="1" x14ac:dyDescent="0.2">
      <c r="A1159" s="33">
        <v>46295</v>
      </c>
      <c r="B1159">
        <v>2027</v>
      </c>
      <c r="C1159" t="s">
        <v>200</v>
      </c>
      <c r="D1159" t="s">
        <v>274</v>
      </c>
      <c r="E1159" t="s">
        <v>202</v>
      </c>
      <c r="F1159" t="s">
        <v>208</v>
      </c>
      <c r="G1159">
        <v>3325.941649339346</v>
      </c>
      <c r="H1159" t="s">
        <v>124</v>
      </c>
      <c r="I1159" t="b">
        <v>0</v>
      </c>
    </row>
    <row r="1160" spans="1:9" hidden="1" x14ac:dyDescent="0.2">
      <c r="A1160" s="33">
        <v>46295</v>
      </c>
      <c r="B1160">
        <v>2027</v>
      </c>
      <c r="C1160" t="s">
        <v>200</v>
      </c>
      <c r="D1160" t="s">
        <v>274</v>
      </c>
      <c r="E1160" t="s">
        <v>202</v>
      </c>
      <c r="F1160" t="s">
        <v>209</v>
      </c>
      <c r="G1160">
        <v>73682.597506706501</v>
      </c>
      <c r="H1160" t="s">
        <v>124</v>
      </c>
      <c r="I1160" t="b">
        <v>0</v>
      </c>
    </row>
    <row r="1161" spans="1:9" hidden="1" x14ac:dyDescent="0.2">
      <c r="A1161" s="33">
        <v>46295</v>
      </c>
      <c r="B1161">
        <v>2027</v>
      </c>
      <c r="C1161" t="s">
        <v>200</v>
      </c>
      <c r="D1161" t="s">
        <v>274</v>
      </c>
      <c r="E1161" t="s">
        <v>202</v>
      </c>
      <c r="F1161" t="s">
        <v>210</v>
      </c>
      <c r="G1161">
        <v>69.443415849923483</v>
      </c>
      <c r="H1161" t="s">
        <v>124</v>
      </c>
      <c r="I1161" t="b">
        <v>0</v>
      </c>
    </row>
    <row r="1162" spans="1:9" hidden="1" x14ac:dyDescent="0.2">
      <c r="A1162" s="33">
        <v>46295</v>
      </c>
      <c r="B1162">
        <v>2027</v>
      </c>
      <c r="C1162" t="s">
        <v>200</v>
      </c>
      <c r="D1162" t="s">
        <v>274</v>
      </c>
      <c r="E1162" t="s">
        <v>202</v>
      </c>
      <c r="F1162" t="s">
        <v>211</v>
      </c>
      <c r="G1162">
        <v>49187.554926457808</v>
      </c>
      <c r="H1162" t="s">
        <v>124</v>
      </c>
      <c r="I1162" t="b">
        <v>0</v>
      </c>
    </row>
    <row r="1163" spans="1:9" hidden="1" x14ac:dyDescent="0.2">
      <c r="A1163" s="33">
        <v>46295</v>
      </c>
      <c r="B1163">
        <v>2027</v>
      </c>
      <c r="C1163" t="s">
        <v>200</v>
      </c>
      <c r="D1163" t="s">
        <v>274</v>
      </c>
      <c r="E1163" t="s">
        <v>202</v>
      </c>
      <c r="F1163" t="s">
        <v>212</v>
      </c>
      <c r="G1163">
        <v>40119.031224874139</v>
      </c>
      <c r="H1163" t="s">
        <v>124</v>
      </c>
      <c r="I1163" t="b">
        <v>0</v>
      </c>
    </row>
    <row r="1164" spans="1:9" hidden="1" x14ac:dyDescent="0.2">
      <c r="A1164" s="33">
        <v>46295</v>
      </c>
      <c r="B1164">
        <v>2027</v>
      </c>
      <c r="C1164" t="s">
        <v>200</v>
      </c>
      <c r="D1164" t="s">
        <v>274</v>
      </c>
      <c r="E1164" t="s">
        <v>202</v>
      </c>
      <c r="F1164" t="s">
        <v>213</v>
      </c>
      <c r="G1164">
        <v>37.810862579748509</v>
      </c>
      <c r="H1164" t="s">
        <v>124</v>
      </c>
      <c r="I1164" t="b">
        <v>0</v>
      </c>
    </row>
    <row r="1165" spans="1:9" hidden="1" x14ac:dyDescent="0.2">
      <c r="A1165" s="33">
        <v>46295</v>
      </c>
      <c r="B1165">
        <v>2027</v>
      </c>
      <c r="C1165" t="s">
        <v>200</v>
      </c>
      <c r="D1165" t="s">
        <v>274</v>
      </c>
      <c r="E1165" t="s">
        <v>202</v>
      </c>
      <c r="F1165" t="s">
        <v>214</v>
      </c>
      <c r="G1165">
        <v>49529.138259791143</v>
      </c>
      <c r="H1165" t="s">
        <v>124</v>
      </c>
      <c r="I1165" t="b">
        <v>0</v>
      </c>
    </row>
    <row r="1166" spans="1:9" x14ac:dyDescent="0.2">
      <c r="A1166" s="33">
        <v>46295</v>
      </c>
      <c r="B1166">
        <v>2027</v>
      </c>
      <c r="C1166" t="s">
        <v>200</v>
      </c>
      <c r="D1166" t="s">
        <v>274</v>
      </c>
      <c r="E1166" t="s">
        <v>202</v>
      </c>
      <c r="F1166" t="s">
        <v>215</v>
      </c>
      <c r="G1166">
        <v>46.679577827722149</v>
      </c>
      <c r="H1166" t="s">
        <v>124</v>
      </c>
      <c r="I1166" t="b">
        <v>0</v>
      </c>
    </row>
    <row r="1167" spans="1:9" hidden="1" x14ac:dyDescent="0.2">
      <c r="A1167" s="33">
        <v>46295</v>
      </c>
      <c r="B1167">
        <v>2027</v>
      </c>
      <c r="C1167" t="s">
        <v>200</v>
      </c>
      <c r="D1167" t="s">
        <v>274</v>
      </c>
      <c r="E1167" t="s">
        <v>202</v>
      </c>
      <c r="F1167" t="s">
        <v>216</v>
      </c>
      <c r="G1167">
        <v>-341.58333333333331</v>
      </c>
      <c r="H1167" t="s">
        <v>124</v>
      </c>
      <c r="I1167" t="b">
        <v>0</v>
      </c>
    </row>
    <row r="1168" spans="1:9" hidden="1" x14ac:dyDescent="0.2">
      <c r="A1168" s="33">
        <v>46295</v>
      </c>
      <c r="B1168">
        <v>2027</v>
      </c>
      <c r="C1168" t="s">
        <v>200</v>
      </c>
      <c r="D1168" t="s">
        <v>274</v>
      </c>
      <c r="E1168" t="s">
        <v>202</v>
      </c>
      <c r="F1168" t="s">
        <v>217</v>
      </c>
      <c r="G1168">
        <v>9068.5237015836665</v>
      </c>
      <c r="H1168" t="s">
        <v>124</v>
      </c>
      <c r="I1168" t="b">
        <v>0</v>
      </c>
    </row>
    <row r="1169" spans="1:9" hidden="1" x14ac:dyDescent="0.2">
      <c r="A1169" s="33">
        <v>46295</v>
      </c>
      <c r="B1169">
        <v>2027</v>
      </c>
      <c r="C1169" t="s">
        <v>200</v>
      </c>
      <c r="D1169" t="s">
        <v>274</v>
      </c>
      <c r="E1169" t="s">
        <v>202</v>
      </c>
      <c r="F1169" t="s">
        <v>218</v>
      </c>
      <c r="G1169">
        <v>10065.626084965599</v>
      </c>
      <c r="H1169" t="s">
        <v>124</v>
      </c>
      <c r="I1169" t="b">
        <v>0</v>
      </c>
    </row>
    <row r="1170" spans="1:9" hidden="1" x14ac:dyDescent="0.2">
      <c r="A1170" s="33">
        <v>46295</v>
      </c>
      <c r="B1170">
        <v>2027</v>
      </c>
      <c r="C1170" t="s">
        <v>200</v>
      </c>
      <c r="D1170" t="s">
        <v>274</v>
      </c>
      <c r="E1170" t="s">
        <v>202</v>
      </c>
      <c r="F1170" t="s">
        <v>1</v>
      </c>
      <c r="G1170">
        <v>106104.512004341</v>
      </c>
      <c r="H1170" t="s">
        <v>124</v>
      </c>
      <c r="I1170" t="b">
        <v>0</v>
      </c>
    </row>
    <row r="1171" spans="1:9" hidden="1" x14ac:dyDescent="0.2">
      <c r="A1171" s="33">
        <v>46295</v>
      </c>
      <c r="B1171">
        <v>2027</v>
      </c>
      <c r="C1171" t="s">
        <v>200</v>
      </c>
      <c r="D1171" t="s">
        <v>274</v>
      </c>
      <c r="E1171" t="s">
        <v>202</v>
      </c>
      <c r="F1171" t="s">
        <v>219</v>
      </c>
      <c r="G1171">
        <v>10761.891512610409</v>
      </c>
      <c r="H1171" t="s">
        <v>124</v>
      </c>
      <c r="I1171" t="b">
        <v>0</v>
      </c>
    </row>
    <row r="1172" spans="1:9" hidden="1" x14ac:dyDescent="0.2">
      <c r="A1172" s="33">
        <v>46387</v>
      </c>
      <c r="B1172">
        <v>2027</v>
      </c>
      <c r="C1172" t="s">
        <v>220</v>
      </c>
      <c r="D1172" t="s">
        <v>275</v>
      </c>
      <c r="E1172" t="s">
        <v>202</v>
      </c>
      <c r="F1172" t="s">
        <v>203</v>
      </c>
      <c r="G1172">
        <v>2.8208333333333329</v>
      </c>
      <c r="H1172" t="s">
        <v>123</v>
      </c>
      <c r="I1172" t="b">
        <v>0</v>
      </c>
    </row>
    <row r="1173" spans="1:9" hidden="1" x14ac:dyDescent="0.2">
      <c r="A1173" s="33">
        <v>46387</v>
      </c>
      <c r="B1173">
        <v>2027</v>
      </c>
      <c r="C1173" t="s">
        <v>220</v>
      </c>
      <c r="D1173" t="s">
        <v>275</v>
      </c>
      <c r="E1173" t="s">
        <v>202</v>
      </c>
      <c r="F1173" t="s">
        <v>205</v>
      </c>
      <c r="G1173">
        <v>28149.648913581801</v>
      </c>
      <c r="H1173" t="s">
        <v>123</v>
      </c>
      <c r="I1173" t="b">
        <v>0</v>
      </c>
    </row>
    <row r="1174" spans="1:9" hidden="1" x14ac:dyDescent="0.2">
      <c r="A1174" s="33">
        <v>46387</v>
      </c>
      <c r="B1174">
        <v>2027</v>
      </c>
      <c r="C1174" t="s">
        <v>220</v>
      </c>
      <c r="D1174" t="s">
        <v>275</v>
      </c>
      <c r="E1174" t="s">
        <v>202</v>
      </c>
      <c r="F1174" t="s">
        <v>206</v>
      </c>
      <c r="G1174">
        <v>9622.4182392796793</v>
      </c>
      <c r="H1174" t="s">
        <v>123</v>
      </c>
      <c r="I1174" t="b">
        <v>0</v>
      </c>
    </row>
    <row r="1175" spans="1:9" hidden="1" x14ac:dyDescent="0.2">
      <c r="A1175" s="33">
        <v>46387</v>
      </c>
      <c r="B1175">
        <v>2027</v>
      </c>
      <c r="C1175" t="s">
        <v>220</v>
      </c>
      <c r="D1175" t="s">
        <v>275</v>
      </c>
      <c r="E1175" t="s">
        <v>202</v>
      </c>
      <c r="F1175" t="s">
        <v>207</v>
      </c>
      <c r="G1175">
        <v>2.8091666666666666</v>
      </c>
      <c r="H1175" t="s">
        <v>123</v>
      </c>
      <c r="I1175" t="b">
        <v>0</v>
      </c>
    </row>
    <row r="1176" spans="1:9" hidden="1" x14ac:dyDescent="0.2">
      <c r="A1176" s="33">
        <v>46387</v>
      </c>
      <c r="B1176">
        <v>2027</v>
      </c>
      <c r="C1176" t="s">
        <v>220</v>
      </c>
      <c r="D1176" t="s">
        <v>275</v>
      </c>
      <c r="E1176" t="s">
        <v>202</v>
      </c>
      <c r="F1176" t="s">
        <v>10</v>
      </c>
      <c r="G1176">
        <v>52117.07366814759</v>
      </c>
      <c r="H1176" t="s">
        <v>123</v>
      </c>
      <c r="I1176" t="b">
        <v>0</v>
      </c>
    </row>
    <row r="1177" spans="1:9" hidden="1" x14ac:dyDescent="0.2">
      <c r="A1177" s="33">
        <v>46387</v>
      </c>
      <c r="B1177">
        <v>2027</v>
      </c>
      <c r="C1177" t="s">
        <v>220</v>
      </c>
      <c r="D1177" t="s">
        <v>275</v>
      </c>
      <c r="E1177" t="s">
        <v>202</v>
      </c>
      <c r="F1177" t="s">
        <v>208</v>
      </c>
      <c r="G1177">
        <v>2880.6443951500123</v>
      </c>
      <c r="H1177" t="s">
        <v>123</v>
      </c>
      <c r="I1177" t="b">
        <v>0</v>
      </c>
    </row>
    <row r="1178" spans="1:9" hidden="1" x14ac:dyDescent="0.2">
      <c r="A1178" s="33">
        <v>46387</v>
      </c>
      <c r="B1178">
        <v>2027</v>
      </c>
      <c r="C1178" t="s">
        <v>220</v>
      </c>
      <c r="D1178" t="s">
        <v>275</v>
      </c>
      <c r="E1178" t="s">
        <v>202</v>
      </c>
      <c r="F1178" t="s">
        <v>209</v>
      </c>
      <c r="G1178">
        <v>63748.947042286905</v>
      </c>
      <c r="H1178" t="s">
        <v>123</v>
      </c>
      <c r="I1178" t="b">
        <v>0</v>
      </c>
    </row>
    <row r="1179" spans="1:9" hidden="1" x14ac:dyDescent="0.2">
      <c r="A1179" s="33">
        <v>46387</v>
      </c>
      <c r="B1179">
        <v>2027</v>
      </c>
      <c r="C1179" t="s">
        <v>220</v>
      </c>
      <c r="D1179" t="s">
        <v>275</v>
      </c>
      <c r="E1179" t="s">
        <v>202</v>
      </c>
      <c r="F1179" t="s">
        <v>210</v>
      </c>
      <c r="G1179">
        <v>69.368793265242317</v>
      </c>
      <c r="H1179" t="s">
        <v>123</v>
      </c>
      <c r="I1179" t="b">
        <v>0</v>
      </c>
    </row>
    <row r="1180" spans="1:9" hidden="1" x14ac:dyDescent="0.2">
      <c r="A1180" s="33">
        <v>46387</v>
      </c>
      <c r="B1180">
        <v>2027</v>
      </c>
      <c r="C1180" t="s">
        <v>220</v>
      </c>
      <c r="D1180" t="s">
        <v>275</v>
      </c>
      <c r="E1180" t="s">
        <v>202</v>
      </c>
      <c r="F1180" t="s">
        <v>211</v>
      </c>
      <c r="G1180">
        <v>42153.072095534575</v>
      </c>
      <c r="H1180" t="s">
        <v>123</v>
      </c>
      <c r="I1180" t="b">
        <v>0</v>
      </c>
    </row>
    <row r="1181" spans="1:9" hidden="1" x14ac:dyDescent="0.2">
      <c r="A1181" s="33">
        <v>46387</v>
      </c>
      <c r="B1181">
        <v>2027</v>
      </c>
      <c r="C1181" t="s">
        <v>220</v>
      </c>
      <c r="D1181" t="s">
        <v>275</v>
      </c>
      <c r="E1181" t="s">
        <v>202</v>
      </c>
      <c r="F1181" t="s">
        <v>212</v>
      </c>
      <c r="G1181">
        <v>34381.469421556147</v>
      </c>
      <c r="H1181" t="s">
        <v>123</v>
      </c>
      <c r="I1181" t="b">
        <v>0</v>
      </c>
    </row>
    <row r="1182" spans="1:9" hidden="1" x14ac:dyDescent="0.2">
      <c r="A1182" s="33">
        <v>46387</v>
      </c>
      <c r="B1182">
        <v>2027</v>
      </c>
      <c r="C1182" t="s">
        <v>220</v>
      </c>
      <c r="D1182" t="s">
        <v>275</v>
      </c>
      <c r="E1182" t="s">
        <v>202</v>
      </c>
      <c r="F1182" t="s">
        <v>213</v>
      </c>
      <c r="G1182">
        <v>37.412399029542001</v>
      </c>
      <c r="H1182" t="s">
        <v>123</v>
      </c>
      <c r="I1182" t="b">
        <v>0</v>
      </c>
    </row>
    <row r="1183" spans="1:9" hidden="1" x14ac:dyDescent="0.2">
      <c r="A1183" s="33">
        <v>46387</v>
      </c>
      <c r="B1183">
        <v>2027</v>
      </c>
      <c r="C1183" t="s">
        <v>220</v>
      </c>
      <c r="D1183" t="s">
        <v>275</v>
      </c>
      <c r="E1183" t="s">
        <v>202</v>
      </c>
      <c r="F1183" t="s">
        <v>214</v>
      </c>
      <c r="G1183">
        <v>42494.655428867911</v>
      </c>
      <c r="H1183" t="s">
        <v>123</v>
      </c>
      <c r="I1183" t="b">
        <v>0</v>
      </c>
    </row>
    <row r="1184" spans="1:9" x14ac:dyDescent="0.2">
      <c r="A1184" s="33">
        <v>46387</v>
      </c>
      <c r="B1184">
        <v>2027</v>
      </c>
      <c r="C1184" t="s">
        <v>220</v>
      </c>
      <c r="D1184" t="s">
        <v>275</v>
      </c>
      <c r="E1184" t="s">
        <v>202</v>
      </c>
      <c r="F1184" t="s">
        <v>215</v>
      </c>
      <c r="G1184">
        <v>46.240810304952404</v>
      </c>
      <c r="H1184" t="s">
        <v>123</v>
      </c>
      <c r="I1184" t="b">
        <v>0</v>
      </c>
    </row>
    <row r="1185" spans="1:9" hidden="1" x14ac:dyDescent="0.2">
      <c r="A1185" s="33">
        <v>46387</v>
      </c>
      <c r="B1185">
        <v>2027</v>
      </c>
      <c r="C1185" t="s">
        <v>220</v>
      </c>
      <c r="D1185" t="s">
        <v>275</v>
      </c>
      <c r="E1185" t="s">
        <v>202</v>
      </c>
      <c r="F1185" t="s">
        <v>216</v>
      </c>
      <c r="G1185">
        <v>-341.58333333333331</v>
      </c>
      <c r="H1185" t="s">
        <v>123</v>
      </c>
      <c r="I1185" t="b">
        <v>0</v>
      </c>
    </row>
    <row r="1186" spans="1:9" hidden="1" x14ac:dyDescent="0.2">
      <c r="A1186" s="33">
        <v>46387</v>
      </c>
      <c r="B1186">
        <v>2027</v>
      </c>
      <c r="C1186" t="s">
        <v>220</v>
      </c>
      <c r="D1186" t="s">
        <v>275</v>
      </c>
      <c r="E1186" t="s">
        <v>202</v>
      </c>
      <c r="F1186" t="s">
        <v>217</v>
      </c>
      <c r="G1186">
        <v>7771.6026739784293</v>
      </c>
      <c r="H1186" t="s">
        <v>123</v>
      </c>
      <c r="I1186" t="b">
        <v>0</v>
      </c>
    </row>
    <row r="1187" spans="1:9" hidden="1" x14ac:dyDescent="0.2">
      <c r="A1187" s="33">
        <v>46387</v>
      </c>
      <c r="B1187">
        <v>2027</v>
      </c>
      <c r="C1187" t="s">
        <v>220</v>
      </c>
      <c r="D1187" t="s">
        <v>275</v>
      </c>
      <c r="E1187" t="s">
        <v>202</v>
      </c>
      <c r="F1187" t="s">
        <v>218</v>
      </c>
      <c r="G1187">
        <v>9052.6230586383899</v>
      </c>
      <c r="H1187" t="s">
        <v>123</v>
      </c>
      <c r="I1187" t="b">
        <v>0</v>
      </c>
    </row>
    <row r="1188" spans="1:9" hidden="1" x14ac:dyDescent="0.2">
      <c r="A1188" s="33">
        <v>46387</v>
      </c>
      <c r="B1188">
        <v>2027</v>
      </c>
      <c r="C1188" t="s">
        <v>220</v>
      </c>
      <c r="D1188" t="s">
        <v>275</v>
      </c>
      <c r="E1188" t="s">
        <v>202</v>
      </c>
      <c r="F1188" t="s">
        <v>1</v>
      </c>
      <c r="G1188">
        <v>91898.595955868703</v>
      </c>
      <c r="H1188" t="s">
        <v>123</v>
      </c>
      <c r="I1188" t="b">
        <v>0</v>
      </c>
    </row>
    <row r="1189" spans="1:9" hidden="1" x14ac:dyDescent="0.2">
      <c r="A1189" s="33">
        <v>46387</v>
      </c>
      <c r="B1189">
        <v>2027</v>
      </c>
      <c r="C1189" t="s">
        <v>220</v>
      </c>
      <c r="D1189" t="s">
        <v>275</v>
      </c>
      <c r="E1189" t="s">
        <v>202</v>
      </c>
      <c r="F1189" t="s">
        <v>219</v>
      </c>
      <c r="G1189">
        <v>9321.0241596305932</v>
      </c>
      <c r="H1189" t="s">
        <v>123</v>
      </c>
      <c r="I1189" t="b">
        <v>0</v>
      </c>
    </row>
    <row r="1190" spans="1:9" hidden="1" x14ac:dyDescent="0.2">
      <c r="A1190" s="33">
        <v>46387</v>
      </c>
      <c r="B1190">
        <v>2027</v>
      </c>
      <c r="C1190" t="s">
        <v>220</v>
      </c>
      <c r="D1190" t="s">
        <v>275</v>
      </c>
      <c r="E1190" t="s">
        <v>202</v>
      </c>
      <c r="F1190" t="s">
        <v>203</v>
      </c>
      <c r="G1190">
        <v>2.8208333333333329</v>
      </c>
      <c r="H1190" t="s">
        <v>277</v>
      </c>
      <c r="I1190" t="b">
        <v>0</v>
      </c>
    </row>
    <row r="1191" spans="1:9" hidden="1" x14ac:dyDescent="0.2">
      <c r="A1191" s="33">
        <v>46387</v>
      </c>
      <c r="B1191">
        <v>2027</v>
      </c>
      <c r="C1191" t="s">
        <v>220</v>
      </c>
      <c r="D1191" t="s">
        <v>275</v>
      </c>
      <c r="E1191" t="s">
        <v>202</v>
      </c>
      <c r="F1191" t="s">
        <v>205</v>
      </c>
      <c r="G1191">
        <v>20274.939506524101</v>
      </c>
      <c r="H1191" t="s">
        <v>277</v>
      </c>
      <c r="I1191" t="b">
        <v>0</v>
      </c>
    </row>
    <row r="1192" spans="1:9" hidden="1" x14ac:dyDescent="0.2">
      <c r="A1192" s="33">
        <v>46387</v>
      </c>
      <c r="B1192">
        <v>2027</v>
      </c>
      <c r="C1192" t="s">
        <v>220</v>
      </c>
      <c r="D1192" t="s">
        <v>275</v>
      </c>
      <c r="E1192" t="s">
        <v>202</v>
      </c>
      <c r="F1192" t="s">
        <v>206</v>
      </c>
      <c r="G1192">
        <v>9176.0010536559039</v>
      </c>
      <c r="H1192" t="s">
        <v>277</v>
      </c>
      <c r="I1192" t="b">
        <v>0</v>
      </c>
    </row>
    <row r="1193" spans="1:9" hidden="1" x14ac:dyDescent="0.2">
      <c r="A1193" s="33">
        <v>46387</v>
      </c>
      <c r="B1193">
        <v>2027</v>
      </c>
      <c r="C1193" t="s">
        <v>220</v>
      </c>
      <c r="D1193" t="s">
        <v>275</v>
      </c>
      <c r="E1193" t="s">
        <v>202</v>
      </c>
      <c r="F1193" t="s">
        <v>207</v>
      </c>
      <c r="G1193">
        <v>2.8091666666666666</v>
      </c>
      <c r="H1193" t="s">
        <v>277</v>
      </c>
      <c r="I1193" t="b">
        <v>0</v>
      </c>
    </row>
    <row r="1194" spans="1:9" hidden="1" x14ac:dyDescent="0.2">
      <c r="A1194" s="33">
        <v>46387</v>
      </c>
      <c r="B1194">
        <v>2027</v>
      </c>
      <c r="C1194" t="s">
        <v>220</v>
      </c>
      <c r="D1194" t="s">
        <v>275</v>
      </c>
      <c r="E1194" t="s">
        <v>202</v>
      </c>
      <c r="F1194" t="s">
        <v>10</v>
      </c>
      <c r="G1194">
        <v>39531.667709375171</v>
      </c>
      <c r="H1194" t="s">
        <v>277</v>
      </c>
      <c r="I1194" t="b">
        <v>0</v>
      </c>
    </row>
    <row r="1195" spans="1:9" hidden="1" x14ac:dyDescent="0.2">
      <c r="A1195" s="33">
        <v>46387</v>
      </c>
      <c r="B1195">
        <v>2027</v>
      </c>
      <c r="C1195" t="s">
        <v>220</v>
      </c>
      <c r="D1195" t="s">
        <v>275</v>
      </c>
      <c r="E1195" t="s">
        <v>202</v>
      </c>
      <c r="F1195" t="s">
        <v>208</v>
      </c>
      <c r="G1195">
        <v>2095.8641702669674</v>
      </c>
      <c r="H1195" t="s">
        <v>277</v>
      </c>
      <c r="I1195" t="b">
        <v>0</v>
      </c>
    </row>
    <row r="1196" spans="1:9" hidden="1" x14ac:dyDescent="0.2">
      <c r="A1196" s="33">
        <v>46387</v>
      </c>
      <c r="B1196">
        <v>2027</v>
      </c>
      <c r="C1196" t="s">
        <v>220</v>
      </c>
      <c r="D1196" t="s">
        <v>275</v>
      </c>
      <c r="E1196" t="s">
        <v>202</v>
      </c>
      <c r="F1196" t="s">
        <v>209</v>
      </c>
      <c r="G1196">
        <v>46587.521853173108</v>
      </c>
      <c r="H1196" t="s">
        <v>277</v>
      </c>
      <c r="I1196" t="b">
        <v>0</v>
      </c>
    </row>
    <row r="1197" spans="1:9" hidden="1" x14ac:dyDescent="0.2">
      <c r="A1197" s="33">
        <v>46387</v>
      </c>
      <c r="B1197">
        <v>2027</v>
      </c>
      <c r="C1197" t="s">
        <v>220</v>
      </c>
      <c r="D1197" t="s">
        <v>275</v>
      </c>
      <c r="E1197" t="s">
        <v>202</v>
      </c>
      <c r="F1197" t="s">
        <v>210</v>
      </c>
      <c r="G1197">
        <v>69.676648011128634</v>
      </c>
      <c r="H1197" t="s">
        <v>277</v>
      </c>
      <c r="I1197" t="b">
        <v>0</v>
      </c>
    </row>
    <row r="1198" spans="1:9" hidden="1" x14ac:dyDescent="0.2">
      <c r="A1198" s="33">
        <v>46387</v>
      </c>
      <c r="B1198">
        <v>2027</v>
      </c>
      <c r="C1198" t="s">
        <v>220</v>
      </c>
      <c r="D1198" t="s">
        <v>275</v>
      </c>
      <c r="E1198" t="s">
        <v>202</v>
      </c>
      <c r="F1198" t="s">
        <v>211</v>
      </c>
      <c r="G1198">
        <v>30014.083322385934</v>
      </c>
      <c r="H1198" t="s">
        <v>277</v>
      </c>
      <c r="I1198" t="b">
        <v>0</v>
      </c>
    </row>
    <row r="1199" spans="1:9" hidden="1" x14ac:dyDescent="0.2">
      <c r="A1199" s="33">
        <v>46387</v>
      </c>
      <c r="B1199">
        <v>2027</v>
      </c>
      <c r="C1199" t="s">
        <v>220</v>
      </c>
      <c r="D1199" t="s">
        <v>275</v>
      </c>
      <c r="E1199" t="s">
        <v>202</v>
      </c>
      <c r="F1199" t="s">
        <v>212</v>
      </c>
      <c r="G1199">
        <v>24480.500154909612</v>
      </c>
      <c r="H1199" t="s">
        <v>277</v>
      </c>
      <c r="I1199" t="b">
        <v>0</v>
      </c>
    </row>
    <row r="1200" spans="1:9" hidden="1" x14ac:dyDescent="0.2">
      <c r="A1200" s="33">
        <v>46387</v>
      </c>
      <c r="B1200">
        <v>2027</v>
      </c>
      <c r="C1200" t="s">
        <v>220</v>
      </c>
      <c r="D1200" t="s">
        <v>275</v>
      </c>
      <c r="E1200" t="s">
        <v>202</v>
      </c>
      <c r="F1200" t="s">
        <v>213</v>
      </c>
      <c r="G1200">
        <v>36.613220119452208</v>
      </c>
      <c r="H1200" t="s">
        <v>277</v>
      </c>
      <c r="I1200" t="b">
        <v>0</v>
      </c>
    </row>
    <row r="1201" spans="1:9" hidden="1" x14ac:dyDescent="0.2">
      <c r="A1201" s="33">
        <v>46387</v>
      </c>
      <c r="B1201">
        <v>2027</v>
      </c>
      <c r="C1201" t="s">
        <v>220</v>
      </c>
      <c r="D1201" t="s">
        <v>275</v>
      </c>
      <c r="E1201" t="s">
        <v>202</v>
      </c>
      <c r="F1201" t="s">
        <v>214</v>
      </c>
      <c r="G1201">
        <v>30355.666655719266</v>
      </c>
      <c r="H1201" t="s">
        <v>277</v>
      </c>
      <c r="I1201" t="b">
        <v>0</v>
      </c>
    </row>
    <row r="1202" spans="1:9" x14ac:dyDescent="0.2">
      <c r="A1202" s="33">
        <v>46387</v>
      </c>
      <c r="B1202">
        <v>2027</v>
      </c>
      <c r="C1202" t="s">
        <v>220</v>
      </c>
      <c r="D1202" t="s">
        <v>275</v>
      </c>
      <c r="E1202" t="s">
        <v>202</v>
      </c>
      <c r="F1202" t="s">
        <v>215</v>
      </c>
      <c r="G1202">
        <v>45.400163317973217</v>
      </c>
      <c r="H1202" t="s">
        <v>277</v>
      </c>
      <c r="I1202" t="b">
        <v>0</v>
      </c>
    </row>
    <row r="1203" spans="1:9" hidden="1" x14ac:dyDescent="0.2">
      <c r="A1203" s="33">
        <v>46387</v>
      </c>
      <c r="B1203">
        <v>2027</v>
      </c>
      <c r="C1203" t="s">
        <v>220</v>
      </c>
      <c r="D1203" t="s">
        <v>275</v>
      </c>
      <c r="E1203" t="s">
        <v>202</v>
      </c>
      <c r="F1203" t="s">
        <v>216</v>
      </c>
      <c r="G1203">
        <v>-341.58333333333331</v>
      </c>
      <c r="H1203" t="s">
        <v>277</v>
      </c>
      <c r="I1203" t="b">
        <v>0</v>
      </c>
    </row>
    <row r="1204" spans="1:9" hidden="1" x14ac:dyDescent="0.2">
      <c r="A1204" s="33">
        <v>46387</v>
      </c>
      <c r="B1204">
        <v>2027</v>
      </c>
      <c r="C1204" t="s">
        <v>220</v>
      </c>
      <c r="D1204" t="s">
        <v>275</v>
      </c>
      <c r="E1204" t="s">
        <v>202</v>
      </c>
      <c r="F1204" t="s">
        <v>217</v>
      </c>
      <c r="G1204">
        <v>5533.5831674763203</v>
      </c>
      <c r="H1204" t="s">
        <v>277</v>
      </c>
      <c r="I1204" t="b">
        <v>0</v>
      </c>
    </row>
    <row r="1205" spans="1:9" hidden="1" x14ac:dyDescent="0.2">
      <c r="A1205" s="33">
        <v>46387</v>
      </c>
      <c r="B1205">
        <v>2027</v>
      </c>
      <c r="C1205" t="s">
        <v>220</v>
      </c>
      <c r="D1205" t="s">
        <v>275</v>
      </c>
      <c r="E1205" t="s">
        <v>202</v>
      </c>
      <c r="F1205" t="s">
        <v>218</v>
      </c>
      <c r="G1205">
        <v>7354.3137749534599</v>
      </c>
      <c r="H1205" t="s">
        <v>277</v>
      </c>
      <c r="I1205" t="b">
        <v>0</v>
      </c>
    </row>
    <row r="1206" spans="1:9" hidden="1" x14ac:dyDescent="0.2">
      <c r="A1206" s="33">
        <v>46387</v>
      </c>
      <c r="B1206">
        <v>2027</v>
      </c>
      <c r="C1206" t="s">
        <v>220</v>
      </c>
      <c r="D1206" t="s">
        <v>275</v>
      </c>
      <c r="E1206" t="s">
        <v>202</v>
      </c>
      <c r="F1206" t="s">
        <v>1</v>
      </c>
      <c r="G1206">
        <v>66862.461359697205</v>
      </c>
      <c r="H1206" t="s">
        <v>277</v>
      </c>
      <c r="I1206" t="b">
        <v>0</v>
      </c>
    </row>
    <row r="1207" spans="1:9" hidden="1" x14ac:dyDescent="0.2">
      <c r="A1207" s="33">
        <v>46387</v>
      </c>
      <c r="B1207">
        <v>2027</v>
      </c>
      <c r="C1207" t="s">
        <v>220</v>
      </c>
      <c r="D1207" t="s">
        <v>275</v>
      </c>
      <c r="E1207" t="s">
        <v>202</v>
      </c>
      <c r="F1207" t="s">
        <v>219</v>
      </c>
      <c r="G1207">
        <v>6781.6772522334168</v>
      </c>
      <c r="H1207" t="s">
        <v>277</v>
      </c>
      <c r="I1207" t="b">
        <v>0</v>
      </c>
    </row>
    <row r="1208" spans="1:9" hidden="1" x14ac:dyDescent="0.2">
      <c r="A1208" s="33">
        <v>46387</v>
      </c>
      <c r="B1208">
        <v>2027</v>
      </c>
      <c r="C1208" t="s">
        <v>220</v>
      </c>
      <c r="D1208" t="s">
        <v>275</v>
      </c>
      <c r="E1208" t="s">
        <v>202</v>
      </c>
      <c r="F1208" t="s">
        <v>203</v>
      </c>
      <c r="G1208">
        <v>2.8208333333333329</v>
      </c>
      <c r="H1208" t="s">
        <v>124</v>
      </c>
      <c r="I1208" t="b">
        <v>0</v>
      </c>
    </row>
    <row r="1209" spans="1:9" hidden="1" x14ac:dyDescent="0.2">
      <c r="A1209" s="33">
        <v>46387</v>
      </c>
      <c r="B1209">
        <v>2027</v>
      </c>
      <c r="C1209" t="s">
        <v>220</v>
      </c>
      <c r="D1209" t="s">
        <v>275</v>
      </c>
      <c r="E1209" t="s">
        <v>202</v>
      </c>
      <c r="F1209" t="s">
        <v>205</v>
      </c>
      <c r="G1209">
        <v>36024.358320639498</v>
      </c>
      <c r="H1209" t="s">
        <v>124</v>
      </c>
      <c r="I1209" t="b">
        <v>0</v>
      </c>
    </row>
    <row r="1210" spans="1:9" hidden="1" x14ac:dyDescent="0.2">
      <c r="A1210" s="33">
        <v>46387</v>
      </c>
      <c r="B1210">
        <v>2027</v>
      </c>
      <c r="C1210" t="s">
        <v>220</v>
      </c>
      <c r="D1210" t="s">
        <v>275</v>
      </c>
      <c r="E1210" t="s">
        <v>202</v>
      </c>
      <c r="F1210" t="s">
        <v>206</v>
      </c>
      <c r="G1210">
        <v>10068.835424903456</v>
      </c>
      <c r="H1210" t="s">
        <v>124</v>
      </c>
      <c r="I1210" t="b">
        <v>0</v>
      </c>
    </row>
    <row r="1211" spans="1:9" hidden="1" x14ac:dyDescent="0.2">
      <c r="A1211" s="33">
        <v>46387</v>
      </c>
      <c r="B1211">
        <v>2027</v>
      </c>
      <c r="C1211" t="s">
        <v>220</v>
      </c>
      <c r="D1211" t="s">
        <v>275</v>
      </c>
      <c r="E1211" t="s">
        <v>202</v>
      </c>
      <c r="F1211" t="s">
        <v>207</v>
      </c>
      <c r="G1211">
        <v>2.8091666666666666</v>
      </c>
      <c r="H1211" t="s">
        <v>124</v>
      </c>
      <c r="I1211" t="b">
        <v>0</v>
      </c>
    </row>
    <row r="1212" spans="1:9" hidden="1" x14ac:dyDescent="0.2">
      <c r="A1212" s="33">
        <v>46387</v>
      </c>
      <c r="B1212">
        <v>2027</v>
      </c>
      <c r="C1212" t="s">
        <v>220</v>
      </c>
      <c r="D1212" t="s">
        <v>275</v>
      </c>
      <c r="E1212" t="s">
        <v>202</v>
      </c>
      <c r="F1212" t="s">
        <v>10</v>
      </c>
      <c r="G1212">
        <v>64702.479626919856</v>
      </c>
      <c r="H1212" t="s">
        <v>124</v>
      </c>
      <c r="I1212" t="b">
        <v>0</v>
      </c>
    </row>
    <row r="1213" spans="1:9" hidden="1" x14ac:dyDescent="0.2">
      <c r="A1213" s="33">
        <v>46387</v>
      </c>
      <c r="B1213">
        <v>2027</v>
      </c>
      <c r="C1213" t="s">
        <v>220</v>
      </c>
      <c r="D1213" t="s">
        <v>275</v>
      </c>
      <c r="E1213" t="s">
        <v>202</v>
      </c>
      <c r="F1213" t="s">
        <v>208</v>
      </c>
      <c r="G1213">
        <v>3665.4246200330513</v>
      </c>
      <c r="H1213" t="s">
        <v>124</v>
      </c>
      <c r="I1213" t="b">
        <v>0</v>
      </c>
    </row>
    <row r="1214" spans="1:9" hidden="1" x14ac:dyDescent="0.2">
      <c r="A1214" s="33">
        <v>46387</v>
      </c>
      <c r="B1214">
        <v>2027</v>
      </c>
      <c r="C1214" t="s">
        <v>220</v>
      </c>
      <c r="D1214" t="s">
        <v>275</v>
      </c>
      <c r="E1214" t="s">
        <v>202</v>
      </c>
      <c r="F1214" t="s">
        <v>209</v>
      </c>
      <c r="G1214">
        <v>80910.372231400499</v>
      </c>
      <c r="H1214" t="s">
        <v>124</v>
      </c>
      <c r="I1214" t="b">
        <v>0</v>
      </c>
    </row>
    <row r="1215" spans="1:9" hidden="1" x14ac:dyDescent="0.2">
      <c r="A1215" s="33">
        <v>46387</v>
      </c>
      <c r="B1215">
        <v>2027</v>
      </c>
      <c r="C1215" t="s">
        <v>220</v>
      </c>
      <c r="D1215" t="s">
        <v>275</v>
      </c>
      <c r="E1215" t="s">
        <v>202</v>
      </c>
      <c r="F1215" t="s">
        <v>210</v>
      </c>
      <c r="G1215">
        <v>69.192764073965677</v>
      </c>
      <c r="H1215" t="s">
        <v>124</v>
      </c>
      <c r="I1215" t="b">
        <v>0</v>
      </c>
    </row>
    <row r="1216" spans="1:9" hidden="1" x14ac:dyDescent="0.2">
      <c r="A1216" s="33">
        <v>46387</v>
      </c>
      <c r="B1216">
        <v>2027</v>
      </c>
      <c r="C1216" t="s">
        <v>220</v>
      </c>
      <c r="D1216" t="s">
        <v>275</v>
      </c>
      <c r="E1216" t="s">
        <v>202</v>
      </c>
      <c r="F1216" t="s">
        <v>211</v>
      </c>
      <c r="G1216">
        <v>54292.06086868306</v>
      </c>
      <c r="H1216" t="s">
        <v>124</v>
      </c>
      <c r="I1216" t="b">
        <v>0</v>
      </c>
    </row>
    <row r="1217" spans="1:9" hidden="1" x14ac:dyDescent="0.2">
      <c r="A1217" s="33">
        <v>46387</v>
      </c>
      <c r="B1217">
        <v>2027</v>
      </c>
      <c r="C1217" t="s">
        <v>220</v>
      </c>
      <c r="D1217" t="s">
        <v>275</v>
      </c>
      <c r="E1217" t="s">
        <v>202</v>
      </c>
      <c r="F1217" t="s">
        <v>212</v>
      </c>
      <c r="G1217">
        <v>44282.43868820255</v>
      </c>
      <c r="H1217" t="s">
        <v>124</v>
      </c>
      <c r="I1217" t="b">
        <v>0</v>
      </c>
    </row>
    <row r="1218" spans="1:9" hidden="1" x14ac:dyDescent="0.2">
      <c r="A1218" s="33">
        <v>46387</v>
      </c>
      <c r="B1218">
        <v>2027</v>
      </c>
      <c r="C1218" t="s">
        <v>220</v>
      </c>
      <c r="D1218" t="s">
        <v>275</v>
      </c>
      <c r="E1218" t="s">
        <v>202</v>
      </c>
      <c r="F1218" t="s">
        <v>213</v>
      </c>
      <c r="G1218">
        <v>37.869363942729862</v>
      </c>
      <c r="H1218" t="s">
        <v>124</v>
      </c>
      <c r="I1218" t="b">
        <v>0</v>
      </c>
    </row>
    <row r="1219" spans="1:9" hidden="1" x14ac:dyDescent="0.2">
      <c r="A1219" s="33">
        <v>46387</v>
      </c>
      <c r="B1219">
        <v>2027</v>
      </c>
      <c r="C1219" t="s">
        <v>220</v>
      </c>
      <c r="D1219" t="s">
        <v>275</v>
      </c>
      <c r="E1219" t="s">
        <v>202</v>
      </c>
      <c r="F1219" t="s">
        <v>214</v>
      </c>
      <c r="G1219">
        <v>54633.644202016396</v>
      </c>
      <c r="H1219" t="s">
        <v>124</v>
      </c>
      <c r="I1219" t="b">
        <v>0</v>
      </c>
    </row>
    <row r="1220" spans="1:9" x14ac:dyDescent="0.2">
      <c r="A1220" s="33">
        <v>46387</v>
      </c>
      <c r="B1220">
        <v>2027</v>
      </c>
      <c r="C1220" t="s">
        <v>220</v>
      </c>
      <c r="D1220" t="s">
        <v>275</v>
      </c>
      <c r="E1220" t="s">
        <v>202</v>
      </c>
      <c r="F1220" t="s">
        <v>215</v>
      </c>
      <c r="G1220">
        <v>46.721486374574177</v>
      </c>
      <c r="H1220" t="s">
        <v>124</v>
      </c>
      <c r="I1220" t="b">
        <v>0</v>
      </c>
    </row>
    <row r="1221" spans="1:9" hidden="1" x14ac:dyDescent="0.2">
      <c r="A1221" s="33">
        <v>46387</v>
      </c>
      <c r="B1221">
        <v>2027</v>
      </c>
      <c r="C1221" t="s">
        <v>220</v>
      </c>
      <c r="D1221" t="s">
        <v>275</v>
      </c>
      <c r="E1221" t="s">
        <v>202</v>
      </c>
      <c r="F1221" t="s">
        <v>216</v>
      </c>
      <c r="G1221">
        <v>-341.58333333333331</v>
      </c>
      <c r="H1221" t="s">
        <v>124</v>
      </c>
      <c r="I1221" t="b">
        <v>0</v>
      </c>
    </row>
    <row r="1222" spans="1:9" hidden="1" x14ac:dyDescent="0.2">
      <c r="A1222" s="33">
        <v>46387</v>
      </c>
      <c r="B1222">
        <v>2027</v>
      </c>
      <c r="C1222" t="s">
        <v>220</v>
      </c>
      <c r="D1222" t="s">
        <v>275</v>
      </c>
      <c r="E1222" t="s">
        <v>202</v>
      </c>
      <c r="F1222" t="s">
        <v>217</v>
      </c>
      <c r="G1222">
        <v>10009.62218048051</v>
      </c>
      <c r="H1222" t="s">
        <v>124</v>
      </c>
      <c r="I1222" t="b">
        <v>0</v>
      </c>
    </row>
    <row r="1223" spans="1:9" hidden="1" x14ac:dyDescent="0.2">
      <c r="A1223" s="33">
        <v>46387</v>
      </c>
      <c r="B1223">
        <v>2027</v>
      </c>
      <c r="C1223" t="s">
        <v>220</v>
      </c>
      <c r="D1223" t="s">
        <v>275</v>
      </c>
      <c r="E1223" t="s">
        <v>202</v>
      </c>
      <c r="F1223" t="s">
        <v>218</v>
      </c>
      <c r="G1223">
        <v>10750.9323423233</v>
      </c>
      <c r="H1223" t="s">
        <v>124</v>
      </c>
      <c r="I1223" t="b">
        <v>0</v>
      </c>
    </row>
    <row r="1224" spans="1:9" hidden="1" x14ac:dyDescent="0.2">
      <c r="A1224" s="33">
        <v>46387</v>
      </c>
      <c r="B1224">
        <v>2027</v>
      </c>
      <c r="C1224" t="s">
        <v>220</v>
      </c>
      <c r="D1224" t="s">
        <v>275</v>
      </c>
      <c r="E1224" t="s">
        <v>202</v>
      </c>
      <c r="F1224" t="s">
        <v>1</v>
      </c>
      <c r="G1224">
        <v>116934.73055204</v>
      </c>
      <c r="H1224" t="s">
        <v>124</v>
      </c>
      <c r="I1224" t="b">
        <v>0</v>
      </c>
    </row>
    <row r="1225" spans="1:9" hidden="1" x14ac:dyDescent="0.2">
      <c r="A1225" s="33">
        <v>46387</v>
      </c>
      <c r="B1225">
        <v>2027</v>
      </c>
      <c r="C1225" t="s">
        <v>220</v>
      </c>
      <c r="D1225" t="s">
        <v>275</v>
      </c>
      <c r="E1225" t="s">
        <v>202</v>
      </c>
      <c r="F1225" t="s">
        <v>219</v>
      </c>
      <c r="G1225">
        <v>11860.371067027749</v>
      </c>
      <c r="H1225" t="s">
        <v>124</v>
      </c>
      <c r="I1225" t="b">
        <v>0</v>
      </c>
    </row>
    <row r="1226" spans="1:9" hidden="1" x14ac:dyDescent="0.2">
      <c r="A1226" s="33">
        <v>46477</v>
      </c>
      <c r="B1226">
        <v>2027</v>
      </c>
      <c r="C1226" t="s">
        <v>222</v>
      </c>
      <c r="D1226" t="s">
        <v>276</v>
      </c>
      <c r="E1226" t="s">
        <v>202</v>
      </c>
      <c r="F1226" t="s">
        <v>203</v>
      </c>
      <c r="G1226">
        <v>2.8208333333333329</v>
      </c>
      <c r="H1226" t="s">
        <v>123</v>
      </c>
      <c r="I1226" t="b">
        <v>0</v>
      </c>
    </row>
    <row r="1227" spans="1:9" hidden="1" x14ac:dyDescent="0.2">
      <c r="A1227" s="33">
        <v>46477</v>
      </c>
      <c r="B1227">
        <v>2027</v>
      </c>
      <c r="C1227" t="s">
        <v>222</v>
      </c>
      <c r="D1227" t="s">
        <v>276</v>
      </c>
      <c r="E1227" t="s">
        <v>202</v>
      </c>
      <c r="F1227" t="s">
        <v>205</v>
      </c>
      <c r="G1227">
        <v>28064.3840706394</v>
      </c>
      <c r="H1227" t="s">
        <v>123</v>
      </c>
      <c r="I1227" t="b">
        <v>0</v>
      </c>
    </row>
    <row r="1228" spans="1:9" hidden="1" x14ac:dyDescent="0.2">
      <c r="A1228" s="33">
        <v>46477</v>
      </c>
      <c r="B1228">
        <v>2027</v>
      </c>
      <c r="C1228" t="s">
        <v>222</v>
      </c>
      <c r="D1228" t="s">
        <v>276</v>
      </c>
      <c r="E1228" t="s">
        <v>202</v>
      </c>
      <c r="F1228" t="s">
        <v>206</v>
      </c>
      <c r="G1228">
        <v>9905.2429983160073</v>
      </c>
      <c r="H1228" t="s">
        <v>123</v>
      </c>
      <c r="I1228" t="b">
        <v>0</v>
      </c>
    </row>
    <row r="1229" spans="1:9" hidden="1" x14ac:dyDescent="0.2">
      <c r="A1229" s="33">
        <v>46477</v>
      </c>
      <c r="B1229">
        <v>2027</v>
      </c>
      <c r="C1229" t="s">
        <v>222</v>
      </c>
      <c r="D1229" t="s">
        <v>276</v>
      </c>
      <c r="E1229" t="s">
        <v>202</v>
      </c>
      <c r="F1229" t="s">
        <v>207</v>
      </c>
      <c r="G1229">
        <v>2.8091666666666666</v>
      </c>
      <c r="H1229" t="s">
        <v>123</v>
      </c>
      <c r="I1229" t="b">
        <v>0</v>
      </c>
    </row>
    <row r="1230" spans="1:9" hidden="1" x14ac:dyDescent="0.2">
      <c r="A1230" s="33">
        <v>46477</v>
      </c>
      <c r="B1230">
        <v>2027</v>
      </c>
      <c r="C1230" t="s">
        <v>222</v>
      </c>
      <c r="D1230" t="s">
        <v>276</v>
      </c>
      <c r="E1230" t="s">
        <v>202</v>
      </c>
      <c r="F1230" t="s">
        <v>10</v>
      </c>
      <c r="G1230">
        <v>54022.759566439156</v>
      </c>
      <c r="H1230" t="s">
        <v>123</v>
      </c>
      <c r="I1230" t="b">
        <v>0</v>
      </c>
    </row>
    <row r="1231" spans="1:9" hidden="1" x14ac:dyDescent="0.2">
      <c r="A1231" s="33">
        <v>46477</v>
      </c>
      <c r="B1231">
        <v>2027</v>
      </c>
      <c r="C1231" t="s">
        <v>222</v>
      </c>
      <c r="D1231" t="s">
        <v>276</v>
      </c>
      <c r="E1231" t="s">
        <v>202</v>
      </c>
      <c r="F1231" t="s">
        <v>208</v>
      </c>
      <c r="G1231">
        <v>2948.7319012220246</v>
      </c>
      <c r="H1231" t="s">
        <v>123</v>
      </c>
      <c r="I1231" t="b">
        <v>0</v>
      </c>
    </row>
    <row r="1232" spans="1:9" hidden="1" x14ac:dyDescent="0.2">
      <c r="A1232" s="33">
        <v>46477</v>
      </c>
      <c r="B1232">
        <v>2027</v>
      </c>
      <c r="C1232" t="s">
        <v>222</v>
      </c>
      <c r="D1232" t="s">
        <v>276</v>
      </c>
      <c r="E1232" t="s">
        <v>202</v>
      </c>
      <c r="F1232" t="s">
        <v>209</v>
      </c>
      <c r="G1232">
        <v>66006.346085719109</v>
      </c>
      <c r="H1232" t="s">
        <v>123</v>
      </c>
      <c r="I1232" t="b">
        <v>0</v>
      </c>
    </row>
    <row r="1233" spans="1:9" hidden="1" x14ac:dyDescent="0.2">
      <c r="A1233" s="33">
        <v>46477</v>
      </c>
      <c r="B1233">
        <v>2027</v>
      </c>
      <c r="C1233" t="s">
        <v>222</v>
      </c>
      <c r="D1233" t="s">
        <v>276</v>
      </c>
      <c r="E1233" t="s">
        <v>202</v>
      </c>
      <c r="F1233" t="s">
        <v>210</v>
      </c>
      <c r="G1233">
        <v>70.166720271021049</v>
      </c>
      <c r="H1233" t="s">
        <v>123</v>
      </c>
      <c r="I1233" t="b">
        <v>0</v>
      </c>
    </row>
    <row r="1234" spans="1:9" hidden="1" x14ac:dyDescent="0.2">
      <c r="A1234" s="33">
        <v>46477</v>
      </c>
      <c r="B1234">
        <v>2027</v>
      </c>
      <c r="C1234" t="s">
        <v>222</v>
      </c>
      <c r="D1234" t="s">
        <v>276</v>
      </c>
      <c r="E1234" t="s">
        <v>202</v>
      </c>
      <c r="F1234" t="s">
        <v>211</v>
      </c>
      <c r="G1234">
        <v>43775.933234789809</v>
      </c>
      <c r="H1234" t="s">
        <v>123</v>
      </c>
      <c r="I1234" t="b">
        <v>0</v>
      </c>
    </row>
    <row r="1235" spans="1:9" hidden="1" x14ac:dyDescent="0.2">
      <c r="A1235" s="33">
        <v>46477</v>
      </c>
      <c r="B1235">
        <v>2027</v>
      </c>
      <c r="C1235" t="s">
        <v>222</v>
      </c>
      <c r="D1235" t="s">
        <v>276</v>
      </c>
      <c r="E1235" t="s">
        <v>202</v>
      </c>
      <c r="F1235" t="s">
        <v>212</v>
      </c>
      <c r="G1235">
        <v>35705.129782734097</v>
      </c>
      <c r="H1235" t="s">
        <v>123</v>
      </c>
      <c r="I1235" t="b">
        <v>0</v>
      </c>
    </row>
    <row r="1236" spans="1:9" hidden="1" x14ac:dyDescent="0.2">
      <c r="A1236" s="33">
        <v>46477</v>
      </c>
      <c r="B1236">
        <v>2027</v>
      </c>
      <c r="C1236" t="s">
        <v>222</v>
      </c>
      <c r="D1236" t="s">
        <v>276</v>
      </c>
      <c r="E1236" t="s">
        <v>202</v>
      </c>
      <c r="F1236" t="s">
        <v>213</v>
      </c>
      <c r="G1236">
        <v>37.95562097093034</v>
      </c>
      <c r="H1236" t="s">
        <v>123</v>
      </c>
      <c r="I1236" t="b">
        <v>0</v>
      </c>
    </row>
    <row r="1237" spans="1:9" hidden="1" x14ac:dyDescent="0.2">
      <c r="A1237" s="33">
        <v>46477</v>
      </c>
      <c r="B1237">
        <v>2027</v>
      </c>
      <c r="C1237" t="s">
        <v>222</v>
      </c>
      <c r="D1237" t="s">
        <v>276</v>
      </c>
      <c r="E1237" t="s">
        <v>202</v>
      </c>
      <c r="F1237" t="s">
        <v>214</v>
      </c>
      <c r="G1237">
        <v>44117.516568123145</v>
      </c>
      <c r="H1237" t="s">
        <v>123</v>
      </c>
      <c r="I1237" t="b">
        <v>0</v>
      </c>
    </row>
    <row r="1238" spans="1:9" x14ac:dyDescent="0.2">
      <c r="A1238" s="33">
        <v>46477</v>
      </c>
      <c r="B1238">
        <v>2027</v>
      </c>
      <c r="C1238" t="s">
        <v>222</v>
      </c>
      <c r="D1238" t="s">
        <v>276</v>
      </c>
      <c r="E1238" t="s">
        <v>202</v>
      </c>
      <c r="F1238" t="s">
        <v>215</v>
      </c>
      <c r="G1238">
        <v>46.898239755122297</v>
      </c>
      <c r="H1238" t="s">
        <v>123</v>
      </c>
      <c r="I1238" t="b">
        <v>0</v>
      </c>
    </row>
    <row r="1239" spans="1:9" hidden="1" x14ac:dyDescent="0.2">
      <c r="A1239" s="33">
        <v>46477</v>
      </c>
      <c r="B1239">
        <v>2027</v>
      </c>
      <c r="C1239" t="s">
        <v>222</v>
      </c>
      <c r="D1239" t="s">
        <v>276</v>
      </c>
      <c r="E1239" t="s">
        <v>202</v>
      </c>
      <c r="F1239" t="s">
        <v>216</v>
      </c>
      <c r="G1239">
        <v>-341.58333333333331</v>
      </c>
      <c r="H1239" t="s">
        <v>123</v>
      </c>
      <c r="I1239" t="b">
        <v>0</v>
      </c>
    </row>
    <row r="1240" spans="1:9" hidden="1" x14ac:dyDescent="0.2">
      <c r="A1240" s="33">
        <v>46477</v>
      </c>
      <c r="B1240">
        <v>2027</v>
      </c>
      <c r="C1240" t="s">
        <v>222</v>
      </c>
      <c r="D1240" t="s">
        <v>276</v>
      </c>
      <c r="E1240" t="s">
        <v>202</v>
      </c>
      <c r="F1240" t="s">
        <v>217</v>
      </c>
      <c r="G1240">
        <v>8070.8034520557103</v>
      </c>
      <c r="H1240" t="s">
        <v>123</v>
      </c>
      <c r="I1240" t="b">
        <v>0</v>
      </c>
    </row>
    <row r="1241" spans="1:9" hidden="1" x14ac:dyDescent="0.2">
      <c r="A1241" s="33">
        <v>46477</v>
      </c>
      <c r="B1241">
        <v>2027</v>
      </c>
      <c r="C1241" t="s">
        <v>222</v>
      </c>
      <c r="D1241" t="s">
        <v>276</v>
      </c>
      <c r="E1241" t="s">
        <v>202</v>
      </c>
      <c r="F1241" t="s">
        <v>218</v>
      </c>
      <c r="G1241">
        <v>9398.7598039597106</v>
      </c>
      <c r="H1241" t="s">
        <v>123</v>
      </c>
      <c r="I1241" t="b">
        <v>0</v>
      </c>
    </row>
    <row r="1242" spans="1:9" hidden="1" x14ac:dyDescent="0.2">
      <c r="A1242" s="33">
        <v>46477</v>
      </c>
      <c r="B1242">
        <v>2027</v>
      </c>
      <c r="C1242" t="s">
        <v>222</v>
      </c>
      <c r="D1242" t="s">
        <v>276</v>
      </c>
      <c r="E1242" t="s">
        <v>202</v>
      </c>
      <c r="F1242" t="s">
        <v>1</v>
      </c>
      <c r="G1242">
        <v>94070.730156358506</v>
      </c>
      <c r="H1242" t="s">
        <v>123</v>
      </c>
      <c r="I1242" t="b">
        <v>0</v>
      </c>
    </row>
    <row r="1243" spans="1:9" hidden="1" x14ac:dyDescent="0.2">
      <c r="A1243" s="33">
        <v>46477</v>
      </c>
      <c r="B1243">
        <v>2027</v>
      </c>
      <c r="C1243" t="s">
        <v>222</v>
      </c>
      <c r="D1243" t="s">
        <v>276</v>
      </c>
      <c r="E1243" t="s">
        <v>202</v>
      </c>
      <c r="F1243" t="s">
        <v>219</v>
      </c>
      <c r="G1243">
        <v>9541.3378124142328</v>
      </c>
      <c r="H1243" t="s">
        <v>123</v>
      </c>
      <c r="I1243" t="b">
        <v>0</v>
      </c>
    </row>
    <row r="1244" spans="1:9" hidden="1" x14ac:dyDescent="0.2">
      <c r="A1244" s="33">
        <v>46477</v>
      </c>
      <c r="B1244">
        <v>2027</v>
      </c>
      <c r="C1244" t="s">
        <v>222</v>
      </c>
      <c r="D1244" t="s">
        <v>276</v>
      </c>
      <c r="E1244" t="s">
        <v>202</v>
      </c>
      <c r="F1244" t="s">
        <v>203</v>
      </c>
      <c r="G1244">
        <v>2.8208333333333329</v>
      </c>
      <c r="H1244" t="s">
        <v>277</v>
      </c>
      <c r="I1244" t="b">
        <v>0</v>
      </c>
    </row>
    <row r="1245" spans="1:9" hidden="1" x14ac:dyDescent="0.2">
      <c r="A1245" s="33">
        <v>46477</v>
      </c>
      <c r="B1245">
        <v>2027</v>
      </c>
      <c r="C1245" t="s">
        <v>222</v>
      </c>
      <c r="D1245" t="s">
        <v>276</v>
      </c>
      <c r="E1245" t="s">
        <v>202</v>
      </c>
      <c r="F1245" t="s">
        <v>205</v>
      </c>
      <c r="G1245">
        <v>18653.564417433099</v>
      </c>
      <c r="H1245" t="s">
        <v>277</v>
      </c>
      <c r="I1245" t="b">
        <v>0</v>
      </c>
    </row>
    <row r="1246" spans="1:9" hidden="1" x14ac:dyDescent="0.2">
      <c r="A1246" s="33">
        <v>46477</v>
      </c>
      <c r="B1246">
        <v>2027</v>
      </c>
      <c r="C1246" t="s">
        <v>222</v>
      </c>
      <c r="D1246" t="s">
        <v>276</v>
      </c>
      <c r="E1246" t="s">
        <v>202</v>
      </c>
      <c r="F1246" t="s">
        <v>206</v>
      </c>
      <c r="G1246">
        <v>9284.0261797379681</v>
      </c>
      <c r="H1246" t="s">
        <v>277</v>
      </c>
      <c r="I1246" t="b">
        <v>0</v>
      </c>
    </row>
    <row r="1247" spans="1:9" hidden="1" x14ac:dyDescent="0.2">
      <c r="A1247" s="33">
        <v>46477</v>
      </c>
      <c r="B1247">
        <v>2027</v>
      </c>
      <c r="C1247" t="s">
        <v>222</v>
      </c>
      <c r="D1247" t="s">
        <v>276</v>
      </c>
      <c r="E1247" t="s">
        <v>202</v>
      </c>
      <c r="F1247" t="s">
        <v>207</v>
      </c>
      <c r="G1247">
        <v>2.8091666666666666</v>
      </c>
      <c r="H1247" t="s">
        <v>277</v>
      </c>
      <c r="I1247" t="b">
        <v>0</v>
      </c>
    </row>
    <row r="1248" spans="1:9" hidden="1" x14ac:dyDescent="0.2">
      <c r="A1248" s="33">
        <v>46477</v>
      </c>
      <c r="B1248">
        <v>2027</v>
      </c>
      <c r="C1248" t="s">
        <v>222</v>
      </c>
      <c r="D1248" t="s">
        <v>276</v>
      </c>
      <c r="E1248" t="s">
        <v>202</v>
      </c>
      <c r="F1248" t="s">
        <v>10</v>
      </c>
      <c r="G1248">
        <v>38202.31730812024</v>
      </c>
      <c r="H1248" t="s">
        <v>277</v>
      </c>
      <c r="I1248" t="b">
        <v>0</v>
      </c>
    </row>
    <row r="1249" spans="1:9" hidden="1" x14ac:dyDescent="0.2">
      <c r="A1249" s="33">
        <v>46477</v>
      </c>
      <c r="B1249">
        <v>2027</v>
      </c>
      <c r="C1249" t="s">
        <v>222</v>
      </c>
      <c r="D1249" t="s">
        <v>276</v>
      </c>
      <c r="E1249" t="s">
        <v>202</v>
      </c>
      <c r="F1249" t="s">
        <v>208</v>
      </c>
      <c r="G1249">
        <v>1991.2008555264381</v>
      </c>
      <c r="H1249" t="s">
        <v>277</v>
      </c>
      <c r="I1249" t="b">
        <v>0</v>
      </c>
    </row>
    <row r="1250" spans="1:9" hidden="1" x14ac:dyDescent="0.2">
      <c r="A1250" s="33">
        <v>46477</v>
      </c>
      <c r="B1250">
        <v>2027</v>
      </c>
      <c r="C1250" t="s">
        <v>222</v>
      </c>
      <c r="D1250" t="s">
        <v>276</v>
      </c>
      <c r="E1250" t="s">
        <v>202</v>
      </c>
      <c r="F1250" t="s">
        <v>209</v>
      </c>
      <c r="G1250">
        <v>44869.917757976102</v>
      </c>
      <c r="H1250" t="s">
        <v>277</v>
      </c>
      <c r="I1250" t="b">
        <v>0</v>
      </c>
    </row>
    <row r="1251" spans="1:9" hidden="1" x14ac:dyDescent="0.2">
      <c r="A1251" s="33">
        <v>46477</v>
      </c>
      <c r="B1251">
        <v>2027</v>
      </c>
      <c r="C1251" t="s">
        <v>222</v>
      </c>
      <c r="D1251" t="s">
        <v>276</v>
      </c>
      <c r="E1251" t="s">
        <v>202</v>
      </c>
      <c r="F1251" t="s">
        <v>210</v>
      </c>
      <c r="G1251">
        <v>70.635167061647408</v>
      </c>
      <c r="H1251" t="s">
        <v>277</v>
      </c>
      <c r="I1251" t="b">
        <v>0</v>
      </c>
    </row>
    <row r="1252" spans="1:9" hidden="1" x14ac:dyDescent="0.2">
      <c r="A1252" s="33">
        <v>46477</v>
      </c>
      <c r="B1252">
        <v>2027</v>
      </c>
      <c r="C1252" t="s">
        <v>222</v>
      </c>
      <c r="D1252" t="s">
        <v>276</v>
      </c>
      <c r="E1252" t="s">
        <v>202</v>
      </c>
      <c r="F1252" t="s">
        <v>211</v>
      </c>
      <c r="G1252">
        <v>28576.70779504894</v>
      </c>
      <c r="H1252" t="s">
        <v>277</v>
      </c>
      <c r="I1252" t="b">
        <v>0</v>
      </c>
    </row>
    <row r="1253" spans="1:9" hidden="1" x14ac:dyDescent="0.2">
      <c r="A1253" s="33">
        <v>46477</v>
      </c>
      <c r="B1253">
        <v>2027</v>
      </c>
      <c r="C1253" t="s">
        <v>222</v>
      </c>
      <c r="D1253" t="s">
        <v>276</v>
      </c>
      <c r="E1253" t="s">
        <v>202</v>
      </c>
      <c r="F1253" t="s">
        <v>212</v>
      </c>
      <c r="G1253">
        <v>23308.128124030634</v>
      </c>
      <c r="H1253" t="s">
        <v>277</v>
      </c>
      <c r="I1253" t="b">
        <v>0</v>
      </c>
    </row>
    <row r="1254" spans="1:9" hidden="1" x14ac:dyDescent="0.2">
      <c r="A1254" s="33">
        <v>46477</v>
      </c>
      <c r="B1254">
        <v>2027</v>
      </c>
      <c r="C1254" t="s">
        <v>222</v>
      </c>
      <c r="D1254" t="s">
        <v>276</v>
      </c>
      <c r="E1254" t="s">
        <v>202</v>
      </c>
      <c r="F1254" t="s">
        <v>213</v>
      </c>
      <c r="G1254">
        <v>36.69214489795953</v>
      </c>
      <c r="H1254" t="s">
        <v>277</v>
      </c>
      <c r="I1254" t="b">
        <v>0</v>
      </c>
    </row>
    <row r="1255" spans="1:9" hidden="1" x14ac:dyDescent="0.2">
      <c r="A1255" s="33">
        <v>46477</v>
      </c>
      <c r="B1255">
        <v>2027</v>
      </c>
      <c r="C1255" t="s">
        <v>222</v>
      </c>
      <c r="D1255" t="s">
        <v>276</v>
      </c>
      <c r="E1255" t="s">
        <v>202</v>
      </c>
      <c r="F1255" t="s">
        <v>214</v>
      </c>
      <c r="G1255">
        <v>28918.291128382272</v>
      </c>
      <c r="H1255" t="s">
        <v>277</v>
      </c>
      <c r="I1255" t="b">
        <v>0</v>
      </c>
    </row>
    <row r="1256" spans="1:9" x14ac:dyDescent="0.2">
      <c r="A1256" s="33">
        <v>46477</v>
      </c>
      <c r="B1256">
        <v>2027</v>
      </c>
      <c r="C1256" t="s">
        <v>222</v>
      </c>
      <c r="D1256" t="s">
        <v>276</v>
      </c>
      <c r="E1256" t="s">
        <v>202</v>
      </c>
      <c r="F1256" t="s">
        <v>215</v>
      </c>
      <c r="G1256">
        <v>45.523781345187238</v>
      </c>
      <c r="H1256" t="s">
        <v>277</v>
      </c>
      <c r="I1256" t="b">
        <v>0</v>
      </c>
    </row>
    <row r="1257" spans="1:9" hidden="1" x14ac:dyDescent="0.2">
      <c r="A1257" s="33">
        <v>46477</v>
      </c>
      <c r="B1257">
        <v>2027</v>
      </c>
      <c r="C1257" t="s">
        <v>222</v>
      </c>
      <c r="D1257" t="s">
        <v>276</v>
      </c>
      <c r="E1257" t="s">
        <v>202</v>
      </c>
      <c r="F1257" t="s">
        <v>216</v>
      </c>
      <c r="G1257">
        <v>-341.58333333333331</v>
      </c>
      <c r="H1257" t="s">
        <v>277</v>
      </c>
      <c r="I1257" t="b">
        <v>0</v>
      </c>
    </row>
    <row r="1258" spans="1:9" hidden="1" x14ac:dyDescent="0.2">
      <c r="A1258" s="33">
        <v>46477</v>
      </c>
      <c r="B1258">
        <v>2027</v>
      </c>
      <c r="C1258" t="s">
        <v>222</v>
      </c>
      <c r="D1258" t="s">
        <v>276</v>
      </c>
      <c r="E1258" t="s">
        <v>202</v>
      </c>
      <c r="F1258" t="s">
        <v>217</v>
      </c>
      <c r="G1258">
        <v>5268.5796710183076</v>
      </c>
      <c r="H1258" t="s">
        <v>277</v>
      </c>
      <c r="I1258" t="b">
        <v>0</v>
      </c>
    </row>
    <row r="1259" spans="1:9" hidden="1" x14ac:dyDescent="0.2">
      <c r="A1259" s="33">
        <v>46477</v>
      </c>
      <c r="B1259">
        <v>2027</v>
      </c>
      <c r="C1259" t="s">
        <v>222</v>
      </c>
      <c r="D1259" t="s">
        <v>276</v>
      </c>
      <c r="E1259" t="s">
        <v>202</v>
      </c>
      <c r="F1259" t="s">
        <v>218</v>
      </c>
      <c r="G1259">
        <v>7517.4120816145596</v>
      </c>
      <c r="H1259" t="s">
        <v>277</v>
      </c>
      <c r="I1259" t="b">
        <v>0</v>
      </c>
    </row>
    <row r="1260" spans="1:9" hidden="1" x14ac:dyDescent="0.2">
      <c r="A1260" s="33">
        <v>46477</v>
      </c>
      <c r="B1260">
        <v>2027</v>
      </c>
      <c r="C1260" t="s">
        <v>222</v>
      </c>
      <c r="D1260" t="s">
        <v>276</v>
      </c>
      <c r="E1260" t="s">
        <v>202</v>
      </c>
      <c r="F1260" t="s">
        <v>1</v>
      </c>
      <c r="G1260">
        <v>63523.482175409197</v>
      </c>
      <c r="H1260" t="s">
        <v>277</v>
      </c>
      <c r="I1260" t="b">
        <v>0</v>
      </c>
    </row>
    <row r="1261" spans="1:9" hidden="1" x14ac:dyDescent="0.2">
      <c r="A1261" s="33">
        <v>46477</v>
      </c>
      <c r="B1261">
        <v>2027</v>
      </c>
      <c r="C1261" t="s">
        <v>222</v>
      </c>
      <c r="D1261" t="s">
        <v>276</v>
      </c>
      <c r="E1261" t="s">
        <v>202</v>
      </c>
      <c r="F1261" t="s">
        <v>219</v>
      </c>
      <c r="G1261">
        <v>6443.0136924528315</v>
      </c>
      <c r="H1261" t="s">
        <v>277</v>
      </c>
      <c r="I1261" t="b">
        <v>0</v>
      </c>
    </row>
    <row r="1262" spans="1:9" hidden="1" x14ac:dyDescent="0.2">
      <c r="A1262" s="33">
        <v>46477</v>
      </c>
      <c r="B1262">
        <v>2027</v>
      </c>
      <c r="C1262" t="s">
        <v>222</v>
      </c>
      <c r="D1262" t="s">
        <v>276</v>
      </c>
      <c r="E1262" t="s">
        <v>202</v>
      </c>
      <c r="F1262" t="s">
        <v>203</v>
      </c>
      <c r="G1262">
        <v>2.8208333333333329</v>
      </c>
      <c r="H1262" t="s">
        <v>124</v>
      </c>
      <c r="I1262" t="b">
        <v>0</v>
      </c>
    </row>
    <row r="1263" spans="1:9" hidden="1" x14ac:dyDescent="0.2">
      <c r="A1263" s="33">
        <v>46477</v>
      </c>
      <c r="B1263">
        <v>2027</v>
      </c>
      <c r="C1263" t="s">
        <v>222</v>
      </c>
      <c r="D1263" t="s">
        <v>276</v>
      </c>
      <c r="E1263" t="s">
        <v>202</v>
      </c>
      <c r="F1263" t="s">
        <v>205</v>
      </c>
      <c r="G1263">
        <v>37475.203723845603</v>
      </c>
      <c r="H1263" t="s">
        <v>124</v>
      </c>
      <c r="I1263" t="b">
        <v>0</v>
      </c>
    </row>
    <row r="1264" spans="1:9" hidden="1" x14ac:dyDescent="0.2">
      <c r="A1264" s="33">
        <v>46477</v>
      </c>
      <c r="B1264">
        <v>2027</v>
      </c>
      <c r="C1264" t="s">
        <v>222</v>
      </c>
      <c r="D1264" t="s">
        <v>276</v>
      </c>
      <c r="E1264" t="s">
        <v>202</v>
      </c>
      <c r="F1264" t="s">
        <v>206</v>
      </c>
      <c r="G1264">
        <v>10526.459816894045</v>
      </c>
      <c r="H1264" t="s">
        <v>124</v>
      </c>
      <c r="I1264" t="b">
        <v>0</v>
      </c>
    </row>
    <row r="1265" spans="1:9" hidden="1" x14ac:dyDescent="0.2">
      <c r="A1265" s="33">
        <v>46477</v>
      </c>
      <c r="B1265">
        <v>2027</v>
      </c>
      <c r="C1265" t="s">
        <v>222</v>
      </c>
      <c r="D1265" t="s">
        <v>276</v>
      </c>
      <c r="E1265" t="s">
        <v>202</v>
      </c>
      <c r="F1265" t="s">
        <v>207</v>
      </c>
      <c r="G1265">
        <v>2.8091666666666666</v>
      </c>
      <c r="H1265" t="s">
        <v>124</v>
      </c>
      <c r="I1265" t="b">
        <v>0</v>
      </c>
    </row>
    <row r="1266" spans="1:9" hidden="1" x14ac:dyDescent="0.2">
      <c r="A1266" s="33">
        <v>46477</v>
      </c>
      <c r="B1266">
        <v>2027</v>
      </c>
      <c r="C1266" t="s">
        <v>222</v>
      </c>
      <c r="D1266" t="s">
        <v>276</v>
      </c>
      <c r="E1266" t="s">
        <v>202</v>
      </c>
      <c r="F1266" t="s">
        <v>10</v>
      </c>
      <c r="G1266">
        <v>69843.201824757489</v>
      </c>
      <c r="H1266" t="s">
        <v>124</v>
      </c>
      <c r="I1266" t="b">
        <v>0</v>
      </c>
    </row>
    <row r="1267" spans="1:9" hidden="1" x14ac:dyDescent="0.2">
      <c r="A1267" s="33">
        <v>46477</v>
      </c>
      <c r="B1267">
        <v>2027</v>
      </c>
      <c r="C1267" t="s">
        <v>222</v>
      </c>
      <c r="D1267" t="s">
        <v>276</v>
      </c>
      <c r="E1267" t="s">
        <v>202</v>
      </c>
      <c r="F1267" t="s">
        <v>208</v>
      </c>
      <c r="G1267">
        <v>3906.2629469175854</v>
      </c>
      <c r="H1267" t="s">
        <v>124</v>
      </c>
      <c r="I1267" t="b">
        <v>0</v>
      </c>
    </row>
    <row r="1268" spans="1:9" hidden="1" x14ac:dyDescent="0.2">
      <c r="A1268" s="33">
        <v>46477</v>
      </c>
      <c r="B1268">
        <v>2027</v>
      </c>
      <c r="C1268" t="s">
        <v>222</v>
      </c>
      <c r="D1268" t="s">
        <v>276</v>
      </c>
      <c r="E1268" t="s">
        <v>202</v>
      </c>
      <c r="F1268" t="s">
        <v>209</v>
      </c>
      <c r="G1268">
        <v>87142.774413461389</v>
      </c>
      <c r="H1268" t="s">
        <v>124</v>
      </c>
      <c r="I1268" t="b">
        <v>0</v>
      </c>
    </row>
    <row r="1269" spans="1:9" hidden="1" x14ac:dyDescent="0.2">
      <c r="A1269" s="33">
        <v>46477</v>
      </c>
      <c r="B1269">
        <v>2027</v>
      </c>
      <c r="C1269" t="s">
        <v>222</v>
      </c>
      <c r="D1269" t="s">
        <v>276</v>
      </c>
      <c r="E1269" t="s">
        <v>202</v>
      </c>
      <c r="F1269" t="s">
        <v>210</v>
      </c>
      <c r="G1269">
        <v>69.927931519997415</v>
      </c>
      <c r="H1269" t="s">
        <v>124</v>
      </c>
      <c r="I1269" t="b">
        <v>0</v>
      </c>
    </row>
    <row r="1270" spans="1:9" hidden="1" x14ac:dyDescent="0.2">
      <c r="A1270" s="33">
        <v>46477</v>
      </c>
      <c r="B1270">
        <v>2027</v>
      </c>
      <c r="C1270" t="s">
        <v>222</v>
      </c>
      <c r="D1270" t="s">
        <v>276</v>
      </c>
      <c r="E1270" t="s">
        <v>202</v>
      </c>
      <c r="F1270" t="s">
        <v>211</v>
      </c>
      <c r="G1270">
        <v>58975.15867453011</v>
      </c>
      <c r="H1270" t="s">
        <v>124</v>
      </c>
      <c r="I1270" t="b">
        <v>0</v>
      </c>
    </row>
    <row r="1271" spans="1:9" hidden="1" x14ac:dyDescent="0.2">
      <c r="A1271" s="33">
        <v>46477</v>
      </c>
      <c r="B1271">
        <v>2027</v>
      </c>
      <c r="C1271" t="s">
        <v>222</v>
      </c>
      <c r="D1271" t="s">
        <v>276</v>
      </c>
      <c r="E1271" t="s">
        <v>202</v>
      </c>
      <c r="F1271" t="s">
        <v>212</v>
      </c>
      <c r="G1271">
        <v>48102.131441437101</v>
      </c>
      <c r="H1271" t="s">
        <v>124</v>
      </c>
      <c r="I1271" t="b">
        <v>0</v>
      </c>
    </row>
    <row r="1272" spans="1:9" hidden="1" x14ac:dyDescent="0.2">
      <c r="A1272" s="33">
        <v>46477</v>
      </c>
      <c r="B1272">
        <v>2027</v>
      </c>
      <c r="C1272" t="s">
        <v>222</v>
      </c>
      <c r="D1272" t="s">
        <v>276</v>
      </c>
      <c r="E1272" t="s">
        <v>202</v>
      </c>
      <c r="F1272" t="s">
        <v>213</v>
      </c>
      <c r="G1272">
        <v>38.599672503462578</v>
      </c>
      <c r="H1272" t="s">
        <v>124</v>
      </c>
      <c r="I1272" t="b">
        <v>0</v>
      </c>
    </row>
    <row r="1273" spans="1:9" hidden="1" x14ac:dyDescent="0.2">
      <c r="A1273" s="33">
        <v>46477</v>
      </c>
      <c r="B1273">
        <v>2027</v>
      </c>
      <c r="C1273" t="s">
        <v>222</v>
      </c>
      <c r="D1273" t="s">
        <v>276</v>
      </c>
      <c r="E1273" t="s">
        <v>202</v>
      </c>
      <c r="F1273" t="s">
        <v>214</v>
      </c>
      <c r="G1273">
        <v>59316.742007863446</v>
      </c>
      <c r="H1273" t="s">
        <v>124</v>
      </c>
      <c r="I1273" t="b">
        <v>0</v>
      </c>
    </row>
    <row r="1274" spans="1:9" x14ac:dyDescent="0.2">
      <c r="A1274" s="33">
        <v>46477</v>
      </c>
      <c r="B1274">
        <v>2027</v>
      </c>
      <c r="C1274" t="s">
        <v>222</v>
      </c>
      <c r="D1274" t="s">
        <v>276</v>
      </c>
      <c r="E1274" t="s">
        <v>202</v>
      </c>
      <c r="F1274" t="s">
        <v>215</v>
      </c>
      <c r="G1274">
        <v>47.598864059972854</v>
      </c>
      <c r="H1274" t="s">
        <v>124</v>
      </c>
      <c r="I1274" t="b">
        <v>0</v>
      </c>
    </row>
    <row r="1275" spans="1:9" hidden="1" x14ac:dyDescent="0.2">
      <c r="A1275" s="33">
        <v>46477</v>
      </c>
      <c r="B1275">
        <v>2027</v>
      </c>
      <c r="C1275" t="s">
        <v>222</v>
      </c>
      <c r="D1275" t="s">
        <v>276</v>
      </c>
      <c r="E1275" t="s">
        <v>202</v>
      </c>
      <c r="F1275" t="s">
        <v>216</v>
      </c>
      <c r="G1275">
        <v>-341.58333333333331</v>
      </c>
      <c r="H1275" t="s">
        <v>124</v>
      </c>
      <c r="I1275" t="b">
        <v>0</v>
      </c>
    </row>
    <row r="1276" spans="1:9" hidden="1" x14ac:dyDescent="0.2">
      <c r="A1276" s="33">
        <v>46477</v>
      </c>
      <c r="B1276">
        <v>2027</v>
      </c>
      <c r="C1276" t="s">
        <v>222</v>
      </c>
      <c r="D1276" t="s">
        <v>276</v>
      </c>
      <c r="E1276" t="s">
        <v>202</v>
      </c>
      <c r="F1276" t="s">
        <v>217</v>
      </c>
      <c r="G1276">
        <v>10873.027233093007</v>
      </c>
      <c r="H1276" t="s">
        <v>124</v>
      </c>
      <c r="I1276" t="b">
        <v>0</v>
      </c>
    </row>
    <row r="1277" spans="1:9" hidden="1" x14ac:dyDescent="0.2">
      <c r="A1277" s="33">
        <v>46477</v>
      </c>
      <c r="B1277">
        <v>2027</v>
      </c>
      <c r="C1277" t="s">
        <v>222</v>
      </c>
      <c r="D1277" t="s">
        <v>276</v>
      </c>
      <c r="E1277" t="s">
        <v>202</v>
      </c>
      <c r="F1277" t="s">
        <v>218</v>
      </c>
      <c r="G1277">
        <v>11280.107526304801</v>
      </c>
      <c r="H1277" t="s">
        <v>124</v>
      </c>
      <c r="I1277" t="b">
        <v>0</v>
      </c>
    </row>
    <row r="1278" spans="1:9" hidden="1" x14ac:dyDescent="0.2">
      <c r="A1278" s="33">
        <v>46477</v>
      </c>
      <c r="B1278">
        <v>2027</v>
      </c>
      <c r="C1278" t="s">
        <v>222</v>
      </c>
      <c r="D1278" t="s">
        <v>276</v>
      </c>
      <c r="E1278" t="s">
        <v>202</v>
      </c>
      <c r="F1278" t="s">
        <v>1</v>
      </c>
      <c r="G1278">
        <v>124617.978137307</v>
      </c>
      <c r="H1278" t="s">
        <v>124</v>
      </c>
      <c r="I1278" t="b">
        <v>0</v>
      </c>
    </row>
    <row r="1279" spans="1:9" hidden="1" x14ac:dyDescent="0.2">
      <c r="A1279" s="33">
        <v>46477</v>
      </c>
      <c r="B1279">
        <v>2027</v>
      </c>
      <c r="C1279" t="s">
        <v>222</v>
      </c>
      <c r="D1279" t="s">
        <v>276</v>
      </c>
      <c r="E1279" t="s">
        <v>202</v>
      </c>
      <c r="F1279" t="s">
        <v>219</v>
      </c>
      <c r="G1279">
        <v>12639.661932375553</v>
      </c>
      <c r="H1279" t="s">
        <v>124</v>
      </c>
      <c r="I1279" t="b">
        <v>0</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9721A2-784C-2145-A083-39C1A904FFF9}">
  <dimension ref="A1:I991"/>
  <sheetViews>
    <sheetView workbookViewId="0"/>
  </sheetViews>
  <sheetFormatPr baseColWidth="10" defaultRowHeight="16" x14ac:dyDescent="0.2"/>
  <cols>
    <col min="1" max="1" width="10.5" bestFit="1" customWidth="1"/>
    <col min="2" max="2" width="13.1640625" bestFit="1" customWidth="1"/>
    <col min="3" max="3" width="15.83203125" bestFit="1" customWidth="1"/>
    <col min="4" max="4" width="14.83203125" bestFit="1" customWidth="1"/>
    <col min="5" max="5" width="16" bestFit="1" customWidth="1"/>
    <col min="6" max="6" width="34" bestFit="1" customWidth="1"/>
    <col min="7" max="7" width="12.83203125" bestFit="1" customWidth="1"/>
    <col min="9" max="9" width="14.1640625" bestFit="1" customWidth="1"/>
  </cols>
  <sheetData>
    <row r="1" spans="1:9" x14ac:dyDescent="0.2">
      <c r="A1" t="s">
        <v>125</v>
      </c>
      <c r="B1" t="s">
        <v>194</v>
      </c>
      <c r="C1" t="s">
        <v>195</v>
      </c>
      <c r="D1" t="s">
        <v>196</v>
      </c>
      <c r="E1" t="s">
        <v>197</v>
      </c>
      <c r="F1" t="s">
        <v>0</v>
      </c>
      <c r="G1" t="s">
        <v>190</v>
      </c>
      <c r="H1" t="s">
        <v>198</v>
      </c>
      <c r="I1" t="s">
        <v>199</v>
      </c>
    </row>
    <row r="2" spans="1:9" x14ac:dyDescent="0.2">
      <c r="A2" s="33">
        <v>41547</v>
      </c>
      <c r="B2">
        <v>2014</v>
      </c>
      <c r="C2" t="s">
        <v>200</v>
      </c>
      <c r="D2" t="s">
        <v>201</v>
      </c>
      <c r="E2" t="s">
        <v>202</v>
      </c>
      <c r="F2" t="s">
        <v>203</v>
      </c>
      <c r="G2">
        <v>0.63</v>
      </c>
      <c r="H2" t="s">
        <v>204</v>
      </c>
      <c r="I2" t="b">
        <v>1</v>
      </c>
    </row>
    <row r="3" spans="1:9" x14ac:dyDescent="0.2">
      <c r="A3" s="33">
        <v>41547</v>
      </c>
      <c r="B3">
        <v>2014</v>
      </c>
      <c r="C3" t="s">
        <v>200</v>
      </c>
      <c r="D3" t="s">
        <v>201</v>
      </c>
      <c r="E3" t="s">
        <v>202</v>
      </c>
      <c r="F3" t="s">
        <v>205</v>
      </c>
      <c r="G3">
        <v>5114</v>
      </c>
      <c r="H3" t="s">
        <v>204</v>
      </c>
      <c r="I3" t="b">
        <v>1</v>
      </c>
    </row>
    <row r="4" spans="1:9" x14ac:dyDescent="0.2">
      <c r="A4" s="33">
        <v>41547</v>
      </c>
      <c r="B4">
        <v>2014</v>
      </c>
      <c r="C4" t="s">
        <v>200</v>
      </c>
      <c r="D4" t="s">
        <v>201</v>
      </c>
      <c r="E4" t="s">
        <v>202</v>
      </c>
      <c r="F4" t="s">
        <v>206</v>
      </c>
      <c r="G4">
        <v>954</v>
      </c>
      <c r="H4" t="s">
        <v>204</v>
      </c>
      <c r="I4" t="b">
        <v>1</v>
      </c>
    </row>
    <row r="5" spans="1:9" x14ac:dyDescent="0.2">
      <c r="A5" s="33">
        <v>41547</v>
      </c>
      <c r="B5">
        <v>2014</v>
      </c>
      <c r="C5" t="s">
        <v>200</v>
      </c>
      <c r="D5" t="s">
        <v>201</v>
      </c>
      <c r="E5" t="s">
        <v>202</v>
      </c>
      <c r="F5" t="s">
        <v>207</v>
      </c>
      <c r="G5">
        <v>0.62</v>
      </c>
      <c r="H5" t="s">
        <v>204</v>
      </c>
      <c r="I5" t="b">
        <v>1</v>
      </c>
    </row>
    <row r="6" spans="1:9" x14ac:dyDescent="0.2">
      <c r="A6" s="33">
        <v>41547</v>
      </c>
      <c r="B6">
        <v>2014</v>
      </c>
      <c r="C6" t="s">
        <v>200</v>
      </c>
      <c r="D6" t="s">
        <v>201</v>
      </c>
      <c r="E6" t="s">
        <v>202</v>
      </c>
      <c r="F6" t="s">
        <v>10</v>
      </c>
      <c r="G6">
        <v>7288</v>
      </c>
      <c r="H6" t="s">
        <v>204</v>
      </c>
      <c r="I6" t="b">
        <v>1</v>
      </c>
    </row>
    <row r="7" spans="1:9" x14ac:dyDescent="0.2">
      <c r="A7" s="33">
        <v>41547</v>
      </c>
      <c r="B7">
        <v>2014</v>
      </c>
      <c r="C7" t="s">
        <v>200</v>
      </c>
      <c r="D7" t="s">
        <v>201</v>
      </c>
      <c r="E7" t="s">
        <v>202</v>
      </c>
      <c r="F7" t="s">
        <v>208</v>
      </c>
      <c r="G7">
        <v>1010</v>
      </c>
      <c r="H7" t="s">
        <v>204</v>
      </c>
      <c r="I7" t="b">
        <v>1</v>
      </c>
    </row>
    <row r="8" spans="1:9" x14ac:dyDescent="0.2">
      <c r="A8" s="33">
        <v>41547</v>
      </c>
      <c r="B8">
        <v>2014</v>
      </c>
      <c r="C8" t="s">
        <v>200</v>
      </c>
      <c r="D8" t="s">
        <v>201</v>
      </c>
      <c r="E8" t="s">
        <v>202</v>
      </c>
      <c r="F8" t="s">
        <v>209</v>
      </c>
      <c r="G8">
        <v>13415</v>
      </c>
      <c r="H8" t="s">
        <v>204</v>
      </c>
      <c r="I8" t="b">
        <v>1</v>
      </c>
    </row>
    <row r="9" spans="1:9" x14ac:dyDescent="0.2">
      <c r="A9" s="33">
        <v>41547</v>
      </c>
      <c r="B9">
        <v>2014</v>
      </c>
      <c r="C9" t="s">
        <v>200</v>
      </c>
      <c r="D9" t="s">
        <v>201</v>
      </c>
      <c r="E9" t="s">
        <v>202</v>
      </c>
      <c r="F9" t="s">
        <v>210</v>
      </c>
      <c r="G9">
        <v>72.40002158778131</v>
      </c>
      <c r="H9" t="s">
        <v>204</v>
      </c>
      <c r="I9" t="b">
        <v>1</v>
      </c>
    </row>
    <row r="10" spans="1:9" x14ac:dyDescent="0.2">
      <c r="A10" s="33">
        <v>41547</v>
      </c>
      <c r="B10">
        <v>2014</v>
      </c>
      <c r="C10" t="s">
        <v>200</v>
      </c>
      <c r="D10" t="s">
        <v>201</v>
      </c>
      <c r="E10" t="s">
        <v>202</v>
      </c>
      <c r="F10" t="s">
        <v>211</v>
      </c>
      <c r="G10">
        <v>6408</v>
      </c>
      <c r="H10" t="s">
        <v>204</v>
      </c>
      <c r="I10" t="b">
        <v>1</v>
      </c>
    </row>
    <row r="11" spans="1:9" x14ac:dyDescent="0.2">
      <c r="A11" s="33">
        <v>41547</v>
      </c>
      <c r="B11">
        <v>2014</v>
      </c>
      <c r="C11" t="s">
        <v>200</v>
      </c>
      <c r="D11" t="s">
        <v>201</v>
      </c>
      <c r="E11" t="s">
        <v>202</v>
      </c>
      <c r="F11" t="s">
        <v>212</v>
      </c>
      <c r="G11">
        <v>5244</v>
      </c>
      <c r="H11" t="s">
        <v>204</v>
      </c>
      <c r="I11" t="b">
        <v>1</v>
      </c>
    </row>
    <row r="12" spans="1:9" x14ac:dyDescent="0.2">
      <c r="A12" s="33">
        <v>41547</v>
      </c>
      <c r="B12">
        <v>2014</v>
      </c>
      <c r="C12" t="s">
        <v>200</v>
      </c>
      <c r="D12" t="s">
        <v>201</v>
      </c>
      <c r="E12" t="s">
        <v>202</v>
      </c>
      <c r="F12" t="s">
        <v>213</v>
      </c>
      <c r="G12">
        <v>28.301581304981379</v>
      </c>
      <c r="H12" t="s">
        <v>204</v>
      </c>
      <c r="I12" t="b">
        <v>1</v>
      </c>
    </row>
    <row r="13" spans="1:9" x14ac:dyDescent="0.2">
      <c r="A13" s="33">
        <v>41547</v>
      </c>
      <c r="B13">
        <v>2014</v>
      </c>
      <c r="C13" t="s">
        <v>200</v>
      </c>
      <c r="D13" t="s">
        <v>201</v>
      </c>
      <c r="E13" t="s">
        <v>202</v>
      </c>
      <c r="F13" t="s">
        <v>214</v>
      </c>
      <c r="G13">
        <v>6334</v>
      </c>
      <c r="H13" t="s">
        <v>204</v>
      </c>
      <c r="I13" t="b">
        <v>1</v>
      </c>
    </row>
    <row r="14" spans="1:9" x14ac:dyDescent="0.2">
      <c r="A14" s="33">
        <v>41547</v>
      </c>
      <c r="B14">
        <v>2014</v>
      </c>
      <c r="C14" t="s">
        <v>200</v>
      </c>
      <c r="D14" t="s">
        <v>201</v>
      </c>
      <c r="E14" t="s">
        <v>202</v>
      </c>
      <c r="F14" t="s">
        <v>215</v>
      </c>
      <c r="G14">
        <v>34.184251713530138</v>
      </c>
      <c r="H14" t="s">
        <v>204</v>
      </c>
      <c r="I14" t="b">
        <v>1</v>
      </c>
    </row>
    <row r="15" spans="1:9" x14ac:dyDescent="0.2">
      <c r="A15" s="33">
        <v>41547</v>
      </c>
      <c r="B15">
        <v>2014</v>
      </c>
      <c r="C15" t="s">
        <v>200</v>
      </c>
      <c r="D15" t="s">
        <v>201</v>
      </c>
      <c r="E15" t="s">
        <v>202</v>
      </c>
      <c r="F15" t="s">
        <v>216</v>
      </c>
      <c r="G15">
        <v>74</v>
      </c>
      <c r="H15" t="s">
        <v>204</v>
      </c>
      <c r="I15" t="b">
        <v>1</v>
      </c>
    </row>
    <row r="16" spans="1:9" x14ac:dyDescent="0.2">
      <c r="A16" s="33">
        <v>41547</v>
      </c>
      <c r="B16">
        <v>2014</v>
      </c>
      <c r="C16" t="s">
        <v>200</v>
      </c>
      <c r="D16" t="s">
        <v>201</v>
      </c>
      <c r="E16" t="s">
        <v>202</v>
      </c>
      <c r="F16" t="s">
        <v>217</v>
      </c>
      <c r="G16">
        <v>1164</v>
      </c>
      <c r="H16" t="s">
        <v>204</v>
      </c>
      <c r="I16" t="b">
        <v>1</v>
      </c>
    </row>
    <row r="17" spans="1:9" x14ac:dyDescent="0.2">
      <c r="A17" s="33">
        <v>41547</v>
      </c>
      <c r="B17">
        <v>2014</v>
      </c>
      <c r="C17" t="s">
        <v>200</v>
      </c>
      <c r="D17" t="s">
        <v>201</v>
      </c>
      <c r="E17" t="s">
        <v>202</v>
      </c>
      <c r="F17" t="s">
        <v>218</v>
      </c>
      <c r="G17">
        <v>2767</v>
      </c>
      <c r="H17" t="s">
        <v>204</v>
      </c>
      <c r="I17" t="b">
        <v>1</v>
      </c>
    </row>
    <row r="18" spans="1:9" x14ac:dyDescent="0.2">
      <c r="A18" s="33">
        <v>41547</v>
      </c>
      <c r="B18">
        <v>2014</v>
      </c>
      <c r="C18" t="s">
        <v>200</v>
      </c>
      <c r="D18" t="s">
        <v>201</v>
      </c>
      <c r="E18" t="s">
        <v>202</v>
      </c>
      <c r="F18" t="s">
        <v>1</v>
      </c>
      <c r="G18">
        <v>18529</v>
      </c>
      <c r="H18" t="s">
        <v>204</v>
      </c>
      <c r="I18" t="b">
        <v>1</v>
      </c>
    </row>
    <row r="19" spans="1:9" x14ac:dyDescent="0.2">
      <c r="A19" s="33">
        <v>41547</v>
      </c>
      <c r="B19">
        <v>2014</v>
      </c>
      <c r="C19" t="s">
        <v>200</v>
      </c>
      <c r="D19" t="s">
        <v>201</v>
      </c>
      <c r="E19" t="s">
        <v>202</v>
      </c>
      <c r="F19" t="s">
        <v>219</v>
      </c>
      <c r="G19">
        <v>3304</v>
      </c>
      <c r="H19" t="s">
        <v>204</v>
      </c>
      <c r="I19" t="b">
        <v>1</v>
      </c>
    </row>
    <row r="20" spans="1:9" x14ac:dyDescent="0.2">
      <c r="A20" s="33">
        <v>41639</v>
      </c>
      <c r="B20">
        <v>2014</v>
      </c>
      <c r="C20" t="s">
        <v>220</v>
      </c>
      <c r="D20" t="s">
        <v>221</v>
      </c>
      <c r="E20" t="s">
        <v>202</v>
      </c>
      <c r="F20" t="s">
        <v>203</v>
      </c>
      <c r="G20">
        <v>0.79</v>
      </c>
      <c r="H20" t="s">
        <v>204</v>
      </c>
      <c r="I20" t="b">
        <v>1</v>
      </c>
    </row>
    <row r="21" spans="1:9" x14ac:dyDescent="0.2">
      <c r="A21" s="33">
        <v>41639</v>
      </c>
      <c r="B21">
        <v>2014</v>
      </c>
      <c r="C21" t="s">
        <v>220</v>
      </c>
      <c r="D21" t="s">
        <v>221</v>
      </c>
      <c r="E21" t="s">
        <v>202</v>
      </c>
      <c r="F21" t="s">
        <v>205</v>
      </c>
      <c r="G21">
        <v>8284</v>
      </c>
      <c r="H21" t="s">
        <v>204</v>
      </c>
      <c r="I21" t="b">
        <v>1</v>
      </c>
    </row>
    <row r="22" spans="1:9" x14ac:dyDescent="0.2">
      <c r="A22" s="33">
        <v>41639</v>
      </c>
      <c r="B22">
        <v>2014</v>
      </c>
      <c r="C22" t="s">
        <v>220</v>
      </c>
      <c r="D22" t="s">
        <v>221</v>
      </c>
      <c r="E22" t="s">
        <v>202</v>
      </c>
      <c r="F22" t="s">
        <v>206</v>
      </c>
      <c r="G22">
        <v>1261</v>
      </c>
      <c r="H22" t="s">
        <v>204</v>
      </c>
      <c r="I22" t="b">
        <v>1</v>
      </c>
    </row>
    <row r="23" spans="1:9" x14ac:dyDescent="0.2">
      <c r="A23" s="33">
        <v>41639</v>
      </c>
      <c r="B23">
        <v>2014</v>
      </c>
      <c r="C23" t="s">
        <v>220</v>
      </c>
      <c r="D23" t="s">
        <v>221</v>
      </c>
      <c r="E23" t="s">
        <v>202</v>
      </c>
      <c r="F23" t="s">
        <v>207</v>
      </c>
      <c r="G23">
        <v>0.78</v>
      </c>
      <c r="H23" t="s">
        <v>204</v>
      </c>
      <c r="I23" t="b">
        <v>1</v>
      </c>
    </row>
    <row r="24" spans="1:9" x14ac:dyDescent="0.2">
      <c r="A24" s="33">
        <v>41639</v>
      </c>
      <c r="B24">
        <v>2014</v>
      </c>
      <c r="C24" t="s">
        <v>220</v>
      </c>
      <c r="D24" t="s">
        <v>221</v>
      </c>
      <c r="E24" t="s">
        <v>202</v>
      </c>
      <c r="F24" t="s">
        <v>10</v>
      </c>
      <c r="G24">
        <v>9230</v>
      </c>
      <c r="H24" t="s">
        <v>204</v>
      </c>
      <c r="I24" t="b">
        <v>1</v>
      </c>
    </row>
    <row r="25" spans="1:9" x14ac:dyDescent="0.2">
      <c r="A25" s="33">
        <v>41639</v>
      </c>
      <c r="B25">
        <v>2014</v>
      </c>
      <c r="C25" t="s">
        <v>220</v>
      </c>
      <c r="D25" t="s">
        <v>221</v>
      </c>
      <c r="E25" t="s">
        <v>202</v>
      </c>
      <c r="F25" t="s">
        <v>208</v>
      </c>
      <c r="G25">
        <v>1235</v>
      </c>
      <c r="H25" t="s">
        <v>204</v>
      </c>
      <c r="I25" t="b">
        <v>1</v>
      </c>
    </row>
    <row r="26" spans="1:9" x14ac:dyDescent="0.2">
      <c r="A26" s="33">
        <v>41639</v>
      </c>
      <c r="B26">
        <v>2014</v>
      </c>
      <c r="C26" t="s">
        <v>220</v>
      </c>
      <c r="D26" t="s">
        <v>221</v>
      </c>
      <c r="E26" t="s">
        <v>202</v>
      </c>
      <c r="F26" t="s">
        <v>209</v>
      </c>
      <c r="G26">
        <v>16235</v>
      </c>
      <c r="H26" t="s">
        <v>204</v>
      </c>
      <c r="I26" t="b">
        <v>1</v>
      </c>
    </row>
    <row r="27" spans="1:9" x14ac:dyDescent="0.2">
      <c r="A27" s="33">
        <v>41639</v>
      </c>
      <c r="B27">
        <v>2014</v>
      </c>
      <c r="C27" t="s">
        <v>220</v>
      </c>
      <c r="D27" t="s">
        <v>221</v>
      </c>
      <c r="E27" t="s">
        <v>202</v>
      </c>
      <c r="F27" t="s">
        <v>210</v>
      </c>
      <c r="G27">
        <v>66.21395652351238</v>
      </c>
      <c r="H27" t="s">
        <v>204</v>
      </c>
      <c r="I27" t="b">
        <v>1</v>
      </c>
    </row>
    <row r="28" spans="1:9" x14ac:dyDescent="0.2">
      <c r="A28" s="33">
        <v>41639</v>
      </c>
      <c r="B28">
        <v>2014</v>
      </c>
      <c r="C28" t="s">
        <v>220</v>
      </c>
      <c r="D28" t="s">
        <v>221</v>
      </c>
      <c r="E28" t="s">
        <v>202</v>
      </c>
      <c r="F28" t="s">
        <v>211</v>
      </c>
      <c r="G28">
        <v>7878</v>
      </c>
      <c r="H28" t="s">
        <v>204</v>
      </c>
      <c r="I28" t="b">
        <v>1</v>
      </c>
    </row>
    <row r="29" spans="1:9" x14ac:dyDescent="0.2">
      <c r="A29" s="33">
        <v>41639</v>
      </c>
      <c r="B29">
        <v>2014</v>
      </c>
      <c r="C29" t="s">
        <v>220</v>
      </c>
      <c r="D29" t="s">
        <v>221</v>
      </c>
      <c r="E29" t="s">
        <v>202</v>
      </c>
      <c r="F29" t="s">
        <v>212</v>
      </c>
      <c r="G29">
        <v>6558</v>
      </c>
      <c r="H29" t="s">
        <v>204</v>
      </c>
      <c r="I29" t="b">
        <v>1</v>
      </c>
    </row>
    <row r="30" spans="1:9" x14ac:dyDescent="0.2">
      <c r="A30" s="33">
        <v>41639</v>
      </c>
      <c r="B30">
        <v>2014</v>
      </c>
      <c r="C30" t="s">
        <v>220</v>
      </c>
      <c r="D30" t="s">
        <v>221</v>
      </c>
      <c r="E30" t="s">
        <v>202</v>
      </c>
      <c r="F30" t="s">
        <v>213</v>
      </c>
      <c r="G30">
        <v>26.746604673926349</v>
      </c>
      <c r="H30" t="s">
        <v>204</v>
      </c>
      <c r="I30" t="b">
        <v>1</v>
      </c>
    </row>
    <row r="31" spans="1:9" x14ac:dyDescent="0.2">
      <c r="A31" s="33">
        <v>41639</v>
      </c>
      <c r="B31">
        <v>2014</v>
      </c>
      <c r="C31" t="s">
        <v>220</v>
      </c>
      <c r="D31" t="s">
        <v>221</v>
      </c>
      <c r="E31" t="s">
        <v>202</v>
      </c>
      <c r="F31" t="s">
        <v>214</v>
      </c>
      <c r="G31">
        <v>7969</v>
      </c>
      <c r="H31" t="s">
        <v>204</v>
      </c>
      <c r="I31" t="b">
        <v>1</v>
      </c>
    </row>
    <row r="32" spans="1:9" x14ac:dyDescent="0.2">
      <c r="A32" s="33">
        <v>41639</v>
      </c>
      <c r="B32">
        <v>2014</v>
      </c>
      <c r="C32" t="s">
        <v>220</v>
      </c>
      <c r="D32" t="s">
        <v>221</v>
      </c>
      <c r="E32" t="s">
        <v>202</v>
      </c>
      <c r="F32" t="s">
        <v>215</v>
      </c>
      <c r="G32">
        <v>32.501325502671399</v>
      </c>
      <c r="H32" t="s">
        <v>204</v>
      </c>
      <c r="I32" t="b">
        <v>1</v>
      </c>
    </row>
    <row r="33" spans="1:9" x14ac:dyDescent="0.2">
      <c r="A33" s="33">
        <v>41639</v>
      </c>
      <c r="B33">
        <v>2014</v>
      </c>
      <c r="C33" t="s">
        <v>220</v>
      </c>
      <c r="D33" t="s">
        <v>221</v>
      </c>
      <c r="E33" t="s">
        <v>202</v>
      </c>
      <c r="F33" t="s">
        <v>216</v>
      </c>
      <c r="G33">
        <v>-91</v>
      </c>
      <c r="H33" t="s">
        <v>204</v>
      </c>
      <c r="I33" t="b">
        <v>1</v>
      </c>
    </row>
    <row r="34" spans="1:9" x14ac:dyDescent="0.2">
      <c r="A34" s="33">
        <v>41639</v>
      </c>
      <c r="B34">
        <v>2014</v>
      </c>
      <c r="C34" t="s">
        <v>220</v>
      </c>
      <c r="D34" t="s">
        <v>221</v>
      </c>
      <c r="E34" t="s">
        <v>202</v>
      </c>
      <c r="F34" t="s">
        <v>217</v>
      </c>
      <c r="G34">
        <v>1320</v>
      </c>
      <c r="H34" t="s">
        <v>204</v>
      </c>
      <c r="I34" t="b">
        <v>1</v>
      </c>
    </row>
    <row r="35" spans="1:9" x14ac:dyDescent="0.2">
      <c r="A35" s="33">
        <v>41639</v>
      </c>
      <c r="B35">
        <v>2014</v>
      </c>
      <c r="C35" t="s">
        <v>220</v>
      </c>
      <c r="D35" t="s">
        <v>221</v>
      </c>
      <c r="E35" t="s">
        <v>202</v>
      </c>
      <c r="F35" t="s">
        <v>218</v>
      </c>
      <c r="G35">
        <v>2748</v>
      </c>
      <c r="H35" t="s">
        <v>204</v>
      </c>
      <c r="I35" t="b">
        <v>1</v>
      </c>
    </row>
    <row r="36" spans="1:9" x14ac:dyDescent="0.2">
      <c r="A36" s="33">
        <v>41639</v>
      </c>
      <c r="B36">
        <v>2014</v>
      </c>
      <c r="C36" t="s">
        <v>220</v>
      </c>
      <c r="D36" t="s">
        <v>221</v>
      </c>
      <c r="E36" t="s">
        <v>202</v>
      </c>
      <c r="F36" t="s">
        <v>1</v>
      </c>
      <c r="G36">
        <v>24519</v>
      </c>
      <c r="H36" t="s">
        <v>204</v>
      </c>
      <c r="I36" t="b">
        <v>1</v>
      </c>
    </row>
    <row r="37" spans="1:9" x14ac:dyDescent="0.2">
      <c r="A37" s="33">
        <v>41639</v>
      </c>
      <c r="B37">
        <v>2014</v>
      </c>
      <c r="C37" t="s">
        <v>220</v>
      </c>
      <c r="D37" t="s">
        <v>221</v>
      </c>
      <c r="E37" t="s">
        <v>202</v>
      </c>
      <c r="F37" t="s">
        <v>219</v>
      </c>
      <c r="G37">
        <v>4283</v>
      </c>
      <c r="H37" t="s">
        <v>204</v>
      </c>
      <c r="I37" t="b">
        <v>1</v>
      </c>
    </row>
    <row r="38" spans="1:9" x14ac:dyDescent="0.2">
      <c r="A38" s="33">
        <v>41729</v>
      </c>
      <c r="B38">
        <v>2014</v>
      </c>
      <c r="C38" t="s">
        <v>222</v>
      </c>
      <c r="D38" t="s">
        <v>223</v>
      </c>
      <c r="E38" t="s">
        <v>202</v>
      </c>
      <c r="F38" t="s">
        <v>203</v>
      </c>
      <c r="G38">
        <v>0.68</v>
      </c>
      <c r="H38" t="s">
        <v>204</v>
      </c>
      <c r="I38" t="b">
        <v>1</v>
      </c>
    </row>
    <row r="39" spans="1:9" x14ac:dyDescent="0.2">
      <c r="A39" s="33">
        <v>41729</v>
      </c>
      <c r="B39">
        <v>2014</v>
      </c>
      <c r="C39" t="s">
        <v>222</v>
      </c>
      <c r="D39" t="s">
        <v>223</v>
      </c>
      <c r="E39" t="s">
        <v>202</v>
      </c>
      <c r="F39" t="s">
        <v>205</v>
      </c>
      <c r="G39">
        <v>5941</v>
      </c>
      <c r="H39" t="s">
        <v>204</v>
      </c>
      <c r="I39" t="b">
        <v>1</v>
      </c>
    </row>
    <row r="40" spans="1:9" x14ac:dyDescent="0.2">
      <c r="A40" s="33">
        <v>41729</v>
      </c>
      <c r="B40">
        <v>2014</v>
      </c>
      <c r="C40" t="s">
        <v>222</v>
      </c>
      <c r="D40" t="s">
        <v>223</v>
      </c>
      <c r="E40" t="s">
        <v>202</v>
      </c>
      <c r="F40" t="s">
        <v>206</v>
      </c>
      <c r="G40">
        <v>1255</v>
      </c>
      <c r="H40" t="s">
        <v>204</v>
      </c>
      <c r="I40" t="b">
        <v>1</v>
      </c>
    </row>
    <row r="41" spans="1:9" x14ac:dyDescent="0.2">
      <c r="A41" s="33">
        <v>41729</v>
      </c>
      <c r="B41">
        <v>2014</v>
      </c>
      <c r="C41" t="s">
        <v>222</v>
      </c>
      <c r="D41" t="s">
        <v>223</v>
      </c>
      <c r="E41" t="s">
        <v>202</v>
      </c>
      <c r="F41" t="s">
        <v>207</v>
      </c>
      <c r="G41">
        <v>0.68</v>
      </c>
      <c r="H41" t="s">
        <v>204</v>
      </c>
      <c r="I41" t="b">
        <v>1</v>
      </c>
    </row>
    <row r="42" spans="1:9" x14ac:dyDescent="0.2">
      <c r="A42" s="33">
        <v>41729</v>
      </c>
      <c r="B42">
        <v>2014</v>
      </c>
      <c r="C42" t="s">
        <v>222</v>
      </c>
      <c r="D42" t="s">
        <v>223</v>
      </c>
      <c r="E42" t="s">
        <v>202</v>
      </c>
      <c r="F42" t="s">
        <v>10</v>
      </c>
      <c r="G42">
        <v>8229</v>
      </c>
      <c r="H42" t="s">
        <v>204</v>
      </c>
      <c r="I42" t="b">
        <v>1</v>
      </c>
    </row>
    <row r="43" spans="1:9" x14ac:dyDescent="0.2">
      <c r="A43" s="33">
        <v>41729</v>
      </c>
      <c r="B43">
        <v>2014</v>
      </c>
      <c r="C43" t="s">
        <v>222</v>
      </c>
      <c r="D43" t="s">
        <v>223</v>
      </c>
      <c r="E43" t="s">
        <v>202</v>
      </c>
      <c r="F43" t="s">
        <v>208</v>
      </c>
      <c r="G43">
        <v>1203</v>
      </c>
      <c r="H43" t="s">
        <v>204</v>
      </c>
      <c r="I43" t="b">
        <v>1</v>
      </c>
    </row>
    <row r="44" spans="1:9" x14ac:dyDescent="0.2">
      <c r="A44" s="33">
        <v>41729</v>
      </c>
      <c r="B44">
        <v>2014</v>
      </c>
      <c r="C44" t="s">
        <v>222</v>
      </c>
      <c r="D44" t="s">
        <v>223</v>
      </c>
      <c r="E44" t="s">
        <v>202</v>
      </c>
      <c r="F44" t="s">
        <v>209</v>
      </c>
      <c r="G44">
        <v>14462</v>
      </c>
      <c r="H44" t="s">
        <v>204</v>
      </c>
      <c r="I44" t="b">
        <v>1</v>
      </c>
    </row>
    <row r="45" spans="1:9" x14ac:dyDescent="0.2">
      <c r="A45" s="33">
        <v>41729</v>
      </c>
      <c r="B45">
        <v>2014</v>
      </c>
      <c r="C45" t="s">
        <v>222</v>
      </c>
      <c r="D45" t="s">
        <v>223</v>
      </c>
      <c r="E45" t="s">
        <v>202</v>
      </c>
      <c r="F45" t="s">
        <v>210</v>
      </c>
      <c r="G45">
        <v>70.881733078468855</v>
      </c>
      <c r="H45" t="s">
        <v>204</v>
      </c>
      <c r="I45" t="b">
        <v>1</v>
      </c>
    </row>
    <row r="46" spans="1:9" x14ac:dyDescent="0.2">
      <c r="A46" s="33">
        <v>41729</v>
      </c>
      <c r="B46">
        <v>2014</v>
      </c>
      <c r="C46" t="s">
        <v>222</v>
      </c>
      <c r="D46" t="s">
        <v>223</v>
      </c>
      <c r="E46" t="s">
        <v>202</v>
      </c>
      <c r="F46" t="s">
        <v>211</v>
      </c>
      <c r="G46">
        <v>6957</v>
      </c>
      <c r="H46" t="s">
        <v>204</v>
      </c>
      <c r="I46" t="b">
        <v>1</v>
      </c>
    </row>
    <row r="47" spans="1:9" x14ac:dyDescent="0.2">
      <c r="A47" s="33">
        <v>41729</v>
      </c>
      <c r="B47">
        <v>2014</v>
      </c>
      <c r="C47" t="s">
        <v>222</v>
      </c>
      <c r="D47" t="s">
        <v>223</v>
      </c>
      <c r="E47" t="s">
        <v>202</v>
      </c>
      <c r="F47" t="s">
        <v>212</v>
      </c>
      <c r="G47">
        <v>5660</v>
      </c>
      <c r="H47" t="s">
        <v>204</v>
      </c>
      <c r="I47" t="b">
        <v>1</v>
      </c>
    </row>
    <row r="48" spans="1:9" x14ac:dyDescent="0.2">
      <c r="A48" s="33">
        <v>41729</v>
      </c>
      <c r="B48">
        <v>2014</v>
      </c>
      <c r="C48" t="s">
        <v>222</v>
      </c>
      <c r="D48" t="s">
        <v>223</v>
      </c>
      <c r="E48" t="s">
        <v>202</v>
      </c>
      <c r="F48" t="s">
        <v>213</v>
      </c>
      <c r="G48">
        <v>27.741018477674849</v>
      </c>
      <c r="H48" t="s">
        <v>204</v>
      </c>
      <c r="I48" t="b">
        <v>1</v>
      </c>
    </row>
    <row r="49" spans="1:9" x14ac:dyDescent="0.2">
      <c r="A49" s="33">
        <v>41729</v>
      </c>
      <c r="B49">
        <v>2014</v>
      </c>
      <c r="C49" t="s">
        <v>222</v>
      </c>
      <c r="D49" t="s">
        <v>223</v>
      </c>
      <c r="E49" t="s">
        <v>202</v>
      </c>
      <c r="F49" t="s">
        <v>214</v>
      </c>
      <c r="G49">
        <v>6974</v>
      </c>
      <c r="H49" t="s">
        <v>204</v>
      </c>
      <c r="I49" t="b">
        <v>1</v>
      </c>
    </row>
    <row r="50" spans="1:9" x14ac:dyDescent="0.2">
      <c r="A50" s="33">
        <v>41729</v>
      </c>
      <c r="B50">
        <v>2014</v>
      </c>
      <c r="C50" t="s">
        <v>222</v>
      </c>
      <c r="D50" t="s">
        <v>223</v>
      </c>
      <c r="E50" t="s">
        <v>202</v>
      </c>
      <c r="F50" t="s">
        <v>215</v>
      </c>
      <c r="G50">
        <v>34.18124785570749</v>
      </c>
      <c r="H50" t="s">
        <v>204</v>
      </c>
      <c r="I50" t="b">
        <v>1</v>
      </c>
    </row>
    <row r="51" spans="1:9" x14ac:dyDescent="0.2">
      <c r="A51" s="33">
        <v>41729</v>
      </c>
      <c r="B51">
        <v>2014</v>
      </c>
      <c r="C51" t="s">
        <v>222</v>
      </c>
      <c r="D51" t="s">
        <v>223</v>
      </c>
      <c r="E51" t="s">
        <v>202</v>
      </c>
      <c r="F51" t="s">
        <v>216</v>
      </c>
      <c r="G51">
        <v>-17</v>
      </c>
      <c r="H51" t="s">
        <v>204</v>
      </c>
      <c r="I51" t="b">
        <v>1</v>
      </c>
    </row>
    <row r="52" spans="1:9" x14ac:dyDescent="0.2">
      <c r="A52" s="33">
        <v>41729</v>
      </c>
      <c r="B52">
        <v>2014</v>
      </c>
      <c r="C52" t="s">
        <v>222</v>
      </c>
      <c r="D52" t="s">
        <v>223</v>
      </c>
      <c r="E52" t="s">
        <v>202</v>
      </c>
      <c r="F52" t="s">
        <v>217</v>
      </c>
      <c r="G52">
        <v>1297</v>
      </c>
      <c r="H52" t="s">
        <v>204</v>
      </c>
      <c r="I52" t="b">
        <v>1</v>
      </c>
    </row>
    <row r="53" spans="1:9" x14ac:dyDescent="0.2">
      <c r="A53" s="33">
        <v>41729</v>
      </c>
      <c r="B53">
        <v>2014</v>
      </c>
      <c r="C53" t="s">
        <v>222</v>
      </c>
      <c r="D53" t="s">
        <v>223</v>
      </c>
      <c r="E53" t="s">
        <v>202</v>
      </c>
      <c r="F53" t="s">
        <v>218</v>
      </c>
      <c r="G53">
        <v>2743</v>
      </c>
      <c r="H53" t="s">
        <v>204</v>
      </c>
      <c r="I53" t="b">
        <v>1</v>
      </c>
    </row>
    <row r="54" spans="1:9" x14ac:dyDescent="0.2">
      <c r="A54" s="33">
        <v>41729</v>
      </c>
      <c r="B54">
        <v>2014</v>
      </c>
      <c r="C54" t="s">
        <v>222</v>
      </c>
      <c r="D54" t="s">
        <v>223</v>
      </c>
      <c r="E54" t="s">
        <v>202</v>
      </c>
      <c r="F54" t="s">
        <v>1</v>
      </c>
      <c r="G54">
        <v>20403</v>
      </c>
      <c r="H54" t="s">
        <v>204</v>
      </c>
      <c r="I54" t="b">
        <v>1</v>
      </c>
    </row>
    <row r="55" spans="1:9" x14ac:dyDescent="0.2">
      <c r="A55" s="33">
        <v>41729</v>
      </c>
      <c r="B55">
        <v>2014</v>
      </c>
      <c r="C55" t="s">
        <v>222</v>
      </c>
      <c r="D55" t="s">
        <v>223</v>
      </c>
      <c r="E55" t="s">
        <v>202</v>
      </c>
      <c r="F55" t="s">
        <v>219</v>
      </c>
      <c r="G55">
        <v>3542</v>
      </c>
      <c r="H55" t="s">
        <v>204</v>
      </c>
      <c r="I55" t="b">
        <v>1</v>
      </c>
    </row>
    <row r="56" spans="1:9" x14ac:dyDescent="0.2">
      <c r="A56" s="33">
        <v>41820</v>
      </c>
      <c r="B56">
        <v>2014</v>
      </c>
      <c r="C56" t="s">
        <v>224</v>
      </c>
      <c r="D56" t="s">
        <v>225</v>
      </c>
      <c r="E56" t="s">
        <v>202</v>
      </c>
      <c r="F56" t="s">
        <v>203</v>
      </c>
      <c r="G56">
        <v>0.56000000000000005</v>
      </c>
      <c r="H56" t="s">
        <v>204</v>
      </c>
      <c r="I56" t="b">
        <v>1</v>
      </c>
    </row>
    <row r="57" spans="1:9" x14ac:dyDescent="0.2">
      <c r="A57" s="33">
        <v>41820</v>
      </c>
      <c r="B57">
        <v>2014</v>
      </c>
      <c r="C57" t="s">
        <v>224</v>
      </c>
      <c r="D57" t="s">
        <v>225</v>
      </c>
      <c r="E57" t="s">
        <v>202</v>
      </c>
      <c r="F57" t="s">
        <v>205</v>
      </c>
      <c r="G57">
        <v>7595</v>
      </c>
      <c r="H57" t="s">
        <v>204</v>
      </c>
      <c r="I57" t="b">
        <v>1</v>
      </c>
    </row>
    <row r="58" spans="1:9" x14ac:dyDescent="0.2">
      <c r="A58" s="33">
        <v>41820</v>
      </c>
      <c r="B58">
        <v>2014</v>
      </c>
      <c r="C58" t="s">
        <v>224</v>
      </c>
      <c r="D58" t="s">
        <v>225</v>
      </c>
      <c r="E58" t="s">
        <v>202</v>
      </c>
      <c r="F58" t="s">
        <v>206</v>
      </c>
      <c r="G58">
        <v>1742</v>
      </c>
      <c r="H58" t="s">
        <v>204</v>
      </c>
      <c r="I58" t="b">
        <v>1</v>
      </c>
    </row>
    <row r="59" spans="1:9" x14ac:dyDescent="0.2">
      <c r="A59" s="33">
        <v>41820</v>
      </c>
      <c r="B59">
        <v>2014</v>
      </c>
      <c r="C59" t="s">
        <v>224</v>
      </c>
      <c r="D59" t="s">
        <v>225</v>
      </c>
      <c r="E59" t="s">
        <v>202</v>
      </c>
      <c r="F59" t="s">
        <v>207</v>
      </c>
      <c r="G59">
        <v>0.54999999999999982</v>
      </c>
      <c r="H59" t="s">
        <v>204</v>
      </c>
      <c r="I59" t="b">
        <v>1</v>
      </c>
    </row>
    <row r="60" spans="1:9" x14ac:dyDescent="0.2">
      <c r="A60" s="33">
        <v>41820</v>
      </c>
      <c r="B60">
        <v>2014</v>
      </c>
      <c r="C60" t="s">
        <v>224</v>
      </c>
      <c r="D60" t="s">
        <v>225</v>
      </c>
      <c r="E60" t="s">
        <v>202</v>
      </c>
      <c r="F60" t="s">
        <v>10</v>
      </c>
      <c r="G60">
        <v>8224</v>
      </c>
      <c r="H60" t="s">
        <v>204</v>
      </c>
      <c r="I60" t="b">
        <v>1</v>
      </c>
    </row>
    <row r="61" spans="1:9" x14ac:dyDescent="0.2">
      <c r="A61" s="33">
        <v>41820</v>
      </c>
      <c r="B61">
        <v>2014</v>
      </c>
      <c r="C61" t="s">
        <v>224</v>
      </c>
      <c r="D61" t="s">
        <v>225</v>
      </c>
      <c r="E61" t="s">
        <v>202</v>
      </c>
      <c r="F61" t="s">
        <v>208</v>
      </c>
      <c r="G61">
        <v>1373</v>
      </c>
      <c r="H61" t="s">
        <v>204</v>
      </c>
      <c r="I61" t="b">
        <v>1</v>
      </c>
    </row>
    <row r="62" spans="1:9" x14ac:dyDescent="0.2">
      <c r="A62" s="33">
        <v>41820</v>
      </c>
      <c r="B62">
        <v>2014</v>
      </c>
      <c r="C62" t="s">
        <v>224</v>
      </c>
      <c r="D62" t="s">
        <v>225</v>
      </c>
      <c r="E62" t="s">
        <v>202</v>
      </c>
      <c r="F62" t="s">
        <v>209</v>
      </c>
      <c r="G62">
        <v>15787</v>
      </c>
      <c r="H62" t="s">
        <v>204</v>
      </c>
      <c r="I62" t="b">
        <v>1</v>
      </c>
    </row>
    <row r="63" spans="1:9" x14ac:dyDescent="0.2">
      <c r="A63" s="33">
        <v>41820</v>
      </c>
      <c r="B63">
        <v>2014</v>
      </c>
      <c r="C63" t="s">
        <v>224</v>
      </c>
      <c r="D63" t="s">
        <v>225</v>
      </c>
      <c r="E63" t="s">
        <v>202</v>
      </c>
      <c r="F63" t="s">
        <v>210</v>
      </c>
      <c r="G63">
        <v>67.517748695577794</v>
      </c>
      <c r="H63" t="s">
        <v>204</v>
      </c>
      <c r="I63" t="b">
        <v>1</v>
      </c>
    </row>
    <row r="64" spans="1:9" x14ac:dyDescent="0.2">
      <c r="A64" s="33">
        <v>41820</v>
      </c>
      <c r="B64">
        <v>2014</v>
      </c>
      <c r="C64" t="s">
        <v>224</v>
      </c>
      <c r="D64" t="s">
        <v>225</v>
      </c>
      <c r="E64" t="s">
        <v>202</v>
      </c>
      <c r="F64" t="s">
        <v>211</v>
      </c>
      <c r="G64">
        <v>6577</v>
      </c>
      <c r="H64" t="s">
        <v>204</v>
      </c>
      <c r="I64" t="b">
        <v>1</v>
      </c>
    </row>
    <row r="65" spans="1:9" x14ac:dyDescent="0.2">
      <c r="A65" s="33">
        <v>41820</v>
      </c>
      <c r="B65">
        <v>2014</v>
      </c>
      <c r="C65" t="s">
        <v>224</v>
      </c>
      <c r="D65" t="s">
        <v>225</v>
      </c>
      <c r="E65" t="s">
        <v>202</v>
      </c>
      <c r="F65" t="s">
        <v>212</v>
      </c>
      <c r="G65">
        <v>4612</v>
      </c>
      <c r="H65" t="s">
        <v>204</v>
      </c>
      <c r="I65" t="b">
        <v>1</v>
      </c>
    </row>
    <row r="66" spans="1:9" x14ac:dyDescent="0.2">
      <c r="A66" s="33">
        <v>41820</v>
      </c>
      <c r="B66">
        <v>2014</v>
      </c>
      <c r="C66" t="s">
        <v>224</v>
      </c>
      <c r="D66" t="s">
        <v>225</v>
      </c>
      <c r="E66" t="s">
        <v>202</v>
      </c>
      <c r="F66" t="s">
        <v>213</v>
      </c>
      <c r="G66">
        <v>19.72457445898554</v>
      </c>
      <c r="H66" t="s">
        <v>204</v>
      </c>
      <c r="I66" t="b">
        <v>1</v>
      </c>
    </row>
    <row r="67" spans="1:9" x14ac:dyDescent="0.2">
      <c r="A67" s="33">
        <v>41820</v>
      </c>
      <c r="B67">
        <v>2014</v>
      </c>
      <c r="C67" t="s">
        <v>224</v>
      </c>
      <c r="D67" t="s">
        <v>225</v>
      </c>
      <c r="E67" t="s">
        <v>202</v>
      </c>
      <c r="F67" t="s">
        <v>214</v>
      </c>
      <c r="G67">
        <v>6482</v>
      </c>
      <c r="H67" t="s">
        <v>204</v>
      </c>
      <c r="I67" t="b">
        <v>1</v>
      </c>
    </row>
    <row r="68" spans="1:9" x14ac:dyDescent="0.2">
      <c r="A68" s="33">
        <v>41820</v>
      </c>
      <c r="B68">
        <v>2014</v>
      </c>
      <c r="C68" t="s">
        <v>224</v>
      </c>
      <c r="D68" t="s">
        <v>225</v>
      </c>
      <c r="E68" t="s">
        <v>202</v>
      </c>
      <c r="F68" t="s">
        <v>215</v>
      </c>
      <c r="G68">
        <v>27.722179454281068</v>
      </c>
      <c r="H68" t="s">
        <v>204</v>
      </c>
      <c r="I68" t="b">
        <v>1</v>
      </c>
    </row>
    <row r="69" spans="1:9" x14ac:dyDescent="0.2">
      <c r="A69" s="33">
        <v>41820</v>
      </c>
      <c r="B69">
        <v>2014</v>
      </c>
      <c r="C69" t="s">
        <v>224</v>
      </c>
      <c r="D69" t="s">
        <v>225</v>
      </c>
      <c r="E69" t="s">
        <v>202</v>
      </c>
      <c r="F69" t="s">
        <v>216</v>
      </c>
      <c r="G69">
        <v>95</v>
      </c>
      <c r="H69" t="s">
        <v>204</v>
      </c>
      <c r="I69" t="b">
        <v>1</v>
      </c>
    </row>
    <row r="70" spans="1:9" x14ac:dyDescent="0.2">
      <c r="A70" s="33">
        <v>41820</v>
      </c>
      <c r="B70">
        <v>2014</v>
      </c>
      <c r="C70" t="s">
        <v>224</v>
      </c>
      <c r="D70" t="s">
        <v>225</v>
      </c>
      <c r="E70" t="s">
        <v>202</v>
      </c>
      <c r="F70" t="s">
        <v>217</v>
      </c>
      <c r="G70">
        <v>1965</v>
      </c>
      <c r="H70" t="s">
        <v>204</v>
      </c>
      <c r="I70" t="b">
        <v>1</v>
      </c>
    </row>
    <row r="71" spans="1:9" x14ac:dyDescent="0.2">
      <c r="A71" s="33">
        <v>41820</v>
      </c>
      <c r="B71">
        <v>2014</v>
      </c>
      <c r="C71" t="s">
        <v>224</v>
      </c>
      <c r="D71" t="s">
        <v>225</v>
      </c>
      <c r="E71" t="s">
        <v>202</v>
      </c>
      <c r="F71" t="s">
        <v>218</v>
      </c>
      <c r="G71">
        <v>3123</v>
      </c>
      <c r="H71" t="s">
        <v>204</v>
      </c>
      <c r="I71" t="b">
        <v>1</v>
      </c>
    </row>
    <row r="72" spans="1:9" x14ac:dyDescent="0.2">
      <c r="A72" s="33">
        <v>41820</v>
      </c>
      <c r="B72">
        <v>2014</v>
      </c>
      <c r="C72" t="s">
        <v>224</v>
      </c>
      <c r="D72" t="s">
        <v>225</v>
      </c>
      <c r="E72" t="s">
        <v>202</v>
      </c>
      <c r="F72" t="s">
        <v>1</v>
      </c>
      <c r="G72">
        <v>23382</v>
      </c>
      <c r="H72" t="s">
        <v>204</v>
      </c>
      <c r="I72" t="b">
        <v>1</v>
      </c>
    </row>
    <row r="73" spans="1:9" x14ac:dyDescent="0.2">
      <c r="A73" s="33">
        <v>41820</v>
      </c>
      <c r="B73">
        <v>2014</v>
      </c>
      <c r="C73" t="s">
        <v>224</v>
      </c>
      <c r="D73" t="s">
        <v>225</v>
      </c>
      <c r="E73" t="s">
        <v>202</v>
      </c>
      <c r="F73" t="s">
        <v>219</v>
      </c>
      <c r="G73">
        <v>4682</v>
      </c>
      <c r="H73" t="s">
        <v>204</v>
      </c>
      <c r="I73" t="b">
        <v>1</v>
      </c>
    </row>
    <row r="74" spans="1:9" x14ac:dyDescent="0.2">
      <c r="A74" s="33">
        <v>41912</v>
      </c>
      <c r="B74">
        <v>2015</v>
      </c>
      <c r="C74" t="s">
        <v>200</v>
      </c>
      <c r="D74" t="s">
        <v>226</v>
      </c>
      <c r="E74" t="s">
        <v>202</v>
      </c>
      <c r="F74" t="s">
        <v>203</v>
      </c>
      <c r="G74">
        <v>0.55000000000000004</v>
      </c>
      <c r="H74" t="s">
        <v>204</v>
      </c>
      <c r="I74" t="b">
        <v>1</v>
      </c>
    </row>
    <row r="75" spans="1:9" x14ac:dyDescent="0.2">
      <c r="A75" s="33">
        <v>41912</v>
      </c>
      <c r="B75">
        <v>2015</v>
      </c>
      <c r="C75" t="s">
        <v>200</v>
      </c>
      <c r="D75" t="s">
        <v>226</v>
      </c>
      <c r="E75" t="s">
        <v>202</v>
      </c>
      <c r="F75" t="s">
        <v>205</v>
      </c>
      <c r="G75">
        <v>8273</v>
      </c>
      <c r="H75" t="s">
        <v>204</v>
      </c>
      <c r="I75" t="b">
        <v>1</v>
      </c>
    </row>
    <row r="76" spans="1:9" x14ac:dyDescent="0.2">
      <c r="A76" s="33">
        <v>41912</v>
      </c>
      <c r="B76">
        <v>2015</v>
      </c>
      <c r="C76" t="s">
        <v>200</v>
      </c>
      <c r="D76" t="s">
        <v>226</v>
      </c>
      <c r="E76" t="s">
        <v>202</v>
      </c>
      <c r="F76" t="s">
        <v>206</v>
      </c>
      <c r="G76">
        <v>1428</v>
      </c>
      <c r="H76" t="s">
        <v>204</v>
      </c>
      <c r="I76" t="b">
        <v>1</v>
      </c>
    </row>
    <row r="77" spans="1:9" x14ac:dyDescent="0.2">
      <c r="A77" s="33">
        <v>41912</v>
      </c>
      <c r="B77">
        <v>2015</v>
      </c>
      <c r="C77" t="s">
        <v>200</v>
      </c>
      <c r="D77" t="s">
        <v>226</v>
      </c>
      <c r="E77" t="s">
        <v>202</v>
      </c>
      <c r="F77" t="s">
        <v>207</v>
      </c>
      <c r="G77">
        <v>0.54</v>
      </c>
      <c r="H77" t="s">
        <v>204</v>
      </c>
      <c r="I77" t="b">
        <v>1</v>
      </c>
    </row>
    <row r="78" spans="1:9" x14ac:dyDescent="0.2">
      <c r="A78" s="33">
        <v>41912</v>
      </c>
      <c r="B78">
        <v>2015</v>
      </c>
      <c r="C78" t="s">
        <v>200</v>
      </c>
      <c r="D78" t="s">
        <v>226</v>
      </c>
      <c r="E78" t="s">
        <v>202</v>
      </c>
      <c r="F78" t="s">
        <v>10</v>
      </c>
      <c r="G78">
        <v>7272</v>
      </c>
      <c r="H78" t="s">
        <v>204</v>
      </c>
      <c r="I78" t="b">
        <v>1</v>
      </c>
    </row>
    <row r="79" spans="1:9" x14ac:dyDescent="0.2">
      <c r="A79" s="33">
        <v>41912</v>
      </c>
      <c r="B79">
        <v>2015</v>
      </c>
      <c r="C79" t="s">
        <v>200</v>
      </c>
      <c r="D79" t="s">
        <v>226</v>
      </c>
      <c r="E79" t="s">
        <v>202</v>
      </c>
      <c r="F79" t="s">
        <v>208</v>
      </c>
      <c r="G79">
        <v>1151</v>
      </c>
      <c r="H79" t="s">
        <v>204</v>
      </c>
      <c r="I79" t="b">
        <v>1</v>
      </c>
    </row>
    <row r="80" spans="1:9" x14ac:dyDescent="0.2">
      <c r="A80" s="33">
        <v>41912</v>
      </c>
      <c r="B80">
        <v>2015</v>
      </c>
      <c r="C80" t="s">
        <v>200</v>
      </c>
      <c r="D80" t="s">
        <v>226</v>
      </c>
      <c r="E80" t="s">
        <v>202</v>
      </c>
      <c r="F80" t="s">
        <v>209</v>
      </c>
      <c r="G80">
        <v>14928</v>
      </c>
      <c r="H80" t="s">
        <v>204</v>
      </c>
      <c r="I80" t="b">
        <v>1</v>
      </c>
    </row>
    <row r="81" spans="1:9" x14ac:dyDescent="0.2">
      <c r="A81" s="33">
        <v>41912</v>
      </c>
      <c r="B81">
        <v>2015</v>
      </c>
      <c r="C81" t="s">
        <v>200</v>
      </c>
      <c r="D81" t="s">
        <v>226</v>
      </c>
      <c r="E81" t="s">
        <v>202</v>
      </c>
      <c r="F81" t="s">
        <v>210</v>
      </c>
      <c r="G81">
        <v>64.34205422180078</v>
      </c>
      <c r="H81" t="s">
        <v>204</v>
      </c>
      <c r="I81" t="b">
        <v>1</v>
      </c>
    </row>
    <row r="82" spans="1:9" x14ac:dyDescent="0.2">
      <c r="A82" s="33">
        <v>41912</v>
      </c>
      <c r="B82">
        <v>2015</v>
      </c>
      <c r="C82" t="s">
        <v>200</v>
      </c>
      <c r="D82" t="s">
        <v>226</v>
      </c>
      <c r="E82" t="s">
        <v>202</v>
      </c>
      <c r="F82" t="s">
        <v>211</v>
      </c>
      <c r="G82">
        <v>5896</v>
      </c>
      <c r="H82" t="s">
        <v>204</v>
      </c>
      <c r="I82" t="b">
        <v>1</v>
      </c>
    </row>
    <row r="83" spans="1:9" x14ac:dyDescent="0.2">
      <c r="A83" s="33">
        <v>41912</v>
      </c>
      <c r="B83">
        <v>2015</v>
      </c>
      <c r="C83" t="s">
        <v>200</v>
      </c>
      <c r="D83" t="s">
        <v>226</v>
      </c>
      <c r="E83" t="s">
        <v>202</v>
      </c>
      <c r="F83" t="s">
        <v>212</v>
      </c>
      <c r="G83">
        <v>4540</v>
      </c>
      <c r="H83" t="s">
        <v>204</v>
      </c>
      <c r="I83" t="b">
        <v>1</v>
      </c>
    </row>
    <row r="84" spans="1:9" x14ac:dyDescent="0.2">
      <c r="A84" s="33">
        <v>41912</v>
      </c>
      <c r="B84">
        <v>2015</v>
      </c>
      <c r="C84" t="s">
        <v>200</v>
      </c>
      <c r="D84" t="s">
        <v>226</v>
      </c>
      <c r="E84" t="s">
        <v>202</v>
      </c>
      <c r="F84" t="s">
        <v>213</v>
      </c>
      <c r="G84">
        <v>19.568122063704148</v>
      </c>
      <c r="H84" t="s">
        <v>204</v>
      </c>
      <c r="I84" t="b">
        <v>1</v>
      </c>
    </row>
    <row r="85" spans="1:9" x14ac:dyDescent="0.2">
      <c r="A85" s="33">
        <v>41912</v>
      </c>
      <c r="B85">
        <v>2015</v>
      </c>
      <c r="C85" t="s">
        <v>200</v>
      </c>
      <c r="D85" t="s">
        <v>226</v>
      </c>
      <c r="E85" t="s">
        <v>202</v>
      </c>
      <c r="F85" t="s">
        <v>214</v>
      </c>
      <c r="G85">
        <v>5844</v>
      </c>
      <c r="H85" t="s">
        <v>204</v>
      </c>
      <c r="I85" t="b">
        <v>1</v>
      </c>
    </row>
    <row r="86" spans="1:9" x14ac:dyDescent="0.2">
      <c r="A86" s="33">
        <v>41912</v>
      </c>
      <c r="B86">
        <v>2015</v>
      </c>
      <c r="C86" t="s">
        <v>200</v>
      </c>
      <c r="D86" t="s">
        <v>226</v>
      </c>
      <c r="E86" t="s">
        <v>202</v>
      </c>
      <c r="F86" t="s">
        <v>215</v>
      </c>
      <c r="G86">
        <v>25.18856945821301</v>
      </c>
      <c r="H86" t="s">
        <v>204</v>
      </c>
      <c r="I86" t="b">
        <v>1</v>
      </c>
    </row>
    <row r="87" spans="1:9" x14ac:dyDescent="0.2">
      <c r="A87" s="33">
        <v>41912</v>
      </c>
      <c r="B87">
        <v>2015</v>
      </c>
      <c r="C87" t="s">
        <v>200</v>
      </c>
      <c r="D87" t="s">
        <v>226</v>
      </c>
      <c r="E87" t="s">
        <v>202</v>
      </c>
      <c r="F87" t="s">
        <v>216</v>
      </c>
      <c r="G87">
        <v>52</v>
      </c>
      <c r="H87" t="s">
        <v>204</v>
      </c>
      <c r="I87" t="b">
        <v>1</v>
      </c>
    </row>
    <row r="88" spans="1:9" x14ac:dyDescent="0.2">
      <c r="A88" s="33">
        <v>41912</v>
      </c>
      <c r="B88">
        <v>2015</v>
      </c>
      <c r="C88" t="s">
        <v>200</v>
      </c>
      <c r="D88" t="s">
        <v>226</v>
      </c>
      <c r="E88" t="s">
        <v>202</v>
      </c>
      <c r="F88" t="s">
        <v>217</v>
      </c>
      <c r="G88">
        <v>1356</v>
      </c>
      <c r="H88" t="s">
        <v>204</v>
      </c>
      <c r="I88" t="b">
        <v>1</v>
      </c>
    </row>
    <row r="89" spans="1:9" x14ac:dyDescent="0.2">
      <c r="A89" s="33">
        <v>41912</v>
      </c>
      <c r="B89">
        <v>2015</v>
      </c>
      <c r="C89" t="s">
        <v>200</v>
      </c>
      <c r="D89" t="s">
        <v>226</v>
      </c>
      <c r="E89" t="s">
        <v>202</v>
      </c>
      <c r="F89" t="s">
        <v>218</v>
      </c>
      <c r="G89">
        <v>3065</v>
      </c>
      <c r="H89" t="s">
        <v>204</v>
      </c>
      <c r="I89" t="b">
        <v>1</v>
      </c>
    </row>
    <row r="90" spans="1:9" x14ac:dyDescent="0.2">
      <c r="A90" s="33">
        <v>41912</v>
      </c>
      <c r="B90">
        <v>2015</v>
      </c>
      <c r="C90" t="s">
        <v>200</v>
      </c>
      <c r="D90" t="s">
        <v>226</v>
      </c>
      <c r="E90" t="s">
        <v>202</v>
      </c>
      <c r="F90" t="s">
        <v>1</v>
      </c>
      <c r="G90">
        <v>23201</v>
      </c>
      <c r="H90" t="s">
        <v>204</v>
      </c>
      <c r="I90" t="b">
        <v>1</v>
      </c>
    </row>
    <row r="91" spans="1:9" x14ac:dyDescent="0.2">
      <c r="A91" s="33">
        <v>41912</v>
      </c>
      <c r="B91">
        <v>2015</v>
      </c>
      <c r="C91" t="s">
        <v>200</v>
      </c>
      <c r="D91" t="s">
        <v>226</v>
      </c>
      <c r="E91" t="s">
        <v>202</v>
      </c>
      <c r="F91" t="s">
        <v>219</v>
      </c>
      <c r="G91">
        <v>3728</v>
      </c>
      <c r="H91" t="s">
        <v>204</v>
      </c>
      <c r="I91" t="b">
        <v>1</v>
      </c>
    </row>
    <row r="92" spans="1:9" x14ac:dyDescent="0.2">
      <c r="A92" s="33">
        <v>42004</v>
      </c>
      <c r="B92">
        <v>2015</v>
      </c>
      <c r="C92" t="s">
        <v>220</v>
      </c>
      <c r="D92" t="s">
        <v>227</v>
      </c>
      <c r="E92" t="s">
        <v>202</v>
      </c>
      <c r="F92" t="s">
        <v>203</v>
      </c>
      <c r="G92">
        <v>0.71</v>
      </c>
      <c r="H92" t="s">
        <v>204</v>
      </c>
      <c r="I92" t="b">
        <v>1</v>
      </c>
    </row>
    <row r="93" spans="1:9" x14ac:dyDescent="0.2">
      <c r="A93" s="33">
        <v>42004</v>
      </c>
      <c r="B93">
        <v>2015</v>
      </c>
      <c r="C93" t="s">
        <v>220</v>
      </c>
      <c r="D93" t="s">
        <v>227</v>
      </c>
      <c r="E93" t="s">
        <v>202</v>
      </c>
      <c r="F93" t="s">
        <v>205</v>
      </c>
      <c r="G93">
        <v>10136</v>
      </c>
      <c r="H93" t="s">
        <v>204</v>
      </c>
      <c r="I93" t="b">
        <v>1</v>
      </c>
    </row>
    <row r="94" spans="1:9" x14ac:dyDescent="0.2">
      <c r="A94" s="33">
        <v>42004</v>
      </c>
      <c r="B94">
        <v>2015</v>
      </c>
      <c r="C94" t="s">
        <v>220</v>
      </c>
      <c r="D94" t="s">
        <v>227</v>
      </c>
      <c r="E94" t="s">
        <v>202</v>
      </c>
      <c r="F94" t="s">
        <v>206</v>
      </c>
      <c r="G94">
        <v>1521</v>
      </c>
      <c r="H94" t="s">
        <v>204</v>
      </c>
      <c r="I94" t="b">
        <v>1</v>
      </c>
    </row>
    <row r="95" spans="1:9" x14ac:dyDescent="0.2">
      <c r="A95" s="33">
        <v>42004</v>
      </c>
      <c r="B95">
        <v>2015</v>
      </c>
      <c r="C95" t="s">
        <v>220</v>
      </c>
      <c r="D95" t="s">
        <v>227</v>
      </c>
      <c r="E95" t="s">
        <v>202</v>
      </c>
      <c r="F95" t="s">
        <v>207</v>
      </c>
      <c r="G95">
        <v>0.71</v>
      </c>
      <c r="H95" t="s">
        <v>204</v>
      </c>
      <c r="I95" t="b">
        <v>1</v>
      </c>
    </row>
    <row r="96" spans="1:9" x14ac:dyDescent="0.2">
      <c r="A96" s="33">
        <v>42004</v>
      </c>
      <c r="B96">
        <v>2015</v>
      </c>
      <c r="C96" t="s">
        <v>220</v>
      </c>
      <c r="D96" t="s">
        <v>227</v>
      </c>
      <c r="E96" t="s">
        <v>202</v>
      </c>
      <c r="F96" t="s">
        <v>10</v>
      </c>
      <c r="G96">
        <v>9297</v>
      </c>
      <c r="H96" t="s">
        <v>204</v>
      </c>
      <c r="I96" t="b">
        <v>1</v>
      </c>
    </row>
    <row r="97" spans="1:9" x14ac:dyDescent="0.2">
      <c r="A97" s="33">
        <v>42004</v>
      </c>
      <c r="B97">
        <v>2015</v>
      </c>
      <c r="C97" t="s">
        <v>220</v>
      </c>
      <c r="D97" t="s">
        <v>227</v>
      </c>
      <c r="E97" t="s">
        <v>202</v>
      </c>
      <c r="F97" t="s">
        <v>208</v>
      </c>
      <c r="G97">
        <v>1097</v>
      </c>
      <c r="H97" t="s">
        <v>204</v>
      </c>
      <c r="I97" t="b">
        <v>1</v>
      </c>
    </row>
    <row r="98" spans="1:9" x14ac:dyDescent="0.2">
      <c r="A98" s="33">
        <v>42004</v>
      </c>
      <c r="B98">
        <v>2015</v>
      </c>
      <c r="C98" t="s">
        <v>220</v>
      </c>
      <c r="D98" t="s">
        <v>227</v>
      </c>
      <c r="E98" t="s">
        <v>202</v>
      </c>
      <c r="F98" t="s">
        <v>209</v>
      </c>
      <c r="G98">
        <v>16334</v>
      </c>
      <c r="H98" t="s">
        <v>204</v>
      </c>
      <c r="I98" t="b">
        <v>1</v>
      </c>
    </row>
    <row r="99" spans="1:9" x14ac:dyDescent="0.2">
      <c r="A99" s="33">
        <v>42004</v>
      </c>
      <c r="B99">
        <v>2015</v>
      </c>
      <c r="C99" t="s">
        <v>220</v>
      </c>
      <c r="D99" t="s">
        <v>227</v>
      </c>
      <c r="E99" t="s">
        <v>202</v>
      </c>
      <c r="F99" t="s">
        <v>210</v>
      </c>
      <c r="G99">
        <v>61.707593502077827</v>
      </c>
      <c r="H99" t="s">
        <v>204</v>
      </c>
      <c r="I99" t="b">
        <v>1</v>
      </c>
    </row>
    <row r="100" spans="1:9" x14ac:dyDescent="0.2">
      <c r="A100" s="33">
        <v>42004</v>
      </c>
      <c r="B100">
        <v>2015</v>
      </c>
      <c r="C100" t="s">
        <v>220</v>
      </c>
      <c r="D100" t="s">
        <v>227</v>
      </c>
      <c r="E100" t="s">
        <v>202</v>
      </c>
      <c r="F100" t="s">
        <v>211</v>
      </c>
      <c r="G100">
        <v>7850</v>
      </c>
      <c r="H100" t="s">
        <v>204</v>
      </c>
      <c r="I100" t="b">
        <v>1</v>
      </c>
    </row>
    <row r="101" spans="1:9" x14ac:dyDescent="0.2">
      <c r="A101" s="33">
        <v>42004</v>
      </c>
      <c r="B101">
        <v>2015</v>
      </c>
      <c r="C101" t="s">
        <v>220</v>
      </c>
      <c r="D101" t="s">
        <v>227</v>
      </c>
      <c r="E101" t="s">
        <v>202</v>
      </c>
      <c r="F101" t="s">
        <v>212</v>
      </c>
      <c r="G101">
        <v>5863</v>
      </c>
      <c r="H101" t="s">
        <v>204</v>
      </c>
      <c r="I101" t="b">
        <v>1</v>
      </c>
    </row>
    <row r="102" spans="1:9" x14ac:dyDescent="0.2">
      <c r="A102" s="33">
        <v>42004</v>
      </c>
      <c r="B102">
        <v>2015</v>
      </c>
      <c r="C102" t="s">
        <v>220</v>
      </c>
      <c r="D102" t="s">
        <v>227</v>
      </c>
      <c r="E102" t="s">
        <v>202</v>
      </c>
      <c r="F102" t="s">
        <v>213</v>
      </c>
      <c r="G102">
        <v>22.149603324518321</v>
      </c>
      <c r="H102" t="s">
        <v>204</v>
      </c>
      <c r="I102" t="b">
        <v>1</v>
      </c>
    </row>
    <row r="103" spans="1:9" x14ac:dyDescent="0.2">
      <c r="A103" s="33">
        <v>42004</v>
      </c>
      <c r="B103">
        <v>2015</v>
      </c>
      <c r="C103" t="s">
        <v>220</v>
      </c>
      <c r="D103" t="s">
        <v>227</v>
      </c>
      <c r="E103" t="s">
        <v>202</v>
      </c>
      <c r="F103" t="s">
        <v>214</v>
      </c>
      <c r="G103">
        <v>7776</v>
      </c>
      <c r="H103" t="s">
        <v>204</v>
      </c>
      <c r="I103" t="b">
        <v>1</v>
      </c>
    </row>
    <row r="104" spans="1:9" x14ac:dyDescent="0.2">
      <c r="A104" s="33">
        <v>42004</v>
      </c>
      <c r="B104">
        <v>2015</v>
      </c>
      <c r="C104" t="s">
        <v>220</v>
      </c>
      <c r="D104" t="s">
        <v>227</v>
      </c>
      <c r="E104" t="s">
        <v>202</v>
      </c>
      <c r="F104" t="s">
        <v>215</v>
      </c>
      <c r="G104">
        <v>29.37665281450699</v>
      </c>
      <c r="H104" t="s">
        <v>204</v>
      </c>
      <c r="I104" t="b">
        <v>1</v>
      </c>
    </row>
    <row r="105" spans="1:9" x14ac:dyDescent="0.2">
      <c r="A105" s="33">
        <v>42004</v>
      </c>
      <c r="B105">
        <v>2015</v>
      </c>
      <c r="C105" t="s">
        <v>220</v>
      </c>
      <c r="D105" t="s">
        <v>227</v>
      </c>
      <c r="E105" t="s">
        <v>202</v>
      </c>
      <c r="F105" t="s">
        <v>216</v>
      </c>
      <c r="G105">
        <v>74</v>
      </c>
      <c r="H105" t="s">
        <v>204</v>
      </c>
      <c r="I105" t="b">
        <v>1</v>
      </c>
    </row>
    <row r="106" spans="1:9" x14ac:dyDescent="0.2">
      <c r="A106" s="33">
        <v>42004</v>
      </c>
      <c r="B106">
        <v>2015</v>
      </c>
      <c r="C106" t="s">
        <v>220</v>
      </c>
      <c r="D106" t="s">
        <v>227</v>
      </c>
      <c r="E106" t="s">
        <v>202</v>
      </c>
      <c r="F106" t="s">
        <v>217</v>
      </c>
      <c r="G106">
        <v>1987</v>
      </c>
      <c r="H106" t="s">
        <v>204</v>
      </c>
      <c r="I106" t="b">
        <v>1</v>
      </c>
    </row>
    <row r="107" spans="1:9" x14ac:dyDescent="0.2">
      <c r="A107" s="33">
        <v>42004</v>
      </c>
      <c r="B107">
        <v>2015</v>
      </c>
      <c r="C107" t="s">
        <v>220</v>
      </c>
      <c r="D107" t="s">
        <v>227</v>
      </c>
      <c r="E107" t="s">
        <v>202</v>
      </c>
      <c r="F107" t="s">
        <v>218</v>
      </c>
      <c r="G107">
        <v>2903</v>
      </c>
      <c r="H107" t="s">
        <v>204</v>
      </c>
      <c r="I107" t="b">
        <v>1</v>
      </c>
    </row>
    <row r="108" spans="1:9" x14ac:dyDescent="0.2">
      <c r="A108" s="33">
        <v>42004</v>
      </c>
      <c r="B108">
        <v>2015</v>
      </c>
      <c r="C108" t="s">
        <v>220</v>
      </c>
      <c r="D108" t="s">
        <v>227</v>
      </c>
      <c r="E108" t="s">
        <v>202</v>
      </c>
      <c r="F108" t="s">
        <v>1</v>
      </c>
      <c r="G108">
        <v>26470</v>
      </c>
      <c r="H108" t="s">
        <v>204</v>
      </c>
      <c r="I108" t="b">
        <v>1</v>
      </c>
    </row>
    <row r="109" spans="1:9" x14ac:dyDescent="0.2">
      <c r="A109" s="33">
        <v>42004</v>
      </c>
      <c r="B109">
        <v>2015</v>
      </c>
      <c r="C109" t="s">
        <v>220</v>
      </c>
      <c r="D109" t="s">
        <v>227</v>
      </c>
      <c r="E109" t="s">
        <v>202</v>
      </c>
      <c r="F109" t="s">
        <v>219</v>
      </c>
      <c r="G109">
        <v>4315</v>
      </c>
      <c r="H109" t="s">
        <v>204</v>
      </c>
      <c r="I109" t="b">
        <v>1</v>
      </c>
    </row>
    <row r="110" spans="1:9" x14ac:dyDescent="0.2">
      <c r="A110" s="33">
        <v>42094</v>
      </c>
      <c r="B110">
        <v>2015</v>
      </c>
      <c r="C110" t="s">
        <v>222</v>
      </c>
      <c r="D110" t="s">
        <v>228</v>
      </c>
      <c r="E110" t="s">
        <v>202</v>
      </c>
      <c r="F110" t="s">
        <v>203</v>
      </c>
      <c r="G110">
        <v>0.61</v>
      </c>
      <c r="H110" t="s">
        <v>204</v>
      </c>
      <c r="I110" t="b">
        <v>1</v>
      </c>
    </row>
    <row r="111" spans="1:9" x14ac:dyDescent="0.2">
      <c r="A111" s="33">
        <v>42094</v>
      </c>
      <c r="B111">
        <v>2015</v>
      </c>
      <c r="C111" t="s">
        <v>222</v>
      </c>
      <c r="D111" t="s">
        <v>228</v>
      </c>
      <c r="E111" t="s">
        <v>202</v>
      </c>
      <c r="F111" t="s">
        <v>205</v>
      </c>
      <c r="G111">
        <v>7161</v>
      </c>
      <c r="H111" t="s">
        <v>204</v>
      </c>
      <c r="I111" t="b">
        <v>1</v>
      </c>
    </row>
    <row r="112" spans="1:9" x14ac:dyDescent="0.2">
      <c r="A112" s="33">
        <v>42094</v>
      </c>
      <c r="B112">
        <v>2015</v>
      </c>
      <c r="C112" t="s">
        <v>222</v>
      </c>
      <c r="D112" t="s">
        <v>228</v>
      </c>
      <c r="E112" t="s">
        <v>202</v>
      </c>
      <c r="F112" t="s">
        <v>206</v>
      </c>
      <c r="G112">
        <v>1515</v>
      </c>
      <c r="H112" t="s">
        <v>204</v>
      </c>
      <c r="I112" t="b">
        <v>1</v>
      </c>
    </row>
    <row r="113" spans="1:9" x14ac:dyDescent="0.2">
      <c r="A113" s="33">
        <v>42094</v>
      </c>
      <c r="B113">
        <v>2015</v>
      </c>
      <c r="C113" t="s">
        <v>222</v>
      </c>
      <c r="D113" t="s">
        <v>228</v>
      </c>
      <c r="E113" t="s">
        <v>202</v>
      </c>
      <c r="F113" t="s">
        <v>207</v>
      </c>
      <c r="G113">
        <v>0.61</v>
      </c>
      <c r="H113" t="s">
        <v>204</v>
      </c>
      <c r="I113" t="b">
        <v>1</v>
      </c>
    </row>
    <row r="114" spans="1:9" x14ac:dyDescent="0.2">
      <c r="A114" s="33">
        <v>42094</v>
      </c>
      <c r="B114">
        <v>2015</v>
      </c>
      <c r="C114" t="s">
        <v>222</v>
      </c>
      <c r="D114" t="s">
        <v>228</v>
      </c>
      <c r="E114" t="s">
        <v>202</v>
      </c>
      <c r="F114" t="s">
        <v>10</v>
      </c>
      <c r="G114">
        <v>8109</v>
      </c>
      <c r="H114" t="s">
        <v>204</v>
      </c>
      <c r="I114" t="b">
        <v>1</v>
      </c>
    </row>
    <row r="115" spans="1:9" x14ac:dyDescent="0.2">
      <c r="A115" s="33">
        <v>42094</v>
      </c>
      <c r="B115">
        <v>2015</v>
      </c>
      <c r="C115" t="s">
        <v>222</v>
      </c>
      <c r="D115" t="s">
        <v>228</v>
      </c>
      <c r="E115" t="s">
        <v>202</v>
      </c>
      <c r="F115" t="s">
        <v>208</v>
      </c>
      <c r="G115">
        <v>1091</v>
      </c>
      <c r="H115" t="s">
        <v>204</v>
      </c>
      <c r="I115" t="b">
        <v>1</v>
      </c>
    </row>
    <row r="116" spans="1:9" x14ac:dyDescent="0.2">
      <c r="A116" s="33">
        <v>42094</v>
      </c>
      <c r="B116">
        <v>2015</v>
      </c>
      <c r="C116" t="s">
        <v>222</v>
      </c>
      <c r="D116" t="s">
        <v>228</v>
      </c>
      <c r="E116" t="s">
        <v>202</v>
      </c>
      <c r="F116" t="s">
        <v>209</v>
      </c>
      <c r="G116">
        <v>14568</v>
      </c>
      <c r="H116" t="s">
        <v>204</v>
      </c>
      <c r="I116" t="b">
        <v>1</v>
      </c>
    </row>
    <row r="117" spans="1:9" x14ac:dyDescent="0.2">
      <c r="A117" s="33">
        <v>42094</v>
      </c>
      <c r="B117">
        <v>2015</v>
      </c>
      <c r="C117" t="s">
        <v>222</v>
      </c>
      <c r="D117" t="s">
        <v>228</v>
      </c>
      <c r="E117" t="s">
        <v>202</v>
      </c>
      <c r="F117" t="s">
        <v>210</v>
      </c>
      <c r="G117">
        <v>67.044042523816088</v>
      </c>
      <c r="H117" t="s">
        <v>204</v>
      </c>
      <c r="I117" t="b">
        <v>1</v>
      </c>
    </row>
    <row r="118" spans="1:9" x14ac:dyDescent="0.2">
      <c r="A118" s="33">
        <v>42094</v>
      </c>
      <c r="B118">
        <v>2015</v>
      </c>
      <c r="C118" t="s">
        <v>222</v>
      </c>
      <c r="D118" t="s">
        <v>228</v>
      </c>
      <c r="E118" t="s">
        <v>202</v>
      </c>
      <c r="F118" t="s">
        <v>211</v>
      </c>
      <c r="G118">
        <v>6517</v>
      </c>
      <c r="H118" t="s">
        <v>204</v>
      </c>
      <c r="I118" t="b">
        <v>1</v>
      </c>
    </row>
    <row r="119" spans="1:9" x14ac:dyDescent="0.2">
      <c r="A119" s="33">
        <v>42094</v>
      </c>
      <c r="B119">
        <v>2015</v>
      </c>
      <c r="C119" t="s">
        <v>222</v>
      </c>
      <c r="D119" t="s">
        <v>228</v>
      </c>
      <c r="E119" t="s">
        <v>202</v>
      </c>
      <c r="F119" t="s">
        <v>212</v>
      </c>
      <c r="G119">
        <v>4985</v>
      </c>
      <c r="H119" t="s">
        <v>204</v>
      </c>
      <c r="I119" t="b">
        <v>1</v>
      </c>
    </row>
    <row r="120" spans="1:9" x14ac:dyDescent="0.2">
      <c r="A120" s="33">
        <v>42094</v>
      </c>
      <c r="B120">
        <v>2015</v>
      </c>
      <c r="C120" t="s">
        <v>222</v>
      </c>
      <c r="D120" t="s">
        <v>228</v>
      </c>
      <c r="E120" t="s">
        <v>202</v>
      </c>
      <c r="F120" t="s">
        <v>213</v>
      </c>
      <c r="G120">
        <v>22.941690827925811</v>
      </c>
      <c r="H120" t="s">
        <v>204</v>
      </c>
      <c r="I120" t="b">
        <v>1</v>
      </c>
    </row>
    <row r="121" spans="1:9" x14ac:dyDescent="0.2">
      <c r="A121" s="33">
        <v>42094</v>
      </c>
      <c r="B121">
        <v>2015</v>
      </c>
      <c r="C121" t="s">
        <v>222</v>
      </c>
      <c r="D121" t="s">
        <v>228</v>
      </c>
      <c r="E121" t="s">
        <v>202</v>
      </c>
      <c r="F121" t="s">
        <v>214</v>
      </c>
      <c r="G121">
        <v>6594</v>
      </c>
      <c r="H121" t="s">
        <v>204</v>
      </c>
      <c r="I121" t="b">
        <v>1</v>
      </c>
    </row>
    <row r="122" spans="1:9" x14ac:dyDescent="0.2">
      <c r="A122" s="33">
        <v>42094</v>
      </c>
      <c r="B122">
        <v>2015</v>
      </c>
      <c r="C122" t="s">
        <v>222</v>
      </c>
      <c r="D122" t="s">
        <v>228</v>
      </c>
      <c r="E122" t="s">
        <v>202</v>
      </c>
      <c r="F122" t="s">
        <v>215</v>
      </c>
      <c r="G122">
        <v>30.34654148833356</v>
      </c>
      <c r="H122" t="s">
        <v>204</v>
      </c>
      <c r="I122" t="b">
        <v>1</v>
      </c>
    </row>
    <row r="123" spans="1:9" x14ac:dyDescent="0.2">
      <c r="A123" s="33">
        <v>42094</v>
      </c>
      <c r="B123">
        <v>2015</v>
      </c>
      <c r="C123" t="s">
        <v>222</v>
      </c>
      <c r="D123" t="s">
        <v>228</v>
      </c>
      <c r="E123" t="s">
        <v>202</v>
      </c>
      <c r="F123" t="s">
        <v>216</v>
      </c>
      <c r="G123">
        <v>-77</v>
      </c>
      <c r="H123" t="s">
        <v>204</v>
      </c>
      <c r="I123" t="b">
        <v>1</v>
      </c>
    </row>
    <row r="124" spans="1:9" x14ac:dyDescent="0.2">
      <c r="A124" s="33">
        <v>42094</v>
      </c>
      <c r="B124">
        <v>2015</v>
      </c>
      <c r="C124" t="s">
        <v>222</v>
      </c>
      <c r="D124" t="s">
        <v>228</v>
      </c>
      <c r="E124" t="s">
        <v>202</v>
      </c>
      <c r="F124" t="s">
        <v>217</v>
      </c>
      <c r="G124">
        <v>1532</v>
      </c>
      <c r="H124" t="s">
        <v>204</v>
      </c>
      <c r="I124" t="b">
        <v>1</v>
      </c>
    </row>
    <row r="125" spans="1:9" x14ac:dyDescent="0.2">
      <c r="A125" s="33">
        <v>42094</v>
      </c>
      <c r="B125">
        <v>2015</v>
      </c>
      <c r="C125" t="s">
        <v>222</v>
      </c>
      <c r="D125" t="s">
        <v>228</v>
      </c>
      <c r="E125" t="s">
        <v>202</v>
      </c>
      <c r="F125" t="s">
        <v>218</v>
      </c>
      <c r="G125">
        <v>2984</v>
      </c>
      <c r="H125" t="s">
        <v>204</v>
      </c>
      <c r="I125" t="b">
        <v>1</v>
      </c>
    </row>
    <row r="126" spans="1:9" x14ac:dyDescent="0.2">
      <c r="A126" s="33">
        <v>42094</v>
      </c>
      <c r="B126">
        <v>2015</v>
      </c>
      <c r="C126" t="s">
        <v>222</v>
      </c>
      <c r="D126" t="s">
        <v>228</v>
      </c>
      <c r="E126" t="s">
        <v>202</v>
      </c>
      <c r="F126" t="s">
        <v>1</v>
      </c>
      <c r="G126">
        <v>21729</v>
      </c>
      <c r="H126" t="s">
        <v>204</v>
      </c>
      <c r="I126" t="b">
        <v>1</v>
      </c>
    </row>
    <row r="127" spans="1:9" x14ac:dyDescent="0.2">
      <c r="A127" s="33">
        <v>42094</v>
      </c>
      <c r="B127">
        <v>2015</v>
      </c>
      <c r="C127" t="s">
        <v>222</v>
      </c>
      <c r="D127" t="s">
        <v>228</v>
      </c>
      <c r="E127" t="s">
        <v>202</v>
      </c>
      <c r="F127" t="s">
        <v>219</v>
      </c>
      <c r="G127">
        <v>3709</v>
      </c>
      <c r="H127" t="s">
        <v>204</v>
      </c>
      <c r="I127" t="b">
        <v>1</v>
      </c>
    </row>
    <row r="128" spans="1:9" x14ac:dyDescent="0.2">
      <c r="A128" s="33">
        <v>42185</v>
      </c>
      <c r="B128">
        <v>2015</v>
      </c>
      <c r="C128" t="s">
        <v>224</v>
      </c>
      <c r="D128" t="s">
        <v>229</v>
      </c>
      <c r="E128" t="s">
        <v>202</v>
      </c>
      <c r="F128" t="s">
        <v>203</v>
      </c>
      <c r="G128">
        <v>-0.38000000000000012</v>
      </c>
      <c r="H128" t="s">
        <v>204</v>
      </c>
      <c r="I128" t="b">
        <v>1</v>
      </c>
    </row>
    <row r="129" spans="1:9" x14ac:dyDescent="0.2">
      <c r="A129" s="33">
        <v>42185</v>
      </c>
      <c r="B129">
        <v>2015</v>
      </c>
      <c r="C129" t="s">
        <v>224</v>
      </c>
      <c r="D129" t="s">
        <v>229</v>
      </c>
      <c r="E129" t="s">
        <v>202</v>
      </c>
      <c r="F129" t="s">
        <v>205</v>
      </c>
      <c r="G129">
        <v>7468</v>
      </c>
      <c r="H129" t="s">
        <v>204</v>
      </c>
      <c r="I129" t="b">
        <v>1</v>
      </c>
    </row>
    <row r="130" spans="1:9" x14ac:dyDescent="0.2">
      <c r="A130" s="33">
        <v>42185</v>
      </c>
      <c r="B130">
        <v>2015</v>
      </c>
      <c r="C130" t="s">
        <v>224</v>
      </c>
      <c r="D130" t="s">
        <v>229</v>
      </c>
      <c r="E130" t="s">
        <v>202</v>
      </c>
      <c r="F130" t="s">
        <v>206</v>
      </c>
      <c r="G130">
        <v>1493</v>
      </c>
      <c r="H130" t="s">
        <v>204</v>
      </c>
      <c r="I130" t="b">
        <v>1</v>
      </c>
    </row>
    <row r="131" spans="1:9" x14ac:dyDescent="0.2">
      <c r="A131" s="33">
        <v>42185</v>
      </c>
      <c r="B131">
        <v>2015</v>
      </c>
      <c r="C131" t="s">
        <v>224</v>
      </c>
      <c r="D131" t="s">
        <v>229</v>
      </c>
      <c r="E131" t="s">
        <v>202</v>
      </c>
      <c r="F131" t="s">
        <v>207</v>
      </c>
      <c r="G131">
        <v>-0.37999999999999989</v>
      </c>
      <c r="H131" t="s">
        <v>204</v>
      </c>
      <c r="I131" t="b">
        <v>1</v>
      </c>
    </row>
    <row r="132" spans="1:9" x14ac:dyDescent="0.2">
      <c r="A132" s="33">
        <v>42185</v>
      </c>
      <c r="B132">
        <v>2015</v>
      </c>
      <c r="C132" t="s">
        <v>224</v>
      </c>
      <c r="D132" t="s">
        <v>229</v>
      </c>
      <c r="E132" t="s">
        <v>202</v>
      </c>
      <c r="F132" t="s">
        <v>10</v>
      </c>
      <c r="G132">
        <v>-560</v>
      </c>
      <c r="H132" t="s">
        <v>204</v>
      </c>
      <c r="I132" t="b">
        <v>1</v>
      </c>
    </row>
    <row r="133" spans="1:9" x14ac:dyDescent="0.2">
      <c r="A133" s="33">
        <v>42185</v>
      </c>
      <c r="B133">
        <v>2015</v>
      </c>
      <c r="C133" t="s">
        <v>224</v>
      </c>
      <c r="D133" t="s">
        <v>229</v>
      </c>
      <c r="E133" t="s">
        <v>202</v>
      </c>
      <c r="F133" t="s">
        <v>208</v>
      </c>
      <c r="G133">
        <v>1272</v>
      </c>
      <c r="H133" t="s">
        <v>204</v>
      </c>
      <c r="I133" t="b">
        <v>1</v>
      </c>
    </row>
    <row r="134" spans="1:9" x14ac:dyDescent="0.2">
      <c r="A134" s="33">
        <v>42185</v>
      </c>
      <c r="B134">
        <v>2015</v>
      </c>
      <c r="C134" t="s">
        <v>224</v>
      </c>
      <c r="D134" t="s">
        <v>229</v>
      </c>
      <c r="E134" t="s">
        <v>202</v>
      </c>
      <c r="F134" t="s">
        <v>209</v>
      </c>
      <c r="G134">
        <v>14712</v>
      </c>
      <c r="H134" t="s">
        <v>204</v>
      </c>
      <c r="I134" t="b">
        <v>1</v>
      </c>
    </row>
    <row r="135" spans="1:9" x14ac:dyDescent="0.2">
      <c r="A135" s="33">
        <v>42185</v>
      </c>
      <c r="B135">
        <v>2015</v>
      </c>
      <c r="C135" t="s">
        <v>224</v>
      </c>
      <c r="D135" t="s">
        <v>229</v>
      </c>
      <c r="E135" t="s">
        <v>202</v>
      </c>
      <c r="F135" t="s">
        <v>210</v>
      </c>
      <c r="G135">
        <v>66.33002705139765</v>
      </c>
      <c r="H135" t="s">
        <v>204</v>
      </c>
      <c r="I135" t="b">
        <v>1</v>
      </c>
    </row>
    <row r="136" spans="1:9" x14ac:dyDescent="0.2">
      <c r="A136" s="33">
        <v>42185</v>
      </c>
      <c r="B136">
        <v>2015</v>
      </c>
      <c r="C136" t="s">
        <v>224</v>
      </c>
      <c r="D136" t="s">
        <v>229</v>
      </c>
      <c r="E136" t="s">
        <v>202</v>
      </c>
      <c r="F136" t="s">
        <v>211</v>
      </c>
      <c r="G136">
        <v>-1756</v>
      </c>
      <c r="H136" t="s">
        <v>204</v>
      </c>
      <c r="I136" t="b">
        <v>1</v>
      </c>
    </row>
    <row r="137" spans="1:9" x14ac:dyDescent="0.2">
      <c r="A137" s="33">
        <v>42185</v>
      </c>
      <c r="B137">
        <v>2015</v>
      </c>
      <c r="C137" t="s">
        <v>224</v>
      </c>
      <c r="D137" t="s">
        <v>229</v>
      </c>
      <c r="E137" t="s">
        <v>202</v>
      </c>
      <c r="F137" t="s">
        <v>212</v>
      </c>
      <c r="G137">
        <v>-3195</v>
      </c>
      <c r="H137" t="s">
        <v>204</v>
      </c>
      <c r="I137" t="b">
        <v>1</v>
      </c>
    </row>
    <row r="138" spans="1:9" x14ac:dyDescent="0.2">
      <c r="A138" s="33">
        <v>42185</v>
      </c>
      <c r="B138">
        <v>2015</v>
      </c>
      <c r="C138" t="s">
        <v>224</v>
      </c>
      <c r="D138" t="s">
        <v>229</v>
      </c>
      <c r="E138" t="s">
        <v>202</v>
      </c>
      <c r="F138" t="s">
        <v>213</v>
      </c>
      <c r="G138">
        <v>-14.404869251578001</v>
      </c>
      <c r="H138" t="s">
        <v>204</v>
      </c>
      <c r="I138" t="b">
        <v>1</v>
      </c>
    </row>
    <row r="139" spans="1:9" x14ac:dyDescent="0.2">
      <c r="A139" s="33">
        <v>42185</v>
      </c>
      <c r="B139">
        <v>2015</v>
      </c>
      <c r="C139" t="s">
        <v>224</v>
      </c>
      <c r="D139" t="s">
        <v>229</v>
      </c>
      <c r="E139" t="s">
        <v>202</v>
      </c>
      <c r="F139" t="s">
        <v>214</v>
      </c>
      <c r="G139">
        <v>-2053</v>
      </c>
      <c r="H139" t="s">
        <v>204</v>
      </c>
      <c r="I139" t="b">
        <v>1</v>
      </c>
    </row>
    <row r="140" spans="1:9" x14ac:dyDescent="0.2">
      <c r="A140" s="33">
        <v>42185</v>
      </c>
      <c r="B140">
        <v>2015</v>
      </c>
      <c r="C140" t="s">
        <v>224</v>
      </c>
      <c r="D140" t="s">
        <v>229</v>
      </c>
      <c r="E140" t="s">
        <v>202</v>
      </c>
      <c r="F140" t="s">
        <v>215</v>
      </c>
      <c r="G140">
        <v>-9.256086564472497</v>
      </c>
      <c r="H140" t="s">
        <v>204</v>
      </c>
      <c r="I140" t="b">
        <v>1</v>
      </c>
    </row>
    <row r="141" spans="1:9" x14ac:dyDescent="0.2">
      <c r="A141" s="33">
        <v>42185</v>
      </c>
      <c r="B141">
        <v>2015</v>
      </c>
      <c r="C141" t="s">
        <v>224</v>
      </c>
      <c r="D141" t="s">
        <v>229</v>
      </c>
      <c r="E141" t="s">
        <v>202</v>
      </c>
      <c r="F141" t="s">
        <v>216</v>
      </c>
      <c r="G141">
        <v>297</v>
      </c>
      <c r="H141" t="s">
        <v>204</v>
      </c>
      <c r="I141" t="b">
        <v>1</v>
      </c>
    </row>
    <row r="142" spans="1:9" x14ac:dyDescent="0.2">
      <c r="A142" s="33">
        <v>42185</v>
      </c>
      <c r="B142">
        <v>2015</v>
      </c>
      <c r="C142" t="s">
        <v>224</v>
      </c>
      <c r="D142" t="s">
        <v>229</v>
      </c>
      <c r="E142" t="s">
        <v>202</v>
      </c>
      <c r="F142" t="s">
        <v>217</v>
      </c>
      <c r="G142">
        <v>1439</v>
      </c>
      <c r="H142" t="s">
        <v>204</v>
      </c>
      <c r="I142" t="b">
        <v>1</v>
      </c>
    </row>
    <row r="143" spans="1:9" x14ac:dyDescent="0.2">
      <c r="A143" s="33">
        <v>42185</v>
      </c>
      <c r="B143">
        <v>2015</v>
      </c>
      <c r="C143" t="s">
        <v>224</v>
      </c>
      <c r="D143" t="s">
        <v>229</v>
      </c>
      <c r="E143" t="s">
        <v>202</v>
      </c>
      <c r="F143" t="s">
        <v>218</v>
      </c>
      <c r="G143">
        <v>3094</v>
      </c>
      <c r="H143" t="s">
        <v>204</v>
      </c>
      <c r="I143" t="b">
        <v>1</v>
      </c>
    </row>
    <row r="144" spans="1:9" x14ac:dyDescent="0.2">
      <c r="A144" s="33">
        <v>42185</v>
      </c>
      <c r="B144">
        <v>2015</v>
      </c>
      <c r="C144" t="s">
        <v>224</v>
      </c>
      <c r="D144" t="s">
        <v>229</v>
      </c>
      <c r="E144" t="s">
        <v>202</v>
      </c>
      <c r="F144" t="s">
        <v>1</v>
      </c>
      <c r="G144">
        <v>22180</v>
      </c>
      <c r="H144" t="s">
        <v>204</v>
      </c>
      <c r="I144" t="b">
        <v>1</v>
      </c>
    </row>
    <row r="145" spans="1:9" x14ac:dyDescent="0.2">
      <c r="A145" s="33">
        <v>42185</v>
      </c>
      <c r="B145">
        <v>2015</v>
      </c>
      <c r="C145" t="s">
        <v>224</v>
      </c>
      <c r="D145" t="s">
        <v>229</v>
      </c>
      <c r="E145" t="s">
        <v>202</v>
      </c>
      <c r="F145" t="s">
        <v>219</v>
      </c>
      <c r="G145">
        <v>3961</v>
      </c>
      <c r="H145" t="s">
        <v>204</v>
      </c>
      <c r="I145" t="b">
        <v>1</v>
      </c>
    </row>
    <row r="146" spans="1:9" x14ac:dyDescent="0.2">
      <c r="A146" s="33">
        <v>42277</v>
      </c>
      <c r="B146">
        <v>2016</v>
      </c>
      <c r="C146" t="s">
        <v>200</v>
      </c>
      <c r="D146" t="s">
        <v>230</v>
      </c>
      <c r="E146" t="s">
        <v>202</v>
      </c>
      <c r="F146" t="s">
        <v>203</v>
      </c>
      <c r="G146">
        <v>0.57999999999999996</v>
      </c>
      <c r="H146" t="s">
        <v>204</v>
      </c>
      <c r="I146" t="b">
        <v>1</v>
      </c>
    </row>
    <row r="147" spans="1:9" x14ac:dyDescent="0.2">
      <c r="A147" s="33">
        <v>42277</v>
      </c>
      <c r="B147">
        <v>2016</v>
      </c>
      <c r="C147" t="s">
        <v>200</v>
      </c>
      <c r="D147" t="s">
        <v>230</v>
      </c>
      <c r="E147" t="s">
        <v>202</v>
      </c>
      <c r="F147" t="s">
        <v>205</v>
      </c>
      <c r="G147">
        <v>7207</v>
      </c>
      <c r="H147" t="s">
        <v>204</v>
      </c>
      <c r="I147" t="b">
        <v>1</v>
      </c>
    </row>
    <row r="148" spans="1:9" x14ac:dyDescent="0.2">
      <c r="A148" s="33">
        <v>42277</v>
      </c>
      <c r="B148">
        <v>2016</v>
      </c>
      <c r="C148" t="s">
        <v>200</v>
      </c>
      <c r="D148" t="s">
        <v>230</v>
      </c>
      <c r="E148" t="s">
        <v>202</v>
      </c>
      <c r="F148" t="s">
        <v>206</v>
      </c>
      <c r="G148">
        <v>1461</v>
      </c>
      <c r="H148" t="s">
        <v>204</v>
      </c>
      <c r="I148" t="b">
        <v>1</v>
      </c>
    </row>
    <row r="149" spans="1:9" x14ac:dyDescent="0.2">
      <c r="A149" s="33">
        <v>42277</v>
      </c>
      <c r="B149">
        <v>2016</v>
      </c>
      <c r="C149" t="s">
        <v>200</v>
      </c>
      <c r="D149" t="s">
        <v>230</v>
      </c>
      <c r="E149" t="s">
        <v>202</v>
      </c>
      <c r="F149" t="s">
        <v>207</v>
      </c>
      <c r="G149">
        <v>0.56999999999999995</v>
      </c>
      <c r="H149" t="s">
        <v>204</v>
      </c>
      <c r="I149" t="b">
        <v>1</v>
      </c>
    </row>
    <row r="150" spans="1:9" x14ac:dyDescent="0.2">
      <c r="A150" s="33">
        <v>42277</v>
      </c>
      <c r="B150">
        <v>2016</v>
      </c>
      <c r="C150" t="s">
        <v>200</v>
      </c>
      <c r="D150" t="s">
        <v>230</v>
      </c>
      <c r="E150" t="s">
        <v>202</v>
      </c>
      <c r="F150" t="s">
        <v>10</v>
      </c>
      <c r="G150">
        <v>7254</v>
      </c>
      <c r="H150" t="s">
        <v>204</v>
      </c>
      <c r="I150" t="b">
        <v>1</v>
      </c>
    </row>
    <row r="151" spans="1:9" x14ac:dyDescent="0.2">
      <c r="A151" s="33">
        <v>42277</v>
      </c>
      <c r="B151">
        <v>2016</v>
      </c>
      <c r="C151" t="s">
        <v>200</v>
      </c>
      <c r="D151" t="s">
        <v>230</v>
      </c>
      <c r="E151" t="s">
        <v>202</v>
      </c>
      <c r="F151" t="s">
        <v>208</v>
      </c>
      <c r="G151">
        <v>1084</v>
      </c>
      <c r="H151" t="s">
        <v>204</v>
      </c>
      <c r="I151" t="b">
        <v>1</v>
      </c>
    </row>
    <row r="152" spans="1:9" x14ac:dyDescent="0.2">
      <c r="A152" s="33">
        <v>42277</v>
      </c>
      <c r="B152">
        <v>2016</v>
      </c>
      <c r="C152" t="s">
        <v>200</v>
      </c>
      <c r="D152" t="s">
        <v>230</v>
      </c>
      <c r="E152" t="s">
        <v>202</v>
      </c>
      <c r="F152" t="s">
        <v>209</v>
      </c>
      <c r="G152">
        <v>13172</v>
      </c>
      <c r="H152" t="s">
        <v>204</v>
      </c>
      <c r="I152" t="b">
        <v>1</v>
      </c>
    </row>
    <row r="153" spans="1:9" x14ac:dyDescent="0.2">
      <c r="A153" s="33">
        <v>42277</v>
      </c>
      <c r="B153">
        <v>2016</v>
      </c>
      <c r="C153" t="s">
        <v>200</v>
      </c>
      <c r="D153" t="s">
        <v>230</v>
      </c>
      <c r="E153" t="s">
        <v>202</v>
      </c>
      <c r="F153" t="s">
        <v>210</v>
      </c>
      <c r="G153">
        <v>64.635163648854217</v>
      </c>
      <c r="H153" t="s">
        <v>204</v>
      </c>
      <c r="I153" t="b">
        <v>1</v>
      </c>
    </row>
    <row r="154" spans="1:9" x14ac:dyDescent="0.2">
      <c r="A154" s="33">
        <v>42277</v>
      </c>
      <c r="B154">
        <v>2016</v>
      </c>
      <c r="C154" t="s">
        <v>200</v>
      </c>
      <c r="D154" t="s">
        <v>230</v>
      </c>
      <c r="E154" t="s">
        <v>202</v>
      </c>
      <c r="F154" t="s">
        <v>211</v>
      </c>
      <c r="G154">
        <v>5513</v>
      </c>
      <c r="H154" t="s">
        <v>204</v>
      </c>
      <c r="I154" t="b">
        <v>1</v>
      </c>
    </row>
    <row r="155" spans="1:9" x14ac:dyDescent="0.2">
      <c r="A155" s="33">
        <v>42277</v>
      </c>
      <c r="B155">
        <v>2016</v>
      </c>
      <c r="C155" t="s">
        <v>200</v>
      </c>
      <c r="D155" t="s">
        <v>230</v>
      </c>
      <c r="E155" t="s">
        <v>202</v>
      </c>
      <c r="F155" t="s">
        <v>212</v>
      </c>
      <c r="G155">
        <v>4620</v>
      </c>
      <c r="H155" t="s">
        <v>204</v>
      </c>
      <c r="I155" t="b">
        <v>1</v>
      </c>
    </row>
    <row r="156" spans="1:9" x14ac:dyDescent="0.2">
      <c r="A156" s="33">
        <v>42277</v>
      </c>
      <c r="B156">
        <v>2016</v>
      </c>
      <c r="C156" t="s">
        <v>200</v>
      </c>
      <c r="D156" t="s">
        <v>230</v>
      </c>
      <c r="E156" t="s">
        <v>202</v>
      </c>
      <c r="F156" t="s">
        <v>213</v>
      </c>
      <c r="G156">
        <v>22.67039599587811</v>
      </c>
      <c r="H156" t="s">
        <v>204</v>
      </c>
      <c r="I156" t="b">
        <v>1</v>
      </c>
    </row>
    <row r="157" spans="1:9" x14ac:dyDescent="0.2">
      <c r="A157" s="33">
        <v>42277</v>
      </c>
      <c r="B157">
        <v>2016</v>
      </c>
      <c r="C157" t="s">
        <v>200</v>
      </c>
      <c r="D157" t="s">
        <v>230</v>
      </c>
      <c r="E157" t="s">
        <v>202</v>
      </c>
      <c r="F157" t="s">
        <v>214</v>
      </c>
      <c r="G157">
        <v>5793</v>
      </c>
      <c r="H157" t="s">
        <v>204</v>
      </c>
      <c r="I157" t="b">
        <v>1</v>
      </c>
    </row>
    <row r="158" spans="1:9" x14ac:dyDescent="0.2">
      <c r="A158" s="33">
        <v>42277</v>
      </c>
      <c r="B158">
        <v>2016</v>
      </c>
      <c r="C158" t="s">
        <v>200</v>
      </c>
      <c r="D158" t="s">
        <v>230</v>
      </c>
      <c r="E158" t="s">
        <v>202</v>
      </c>
      <c r="F158" t="s">
        <v>215</v>
      </c>
      <c r="G158">
        <v>28.426321213013399</v>
      </c>
      <c r="H158" t="s">
        <v>204</v>
      </c>
      <c r="I158" t="b">
        <v>1</v>
      </c>
    </row>
    <row r="159" spans="1:9" x14ac:dyDescent="0.2">
      <c r="A159" s="33">
        <v>42277</v>
      </c>
      <c r="B159">
        <v>2016</v>
      </c>
      <c r="C159" t="s">
        <v>200</v>
      </c>
      <c r="D159" t="s">
        <v>230</v>
      </c>
      <c r="E159" t="s">
        <v>202</v>
      </c>
      <c r="F159" t="s">
        <v>216</v>
      </c>
      <c r="G159">
        <v>-280</v>
      </c>
      <c r="H159" t="s">
        <v>204</v>
      </c>
      <c r="I159" t="b">
        <v>1</v>
      </c>
    </row>
    <row r="160" spans="1:9" x14ac:dyDescent="0.2">
      <c r="A160" s="33">
        <v>42277</v>
      </c>
      <c r="B160">
        <v>2016</v>
      </c>
      <c r="C160" t="s">
        <v>200</v>
      </c>
      <c r="D160" t="s">
        <v>230</v>
      </c>
      <c r="E160" t="s">
        <v>202</v>
      </c>
      <c r="F160" t="s">
        <v>217</v>
      </c>
      <c r="G160">
        <v>893</v>
      </c>
      <c r="H160" t="s">
        <v>204</v>
      </c>
      <c r="I160" t="b">
        <v>1</v>
      </c>
    </row>
    <row r="161" spans="1:9" x14ac:dyDescent="0.2">
      <c r="A161" s="33">
        <v>42277</v>
      </c>
      <c r="B161">
        <v>2016</v>
      </c>
      <c r="C161" t="s">
        <v>200</v>
      </c>
      <c r="D161" t="s">
        <v>230</v>
      </c>
      <c r="E161" t="s">
        <v>202</v>
      </c>
      <c r="F161" t="s">
        <v>218</v>
      </c>
      <c r="G161">
        <v>2962</v>
      </c>
      <c r="H161" t="s">
        <v>204</v>
      </c>
      <c r="I161" t="b">
        <v>1</v>
      </c>
    </row>
    <row r="162" spans="1:9" x14ac:dyDescent="0.2">
      <c r="A162" s="33">
        <v>42277</v>
      </c>
      <c r="B162">
        <v>2016</v>
      </c>
      <c r="C162" t="s">
        <v>200</v>
      </c>
      <c r="D162" t="s">
        <v>230</v>
      </c>
      <c r="E162" t="s">
        <v>202</v>
      </c>
      <c r="F162" t="s">
        <v>1</v>
      </c>
      <c r="G162">
        <v>20379</v>
      </c>
      <c r="H162" t="s">
        <v>204</v>
      </c>
      <c r="I162" t="b">
        <v>1</v>
      </c>
    </row>
    <row r="163" spans="1:9" x14ac:dyDescent="0.2">
      <c r="A163" s="33">
        <v>42277</v>
      </c>
      <c r="B163">
        <v>2016</v>
      </c>
      <c r="C163" t="s">
        <v>200</v>
      </c>
      <c r="D163" t="s">
        <v>230</v>
      </c>
      <c r="E163" t="s">
        <v>202</v>
      </c>
      <c r="F163" t="s">
        <v>219</v>
      </c>
      <c r="G163">
        <v>3333</v>
      </c>
      <c r="H163" t="s">
        <v>204</v>
      </c>
      <c r="I163" t="b">
        <v>1</v>
      </c>
    </row>
    <row r="164" spans="1:9" x14ac:dyDescent="0.2">
      <c r="A164" s="33">
        <v>42369</v>
      </c>
      <c r="B164">
        <v>2016</v>
      </c>
      <c r="C164" t="s">
        <v>220</v>
      </c>
      <c r="D164" t="s">
        <v>231</v>
      </c>
      <c r="E164" t="s">
        <v>202</v>
      </c>
      <c r="F164" t="s">
        <v>203</v>
      </c>
      <c r="G164">
        <v>0.63</v>
      </c>
      <c r="H164" t="s">
        <v>204</v>
      </c>
      <c r="I164" t="b">
        <v>1</v>
      </c>
    </row>
    <row r="165" spans="1:9" x14ac:dyDescent="0.2">
      <c r="A165" s="33">
        <v>42369</v>
      </c>
      <c r="B165">
        <v>2016</v>
      </c>
      <c r="C165" t="s">
        <v>220</v>
      </c>
      <c r="D165" t="s">
        <v>231</v>
      </c>
      <c r="E165" t="s">
        <v>202</v>
      </c>
      <c r="F165" t="s">
        <v>205</v>
      </c>
      <c r="G165">
        <v>9872</v>
      </c>
      <c r="H165" t="s">
        <v>204</v>
      </c>
      <c r="I165" t="b">
        <v>1</v>
      </c>
    </row>
    <row r="166" spans="1:9" x14ac:dyDescent="0.2">
      <c r="A166" s="33">
        <v>42369</v>
      </c>
      <c r="B166">
        <v>2016</v>
      </c>
      <c r="C166" t="s">
        <v>220</v>
      </c>
      <c r="D166" t="s">
        <v>231</v>
      </c>
      <c r="E166" t="s">
        <v>202</v>
      </c>
      <c r="F166" t="s">
        <v>206</v>
      </c>
      <c r="G166">
        <v>1544</v>
      </c>
      <c r="H166" t="s">
        <v>204</v>
      </c>
      <c r="I166" t="b">
        <v>1</v>
      </c>
    </row>
    <row r="167" spans="1:9" x14ac:dyDescent="0.2">
      <c r="A167" s="33">
        <v>42369</v>
      </c>
      <c r="B167">
        <v>2016</v>
      </c>
      <c r="C167" t="s">
        <v>220</v>
      </c>
      <c r="D167" t="s">
        <v>231</v>
      </c>
      <c r="E167" t="s">
        <v>202</v>
      </c>
      <c r="F167" t="s">
        <v>207</v>
      </c>
      <c r="G167">
        <v>0.62</v>
      </c>
      <c r="H167" t="s">
        <v>204</v>
      </c>
      <c r="I167" t="b">
        <v>1</v>
      </c>
    </row>
    <row r="168" spans="1:9" x14ac:dyDescent="0.2">
      <c r="A168" s="33">
        <v>42369</v>
      </c>
      <c r="B168">
        <v>2016</v>
      </c>
      <c r="C168" t="s">
        <v>220</v>
      </c>
      <c r="D168" t="s">
        <v>231</v>
      </c>
      <c r="E168" t="s">
        <v>202</v>
      </c>
      <c r="F168" t="s">
        <v>10</v>
      </c>
      <c r="G168">
        <v>7570</v>
      </c>
      <c r="H168" t="s">
        <v>204</v>
      </c>
      <c r="I168" t="b">
        <v>1</v>
      </c>
    </row>
    <row r="169" spans="1:9" x14ac:dyDescent="0.2">
      <c r="A169" s="33">
        <v>42369</v>
      </c>
      <c r="B169">
        <v>2016</v>
      </c>
      <c r="C169" t="s">
        <v>220</v>
      </c>
      <c r="D169" t="s">
        <v>231</v>
      </c>
      <c r="E169" t="s">
        <v>202</v>
      </c>
      <c r="F169" t="s">
        <v>208</v>
      </c>
      <c r="G169">
        <v>1038</v>
      </c>
      <c r="H169" t="s">
        <v>204</v>
      </c>
      <c r="I169" t="b">
        <v>1</v>
      </c>
    </row>
    <row r="170" spans="1:9" x14ac:dyDescent="0.2">
      <c r="A170" s="33">
        <v>42369</v>
      </c>
      <c r="B170">
        <v>2016</v>
      </c>
      <c r="C170" t="s">
        <v>220</v>
      </c>
      <c r="D170" t="s">
        <v>231</v>
      </c>
      <c r="E170" t="s">
        <v>202</v>
      </c>
      <c r="F170" t="s">
        <v>209</v>
      </c>
      <c r="G170">
        <v>13924</v>
      </c>
      <c r="H170" t="s">
        <v>204</v>
      </c>
      <c r="I170" t="b">
        <v>1</v>
      </c>
    </row>
    <row r="171" spans="1:9" x14ac:dyDescent="0.2">
      <c r="A171" s="33">
        <v>42369</v>
      </c>
      <c r="B171">
        <v>2016</v>
      </c>
      <c r="C171" t="s">
        <v>220</v>
      </c>
      <c r="D171" t="s">
        <v>231</v>
      </c>
      <c r="E171" t="s">
        <v>202</v>
      </c>
      <c r="F171" t="s">
        <v>210</v>
      </c>
      <c r="G171">
        <v>58.514035972432353</v>
      </c>
      <c r="H171" t="s">
        <v>204</v>
      </c>
      <c r="I171" t="b">
        <v>1</v>
      </c>
    </row>
    <row r="172" spans="1:9" x14ac:dyDescent="0.2">
      <c r="A172" s="33">
        <v>42369</v>
      </c>
      <c r="B172">
        <v>2016</v>
      </c>
      <c r="C172" t="s">
        <v>220</v>
      </c>
      <c r="D172" t="s">
        <v>231</v>
      </c>
      <c r="E172" t="s">
        <v>202</v>
      </c>
      <c r="F172" t="s">
        <v>211</v>
      </c>
      <c r="G172">
        <v>5855</v>
      </c>
      <c r="H172" t="s">
        <v>204</v>
      </c>
      <c r="I172" t="b">
        <v>1</v>
      </c>
    </row>
    <row r="173" spans="1:9" x14ac:dyDescent="0.2">
      <c r="A173" s="33">
        <v>42369</v>
      </c>
      <c r="B173">
        <v>2016</v>
      </c>
      <c r="C173" t="s">
        <v>220</v>
      </c>
      <c r="D173" t="s">
        <v>231</v>
      </c>
      <c r="E173" t="s">
        <v>202</v>
      </c>
      <c r="F173" t="s">
        <v>212</v>
      </c>
      <c r="G173">
        <v>4998</v>
      </c>
      <c r="H173" t="s">
        <v>204</v>
      </c>
      <c r="I173" t="b">
        <v>1</v>
      </c>
    </row>
    <row r="174" spans="1:9" x14ac:dyDescent="0.2">
      <c r="A174" s="33">
        <v>42369</v>
      </c>
      <c r="B174">
        <v>2016</v>
      </c>
      <c r="C174" t="s">
        <v>220</v>
      </c>
      <c r="D174" t="s">
        <v>231</v>
      </c>
      <c r="E174" t="s">
        <v>202</v>
      </c>
      <c r="F174" t="s">
        <v>213</v>
      </c>
      <c r="G174">
        <v>21.003530005042869</v>
      </c>
      <c r="H174" t="s">
        <v>204</v>
      </c>
      <c r="I174" t="b">
        <v>1</v>
      </c>
    </row>
    <row r="175" spans="1:9" x14ac:dyDescent="0.2">
      <c r="A175" s="33">
        <v>42369</v>
      </c>
      <c r="B175">
        <v>2016</v>
      </c>
      <c r="C175" t="s">
        <v>220</v>
      </c>
      <c r="D175" t="s">
        <v>231</v>
      </c>
      <c r="E175" t="s">
        <v>202</v>
      </c>
      <c r="F175" t="s">
        <v>214</v>
      </c>
      <c r="G175">
        <v>6026</v>
      </c>
      <c r="H175" t="s">
        <v>204</v>
      </c>
      <c r="I175" t="b">
        <v>1</v>
      </c>
    </row>
    <row r="176" spans="1:9" x14ac:dyDescent="0.2">
      <c r="A176" s="33">
        <v>42369</v>
      </c>
      <c r="B176">
        <v>2016</v>
      </c>
      <c r="C176" t="s">
        <v>220</v>
      </c>
      <c r="D176" t="s">
        <v>231</v>
      </c>
      <c r="E176" t="s">
        <v>202</v>
      </c>
      <c r="F176" t="s">
        <v>215</v>
      </c>
      <c r="G176">
        <v>25.323583795595901</v>
      </c>
      <c r="H176" t="s">
        <v>204</v>
      </c>
      <c r="I176" t="b">
        <v>1</v>
      </c>
    </row>
    <row r="177" spans="1:9" x14ac:dyDescent="0.2">
      <c r="A177" s="33">
        <v>42369</v>
      </c>
      <c r="B177">
        <v>2016</v>
      </c>
      <c r="C177" t="s">
        <v>220</v>
      </c>
      <c r="D177" t="s">
        <v>231</v>
      </c>
      <c r="E177" t="s">
        <v>202</v>
      </c>
      <c r="F177" t="s">
        <v>216</v>
      </c>
      <c r="G177">
        <v>-171</v>
      </c>
      <c r="H177" t="s">
        <v>204</v>
      </c>
      <c r="I177" t="b">
        <v>1</v>
      </c>
    </row>
    <row r="178" spans="1:9" x14ac:dyDescent="0.2">
      <c r="A178" s="33">
        <v>42369</v>
      </c>
      <c r="B178">
        <v>2016</v>
      </c>
      <c r="C178" t="s">
        <v>220</v>
      </c>
      <c r="D178" t="s">
        <v>231</v>
      </c>
      <c r="E178" t="s">
        <v>202</v>
      </c>
      <c r="F178" t="s">
        <v>217</v>
      </c>
      <c r="G178">
        <v>857</v>
      </c>
      <c r="H178" t="s">
        <v>204</v>
      </c>
      <c r="I178" t="b">
        <v>1</v>
      </c>
    </row>
    <row r="179" spans="1:9" x14ac:dyDescent="0.2">
      <c r="A179" s="33">
        <v>42369</v>
      </c>
      <c r="B179">
        <v>2016</v>
      </c>
      <c r="C179" t="s">
        <v>220</v>
      </c>
      <c r="D179" t="s">
        <v>231</v>
      </c>
      <c r="E179" t="s">
        <v>202</v>
      </c>
      <c r="F179" t="s">
        <v>218</v>
      </c>
      <c r="G179">
        <v>2900</v>
      </c>
      <c r="H179" t="s">
        <v>204</v>
      </c>
      <c r="I179" t="b">
        <v>1</v>
      </c>
    </row>
    <row r="180" spans="1:9" x14ac:dyDescent="0.2">
      <c r="A180" s="33">
        <v>42369</v>
      </c>
      <c r="B180">
        <v>2016</v>
      </c>
      <c r="C180" t="s">
        <v>220</v>
      </c>
      <c r="D180" t="s">
        <v>231</v>
      </c>
      <c r="E180" t="s">
        <v>202</v>
      </c>
      <c r="F180" t="s">
        <v>1</v>
      </c>
      <c r="G180">
        <v>23796</v>
      </c>
      <c r="H180" t="s">
        <v>204</v>
      </c>
      <c r="I180" t="b">
        <v>1</v>
      </c>
    </row>
    <row r="181" spans="1:9" x14ac:dyDescent="0.2">
      <c r="A181" s="33">
        <v>42369</v>
      </c>
      <c r="B181">
        <v>2016</v>
      </c>
      <c r="C181" t="s">
        <v>220</v>
      </c>
      <c r="D181" t="s">
        <v>231</v>
      </c>
      <c r="E181" t="s">
        <v>202</v>
      </c>
      <c r="F181" t="s">
        <v>219</v>
      </c>
      <c r="G181">
        <v>3960</v>
      </c>
      <c r="H181" t="s">
        <v>204</v>
      </c>
      <c r="I181" t="b">
        <v>1</v>
      </c>
    </row>
    <row r="182" spans="1:9" x14ac:dyDescent="0.2">
      <c r="A182" s="33">
        <v>42460</v>
      </c>
      <c r="B182">
        <v>2016</v>
      </c>
      <c r="C182" t="s">
        <v>222</v>
      </c>
      <c r="D182" t="s">
        <v>232</v>
      </c>
      <c r="E182" t="s">
        <v>202</v>
      </c>
      <c r="F182" t="s">
        <v>203</v>
      </c>
      <c r="G182">
        <v>0.48</v>
      </c>
      <c r="H182" t="s">
        <v>204</v>
      </c>
      <c r="I182" t="b">
        <v>1</v>
      </c>
    </row>
    <row r="183" spans="1:9" x14ac:dyDescent="0.2">
      <c r="A183" s="33">
        <v>42460</v>
      </c>
      <c r="B183">
        <v>2016</v>
      </c>
      <c r="C183" t="s">
        <v>222</v>
      </c>
      <c r="D183" t="s">
        <v>232</v>
      </c>
      <c r="E183" t="s">
        <v>202</v>
      </c>
      <c r="F183" t="s">
        <v>205</v>
      </c>
      <c r="G183">
        <v>7722</v>
      </c>
      <c r="H183" t="s">
        <v>204</v>
      </c>
      <c r="I183" t="b">
        <v>1</v>
      </c>
    </row>
    <row r="184" spans="1:9" x14ac:dyDescent="0.2">
      <c r="A184" s="33">
        <v>42460</v>
      </c>
      <c r="B184">
        <v>2016</v>
      </c>
      <c r="C184" t="s">
        <v>222</v>
      </c>
      <c r="D184" t="s">
        <v>232</v>
      </c>
      <c r="E184" t="s">
        <v>202</v>
      </c>
      <c r="F184" t="s">
        <v>206</v>
      </c>
      <c r="G184">
        <v>1707</v>
      </c>
      <c r="H184" t="s">
        <v>204</v>
      </c>
      <c r="I184" t="b">
        <v>1</v>
      </c>
    </row>
    <row r="185" spans="1:9" x14ac:dyDescent="0.2">
      <c r="A185" s="33">
        <v>42460</v>
      </c>
      <c r="B185">
        <v>2016</v>
      </c>
      <c r="C185" t="s">
        <v>222</v>
      </c>
      <c r="D185" t="s">
        <v>232</v>
      </c>
      <c r="E185" t="s">
        <v>202</v>
      </c>
      <c r="F185" t="s">
        <v>207</v>
      </c>
      <c r="G185">
        <v>0.47</v>
      </c>
      <c r="H185" t="s">
        <v>204</v>
      </c>
      <c r="I185" t="b">
        <v>1</v>
      </c>
    </row>
    <row r="186" spans="1:9" x14ac:dyDescent="0.2">
      <c r="A186" s="33">
        <v>42460</v>
      </c>
      <c r="B186">
        <v>2016</v>
      </c>
      <c r="C186" t="s">
        <v>222</v>
      </c>
      <c r="D186" t="s">
        <v>232</v>
      </c>
      <c r="E186" t="s">
        <v>202</v>
      </c>
      <c r="F186" t="s">
        <v>10</v>
      </c>
      <c r="G186">
        <v>6990</v>
      </c>
      <c r="H186" t="s">
        <v>204</v>
      </c>
      <c r="I186" t="b">
        <v>1</v>
      </c>
    </row>
    <row r="187" spans="1:9" x14ac:dyDescent="0.2">
      <c r="A187" s="33">
        <v>42460</v>
      </c>
      <c r="B187">
        <v>2016</v>
      </c>
      <c r="C187" t="s">
        <v>222</v>
      </c>
      <c r="D187" t="s">
        <v>232</v>
      </c>
      <c r="E187" t="s">
        <v>202</v>
      </c>
      <c r="F187" t="s">
        <v>208</v>
      </c>
      <c r="G187">
        <v>1140</v>
      </c>
      <c r="H187" t="s">
        <v>204</v>
      </c>
      <c r="I187" t="b">
        <v>1</v>
      </c>
    </row>
    <row r="188" spans="1:9" x14ac:dyDescent="0.2">
      <c r="A188" s="33">
        <v>42460</v>
      </c>
      <c r="B188">
        <v>2016</v>
      </c>
      <c r="C188" t="s">
        <v>222</v>
      </c>
      <c r="D188" t="s">
        <v>232</v>
      </c>
      <c r="E188" t="s">
        <v>202</v>
      </c>
      <c r="F188" t="s">
        <v>209</v>
      </c>
      <c r="G188">
        <v>12809</v>
      </c>
      <c r="H188" t="s">
        <v>204</v>
      </c>
      <c r="I188" t="b">
        <v>1</v>
      </c>
    </row>
    <row r="189" spans="1:9" x14ac:dyDescent="0.2">
      <c r="A189" s="33">
        <v>42460</v>
      </c>
      <c r="B189">
        <v>2016</v>
      </c>
      <c r="C189" t="s">
        <v>222</v>
      </c>
      <c r="D189" t="s">
        <v>232</v>
      </c>
      <c r="E189" t="s">
        <v>202</v>
      </c>
      <c r="F189" t="s">
        <v>210</v>
      </c>
      <c r="G189">
        <v>62.388583118211493</v>
      </c>
      <c r="H189" t="s">
        <v>204</v>
      </c>
      <c r="I189" t="b">
        <v>1</v>
      </c>
    </row>
    <row r="190" spans="1:9" x14ac:dyDescent="0.2">
      <c r="A190" s="33">
        <v>42460</v>
      </c>
      <c r="B190">
        <v>2016</v>
      </c>
      <c r="C190" t="s">
        <v>222</v>
      </c>
      <c r="D190" t="s">
        <v>232</v>
      </c>
      <c r="E190" t="s">
        <v>202</v>
      </c>
      <c r="F190" t="s">
        <v>211</v>
      </c>
      <c r="G190">
        <v>5036</v>
      </c>
      <c r="H190" t="s">
        <v>204</v>
      </c>
      <c r="I190" t="b">
        <v>1</v>
      </c>
    </row>
    <row r="191" spans="1:9" x14ac:dyDescent="0.2">
      <c r="A191" s="33">
        <v>42460</v>
      </c>
      <c r="B191">
        <v>2016</v>
      </c>
      <c r="C191" t="s">
        <v>222</v>
      </c>
      <c r="D191" t="s">
        <v>232</v>
      </c>
      <c r="E191" t="s">
        <v>202</v>
      </c>
      <c r="F191" t="s">
        <v>212</v>
      </c>
      <c r="G191">
        <v>3756</v>
      </c>
      <c r="H191" t="s">
        <v>204</v>
      </c>
      <c r="I191" t="b">
        <v>1</v>
      </c>
    </row>
    <row r="192" spans="1:9" x14ac:dyDescent="0.2">
      <c r="A192" s="33">
        <v>42460</v>
      </c>
      <c r="B192">
        <v>2016</v>
      </c>
      <c r="C192" t="s">
        <v>222</v>
      </c>
      <c r="D192" t="s">
        <v>232</v>
      </c>
      <c r="E192" t="s">
        <v>202</v>
      </c>
      <c r="F192" t="s">
        <v>213</v>
      </c>
      <c r="G192">
        <v>18.294286688422389</v>
      </c>
      <c r="H192" t="s">
        <v>204</v>
      </c>
      <c r="I192" t="b">
        <v>1</v>
      </c>
    </row>
    <row r="193" spans="1:9" x14ac:dyDescent="0.2">
      <c r="A193" s="33">
        <v>42460</v>
      </c>
      <c r="B193">
        <v>2016</v>
      </c>
      <c r="C193" t="s">
        <v>222</v>
      </c>
      <c r="D193" t="s">
        <v>232</v>
      </c>
      <c r="E193" t="s">
        <v>202</v>
      </c>
      <c r="F193" t="s">
        <v>214</v>
      </c>
      <c r="G193">
        <v>5283</v>
      </c>
      <c r="H193" t="s">
        <v>204</v>
      </c>
      <c r="I193" t="b">
        <v>1</v>
      </c>
    </row>
    <row r="194" spans="1:9" x14ac:dyDescent="0.2">
      <c r="A194" s="33">
        <v>42460</v>
      </c>
      <c r="B194">
        <v>2016</v>
      </c>
      <c r="C194" t="s">
        <v>222</v>
      </c>
      <c r="D194" t="s">
        <v>232</v>
      </c>
      <c r="E194" t="s">
        <v>202</v>
      </c>
      <c r="F194" t="s">
        <v>215</v>
      </c>
      <c r="G194">
        <v>25.731820174370458</v>
      </c>
      <c r="H194" t="s">
        <v>204</v>
      </c>
      <c r="I194" t="b">
        <v>1</v>
      </c>
    </row>
    <row r="195" spans="1:9" x14ac:dyDescent="0.2">
      <c r="A195" s="33">
        <v>42460</v>
      </c>
      <c r="B195">
        <v>2016</v>
      </c>
      <c r="C195" t="s">
        <v>222</v>
      </c>
      <c r="D195" t="s">
        <v>232</v>
      </c>
      <c r="E195" t="s">
        <v>202</v>
      </c>
      <c r="F195" t="s">
        <v>216</v>
      </c>
      <c r="G195">
        <v>-247</v>
      </c>
      <c r="H195" t="s">
        <v>204</v>
      </c>
      <c r="I195" t="b">
        <v>1</v>
      </c>
    </row>
    <row r="196" spans="1:9" x14ac:dyDescent="0.2">
      <c r="A196" s="33">
        <v>42460</v>
      </c>
      <c r="B196">
        <v>2016</v>
      </c>
      <c r="C196" t="s">
        <v>222</v>
      </c>
      <c r="D196" t="s">
        <v>232</v>
      </c>
      <c r="E196" t="s">
        <v>202</v>
      </c>
      <c r="F196" t="s">
        <v>217</v>
      </c>
      <c r="G196">
        <v>1280</v>
      </c>
      <c r="H196" t="s">
        <v>204</v>
      </c>
      <c r="I196" t="b">
        <v>1</v>
      </c>
    </row>
    <row r="197" spans="1:9" x14ac:dyDescent="0.2">
      <c r="A197" s="33">
        <v>42460</v>
      </c>
      <c r="B197">
        <v>2016</v>
      </c>
      <c r="C197" t="s">
        <v>222</v>
      </c>
      <c r="D197" t="s">
        <v>232</v>
      </c>
      <c r="E197" t="s">
        <v>202</v>
      </c>
      <c r="F197" t="s">
        <v>218</v>
      </c>
      <c r="G197">
        <v>2980</v>
      </c>
      <c r="H197" t="s">
        <v>204</v>
      </c>
      <c r="I197" t="b">
        <v>1</v>
      </c>
    </row>
    <row r="198" spans="1:9" x14ac:dyDescent="0.2">
      <c r="A198" s="33">
        <v>42460</v>
      </c>
      <c r="B198">
        <v>2016</v>
      </c>
      <c r="C198" t="s">
        <v>222</v>
      </c>
      <c r="D198" t="s">
        <v>232</v>
      </c>
      <c r="E198" t="s">
        <v>202</v>
      </c>
      <c r="F198" t="s">
        <v>1</v>
      </c>
      <c r="G198">
        <v>20531</v>
      </c>
      <c r="H198" t="s">
        <v>204</v>
      </c>
      <c r="I198" t="b">
        <v>1</v>
      </c>
    </row>
    <row r="199" spans="1:9" x14ac:dyDescent="0.2">
      <c r="A199" s="33">
        <v>42460</v>
      </c>
      <c r="B199">
        <v>2016</v>
      </c>
      <c r="C199" t="s">
        <v>222</v>
      </c>
      <c r="D199" t="s">
        <v>232</v>
      </c>
      <c r="E199" t="s">
        <v>202</v>
      </c>
      <c r="F199" t="s">
        <v>219</v>
      </c>
      <c r="G199">
        <v>3406</v>
      </c>
      <c r="H199" t="s">
        <v>204</v>
      </c>
      <c r="I199" t="b">
        <v>1</v>
      </c>
    </row>
    <row r="200" spans="1:9" x14ac:dyDescent="0.2">
      <c r="A200" s="33">
        <v>42551</v>
      </c>
      <c r="B200">
        <v>2016</v>
      </c>
      <c r="C200" t="s">
        <v>224</v>
      </c>
      <c r="D200" t="s">
        <v>233</v>
      </c>
      <c r="E200" t="s">
        <v>202</v>
      </c>
      <c r="F200" t="s">
        <v>203</v>
      </c>
      <c r="G200">
        <v>0.43000000000000022</v>
      </c>
      <c r="H200" t="s">
        <v>204</v>
      </c>
      <c r="I200" t="b">
        <v>1</v>
      </c>
    </row>
    <row r="201" spans="1:9" x14ac:dyDescent="0.2">
      <c r="A201" s="33">
        <v>42551</v>
      </c>
      <c r="B201">
        <v>2016</v>
      </c>
      <c r="C201" t="s">
        <v>224</v>
      </c>
      <c r="D201" t="s">
        <v>233</v>
      </c>
      <c r="E201" t="s">
        <v>202</v>
      </c>
      <c r="F201" t="s">
        <v>205</v>
      </c>
      <c r="G201">
        <v>7979</v>
      </c>
      <c r="H201" t="s">
        <v>204</v>
      </c>
      <c r="I201" t="b">
        <v>1</v>
      </c>
    </row>
    <row r="202" spans="1:9" x14ac:dyDescent="0.2">
      <c r="A202" s="33">
        <v>42551</v>
      </c>
      <c r="B202">
        <v>2016</v>
      </c>
      <c r="C202" t="s">
        <v>224</v>
      </c>
      <c r="D202" t="s">
        <v>233</v>
      </c>
      <c r="E202" t="s">
        <v>202</v>
      </c>
      <c r="F202" t="s">
        <v>206</v>
      </c>
      <c r="G202">
        <v>1910</v>
      </c>
      <c r="H202" t="s">
        <v>204</v>
      </c>
      <c r="I202" t="b">
        <v>1</v>
      </c>
    </row>
    <row r="203" spans="1:9" x14ac:dyDescent="0.2">
      <c r="A203" s="33">
        <v>42551</v>
      </c>
      <c r="B203">
        <v>2016</v>
      </c>
      <c r="C203" t="s">
        <v>224</v>
      </c>
      <c r="D203" t="s">
        <v>233</v>
      </c>
      <c r="E203" t="s">
        <v>202</v>
      </c>
      <c r="F203" t="s">
        <v>207</v>
      </c>
      <c r="G203">
        <v>0.44000000000000022</v>
      </c>
      <c r="H203" t="s">
        <v>204</v>
      </c>
      <c r="I203" t="b">
        <v>1</v>
      </c>
    </row>
    <row r="204" spans="1:9" x14ac:dyDescent="0.2">
      <c r="A204" s="33">
        <v>42551</v>
      </c>
      <c r="B204">
        <v>2016</v>
      </c>
      <c r="C204" t="s">
        <v>224</v>
      </c>
      <c r="D204" t="s">
        <v>233</v>
      </c>
      <c r="E204" t="s">
        <v>202</v>
      </c>
      <c r="F204" t="s">
        <v>10</v>
      </c>
      <c r="G204">
        <v>4990</v>
      </c>
      <c r="H204" t="s">
        <v>204</v>
      </c>
      <c r="I204" t="b">
        <v>1</v>
      </c>
    </row>
    <row r="205" spans="1:9" x14ac:dyDescent="0.2">
      <c r="A205" s="33">
        <v>42551</v>
      </c>
      <c r="B205">
        <v>2016</v>
      </c>
      <c r="C205" t="s">
        <v>224</v>
      </c>
      <c r="D205" t="s">
        <v>233</v>
      </c>
      <c r="E205" t="s">
        <v>202</v>
      </c>
      <c r="F205" t="s">
        <v>208</v>
      </c>
      <c r="G205">
        <v>1301</v>
      </c>
      <c r="H205" t="s">
        <v>204</v>
      </c>
      <c r="I205" t="b">
        <v>1</v>
      </c>
    </row>
    <row r="206" spans="1:9" x14ac:dyDescent="0.2">
      <c r="A206" s="33">
        <v>42551</v>
      </c>
      <c r="B206">
        <v>2016</v>
      </c>
      <c r="C206" t="s">
        <v>224</v>
      </c>
      <c r="D206" t="s">
        <v>233</v>
      </c>
      <c r="E206" t="s">
        <v>202</v>
      </c>
      <c r="F206" t="s">
        <v>209</v>
      </c>
      <c r="G206">
        <v>12635</v>
      </c>
      <c r="H206" t="s">
        <v>204</v>
      </c>
      <c r="I206" t="b">
        <v>1</v>
      </c>
    </row>
    <row r="207" spans="1:9" x14ac:dyDescent="0.2">
      <c r="A207" s="33">
        <v>42551</v>
      </c>
      <c r="B207">
        <v>2016</v>
      </c>
      <c r="C207" t="s">
        <v>224</v>
      </c>
      <c r="D207" t="s">
        <v>233</v>
      </c>
      <c r="E207" t="s">
        <v>202</v>
      </c>
      <c r="F207" t="s">
        <v>210</v>
      </c>
      <c r="G207">
        <v>61.29329581837586</v>
      </c>
      <c r="H207" t="s">
        <v>204</v>
      </c>
      <c r="I207" t="b">
        <v>1</v>
      </c>
    </row>
    <row r="208" spans="1:9" x14ac:dyDescent="0.2">
      <c r="A208" s="33">
        <v>42551</v>
      </c>
      <c r="B208">
        <v>2016</v>
      </c>
      <c r="C208" t="s">
        <v>224</v>
      </c>
      <c r="D208" t="s">
        <v>233</v>
      </c>
      <c r="E208" t="s">
        <v>202</v>
      </c>
      <c r="F208" t="s">
        <v>211</v>
      </c>
      <c r="G208">
        <v>3347</v>
      </c>
      <c r="H208" t="s">
        <v>204</v>
      </c>
      <c r="I208" t="b">
        <v>1</v>
      </c>
    </row>
    <row r="209" spans="1:9" x14ac:dyDescent="0.2">
      <c r="A209" s="33">
        <v>42551</v>
      </c>
      <c r="B209">
        <v>2016</v>
      </c>
      <c r="C209" t="s">
        <v>224</v>
      </c>
      <c r="D209" t="s">
        <v>233</v>
      </c>
      <c r="E209" t="s">
        <v>202</v>
      </c>
      <c r="F209" t="s">
        <v>212</v>
      </c>
      <c r="G209">
        <v>3424</v>
      </c>
      <c r="H209" t="s">
        <v>204</v>
      </c>
      <c r="I209" t="b">
        <v>1</v>
      </c>
    </row>
    <row r="210" spans="1:9" x14ac:dyDescent="0.2">
      <c r="A210" s="33">
        <v>42551</v>
      </c>
      <c r="B210">
        <v>2016</v>
      </c>
      <c r="C210" t="s">
        <v>224</v>
      </c>
      <c r="D210" t="s">
        <v>233</v>
      </c>
      <c r="E210" t="s">
        <v>202</v>
      </c>
      <c r="F210" t="s">
        <v>213</v>
      </c>
      <c r="G210">
        <v>16.610070825652471</v>
      </c>
      <c r="H210" t="s">
        <v>204</v>
      </c>
      <c r="I210" t="b">
        <v>1</v>
      </c>
    </row>
    <row r="211" spans="1:9" x14ac:dyDescent="0.2">
      <c r="A211" s="33">
        <v>42551</v>
      </c>
      <c r="B211">
        <v>2016</v>
      </c>
      <c r="C211" t="s">
        <v>224</v>
      </c>
      <c r="D211" t="s">
        <v>233</v>
      </c>
      <c r="E211" t="s">
        <v>202</v>
      </c>
      <c r="F211" t="s">
        <v>214</v>
      </c>
      <c r="G211">
        <v>3080</v>
      </c>
      <c r="H211" t="s">
        <v>204</v>
      </c>
      <c r="I211" t="b">
        <v>1</v>
      </c>
    </row>
    <row r="212" spans="1:9" x14ac:dyDescent="0.2">
      <c r="A212" s="33">
        <v>42551</v>
      </c>
      <c r="B212">
        <v>2016</v>
      </c>
      <c r="C212" t="s">
        <v>224</v>
      </c>
      <c r="D212" t="s">
        <v>233</v>
      </c>
      <c r="E212" t="s">
        <v>202</v>
      </c>
      <c r="F212" t="s">
        <v>215</v>
      </c>
      <c r="G212">
        <v>14.941302027748129</v>
      </c>
      <c r="H212" t="s">
        <v>204</v>
      </c>
      <c r="I212" t="b">
        <v>1</v>
      </c>
    </row>
    <row r="213" spans="1:9" x14ac:dyDescent="0.2">
      <c r="A213" s="33">
        <v>42551</v>
      </c>
      <c r="B213">
        <v>2016</v>
      </c>
      <c r="C213" t="s">
        <v>224</v>
      </c>
      <c r="D213" t="s">
        <v>233</v>
      </c>
      <c r="E213" t="s">
        <v>202</v>
      </c>
      <c r="F213" t="s">
        <v>216</v>
      </c>
      <c r="G213">
        <v>267</v>
      </c>
      <c r="H213" t="s">
        <v>204</v>
      </c>
      <c r="I213" t="b">
        <v>1</v>
      </c>
    </row>
    <row r="214" spans="1:9" x14ac:dyDescent="0.2">
      <c r="A214" s="33">
        <v>42551</v>
      </c>
      <c r="B214">
        <v>2016</v>
      </c>
      <c r="C214" t="s">
        <v>224</v>
      </c>
      <c r="D214" t="s">
        <v>233</v>
      </c>
      <c r="E214" t="s">
        <v>202</v>
      </c>
      <c r="F214" t="s">
        <v>217</v>
      </c>
      <c r="G214">
        <v>-77</v>
      </c>
      <c r="H214" t="s">
        <v>204</v>
      </c>
      <c r="I214" t="b">
        <v>1</v>
      </c>
    </row>
    <row r="215" spans="1:9" x14ac:dyDescent="0.2">
      <c r="A215" s="33">
        <v>42551</v>
      </c>
      <c r="B215">
        <v>2016</v>
      </c>
      <c r="C215" t="s">
        <v>224</v>
      </c>
      <c r="D215" t="s">
        <v>233</v>
      </c>
      <c r="E215" t="s">
        <v>202</v>
      </c>
      <c r="F215" t="s">
        <v>218</v>
      </c>
      <c r="G215">
        <v>3146</v>
      </c>
      <c r="H215" t="s">
        <v>204</v>
      </c>
      <c r="I215" t="b">
        <v>1</v>
      </c>
    </row>
    <row r="216" spans="1:9" x14ac:dyDescent="0.2">
      <c r="A216" s="33">
        <v>42551</v>
      </c>
      <c r="B216">
        <v>2016</v>
      </c>
      <c r="C216" t="s">
        <v>224</v>
      </c>
      <c r="D216" t="s">
        <v>233</v>
      </c>
      <c r="E216" t="s">
        <v>202</v>
      </c>
      <c r="F216" t="s">
        <v>1</v>
      </c>
      <c r="G216">
        <v>20614</v>
      </c>
      <c r="H216" t="s">
        <v>204</v>
      </c>
      <c r="I216" t="b">
        <v>1</v>
      </c>
    </row>
    <row r="217" spans="1:9" x14ac:dyDescent="0.2">
      <c r="A217" s="33">
        <v>42551</v>
      </c>
      <c r="B217">
        <v>2016</v>
      </c>
      <c r="C217" t="s">
        <v>224</v>
      </c>
      <c r="D217" t="s">
        <v>233</v>
      </c>
      <c r="E217" t="s">
        <v>202</v>
      </c>
      <c r="F217" t="s">
        <v>219</v>
      </c>
      <c r="G217">
        <v>3998</v>
      </c>
      <c r="H217" t="s">
        <v>204</v>
      </c>
      <c r="I217" t="b">
        <v>1</v>
      </c>
    </row>
    <row r="218" spans="1:9" x14ac:dyDescent="0.2">
      <c r="A218" s="33">
        <v>42643</v>
      </c>
      <c r="B218">
        <v>2017</v>
      </c>
      <c r="C218" t="s">
        <v>200</v>
      </c>
      <c r="D218" t="s">
        <v>234</v>
      </c>
      <c r="E218" t="s">
        <v>202</v>
      </c>
      <c r="F218" t="s">
        <v>203</v>
      </c>
      <c r="G218">
        <v>0.6</v>
      </c>
      <c r="H218" t="s">
        <v>204</v>
      </c>
      <c r="I218" t="b">
        <v>1</v>
      </c>
    </row>
    <row r="219" spans="1:9" x14ac:dyDescent="0.2">
      <c r="A219" s="33">
        <v>42643</v>
      </c>
      <c r="B219">
        <v>2017</v>
      </c>
      <c r="C219" t="s">
        <v>200</v>
      </c>
      <c r="D219" t="s">
        <v>234</v>
      </c>
      <c r="E219" t="s">
        <v>202</v>
      </c>
      <c r="F219" t="s">
        <v>205</v>
      </c>
      <c r="G219">
        <v>7844</v>
      </c>
      <c r="H219" t="s">
        <v>204</v>
      </c>
      <c r="I219" t="b">
        <v>1</v>
      </c>
    </row>
    <row r="220" spans="1:9" x14ac:dyDescent="0.2">
      <c r="A220" s="33">
        <v>42643</v>
      </c>
      <c r="B220">
        <v>2017</v>
      </c>
      <c r="C220" t="s">
        <v>200</v>
      </c>
      <c r="D220" t="s">
        <v>234</v>
      </c>
      <c r="E220" t="s">
        <v>202</v>
      </c>
      <c r="F220" t="s">
        <v>206</v>
      </c>
      <c r="G220">
        <v>1816</v>
      </c>
      <c r="H220" t="s">
        <v>204</v>
      </c>
      <c r="I220" t="b">
        <v>1</v>
      </c>
    </row>
    <row r="221" spans="1:9" x14ac:dyDescent="0.2">
      <c r="A221" s="33">
        <v>42643</v>
      </c>
      <c r="B221">
        <v>2017</v>
      </c>
      <c r="C221" t="s">
        <v>200</v>
      </c>
      <c r="D221" t="s">
        <v>234</v>
      </c>
      <c r="E221" t="s">
        <v>202</v>
      </c>
      <c r="F221" t="s">
        <v>207</v>
      </c>
      <c r="G221">
        <v>0.6</v>
      </c>
      <c r="H221" t="s">
        <v>204</v>
      </c>
      <c r="I221" t="b">
        <v>1</v>
      </c>
    </row>
    <row r="222" spans="1:9" x14ac:dyDescent="0.2">
      <c r="A222" s="33">
        <v>42643</v>
      </c>
      <c r="B222">
        <v>2017</v>
      </c>
      <c r="C222" t="s">
        <v>200</v>
      </c>
      <c r="D222" t="s">
        <v>234</v>
      </c>
      <c r="E222" t="s">
        <v>202</v>
      </c>
      <c r="F222" t="s">
        <v>10</v>
      </c>
      <c r="G222">
        <v>7041</v>
      </c>
      <c r="H222" t="s">
        <v>204</v>
      </c>
      <c r="I222" t="b">
        <v>1</v>
      </c>
    </row>
    <row r="223" spans="1:9" x14ac:dyDescent="0.2">
      <c r="A223" s="33">
        <v>42643</v>
      </c>
      <c r="B223">
        <v>2017</v>
      </c>
      <c r="C223" t="s">
        <v>200</v>
      </c>
      <c r="D223" t="s">
        <v>234</v>
      </c>
      <c r="E223" t="s">
        <v>202</v>
      </c>
      <c r="F223" t="s">
        <v>208</v>
      </c>
      <c r="G223">
        <v>1045</v>
      </c>
      <c r="H223" t="s">
        <v>204</v>
      </c>
      <c r="I223" t="b">
        <v>1</v>
      </c>
    </row>
    <row r="224" spans="1:9" x14ac:dyDescent="0.2">
      <c r="A224" s="33">
        <v>42643</v>
      </c>
      <c r="B224">
        <v>2017</v>
      </c>
      <c r="C224" t="s">
        <v>200</v>
      </c>
      <c r="D224" t="s">
        <v>234</v>
      </c>
      <c r="E224" t="s">
        <v>202</v>
      </c>
      <c r="F224" t="s">
        <v>209</v>
      </c>
      <c r="G224">
        <v>12609</v>
      </c>
      <c r="H224" t="s">
        <v>204</v>
      </c>
      <c r="I224" t="b">
        <v>1</v>
      </c>
    </row>
    <row r="225" spans="1:9" x14ac:dyDescent="0.2">
      <c r="A225" s="33">
        <v>42643</v>
      </c>
      <c r="B225">
        <v>2017</v>
      </c>
      <c r="C225" t="s">
        <v>200</v>
      </c>
      <c r="D225" t="s">
        <v>234</v>
      </c>
      <c r="E225" t="s">
        <v>202</v>
      </c>
      <c r="F225" t="s">
        <v>210</v>
      </c>
      <c r="G225">
        <v>61.648657898596781</v>
      </c>
      <c r="H225" t="s">
        <v>204</v>
      </c>
      <c r="I225" t="b">
        <v>1</v>
      </c>
    </row>
    <row r="226" spans="1:9" x14ac:dyDescent="0.2">
      <c r="A226" s="33">
        <v>42643</v>
      </c>
      <c r="B226">
        <v>2017</v>
      </c>
      <c r="C226" t="s">
        <v>200</v>
      </c>
      <c r="D226" t="s">
        <v>234</v>
      </c>
      <c r="E226" t="s">
        <v>202</v>
      </c>
      <c r="F226" t="s">
        <v>211</v>
      </c>
      <c r="G226">
        <v>5325</v>
      </c>
      <c r="H226" t="s">
        <v>204</v>
      </c>
      <c r="I226" t="b">
        <v>1</v>
      </c>
    </row>
    <row r="227" spans="1:9" x14ac:dyDescent="0.2">
      <c r="A227" s="33">
        <v>42643</v>
      </c>
      <c r="B227">
        <v>2017</v>
      </c>
      <c r="C227" t="s">
        <v>200</v>
      </c>
      <c r="D227" t="s">
        <v>234</v>
      </c>
      <c r="E227" t="s">
        <v>202</v>
      </c>
      <c r="F227" t="s">
        <v>212</v>
      </c>
      <c r="G227">
        <v>4690</v>
      </c>
      <c r="H227" t="s">
        <v>204</v>
      </c>
      <c r="I227" t="b">
        <v>1</v>
      </c>
    </row>
    <row r="228" spans="1:9" x14ac:dyDescent="0.2">
      <c r="A228" s="33">
        <v>42643</v>
      </c>
      <c r="B228">
        <v>2017</v>
      </c>
      <c r="C228" t="s">
        <v>200</v>
      </c>
      <c r="D228" t="s">
        <v>234</v>
      </c>
      <c r="E228" t="s">
        <v>202</v>
      </c>
      <c r="F228" t="s">
        <v>213</v>
      </c>
      <c r="G228">
        <v>22.930621424729871</v>
      </c>
      <c r="H228" t="s">
        <v>204</v>
      </c>
      <c r="I228" t="b">
        <v>1</v>
      </c>
    </row>
    <row r="229" spans="1:9" x14ac:dyDescent="0.2">
      <c r="A229" s="33">
        <v>42643</v>
      </c>
      <c r="B229">
        <v>2017</v>
      </c>
      <c r="C229" t="s">
        <v>200</v>
      </c>
      <c r="D229" t="s">
        <v>234</v>
      </c>
      <c r="E229" t="s">
        <v>202</v>
      </c>
      <c r="F229" t="s">
        <v>214</v>
      </c>
      <c r="G229">
        <v>5225</v>
      </c>
      <c r="H229" t="s">
        <v>204</v>
      </c>
      <c r="I229" t="b">
        <v>1</v>
      </c>
    </row>
    <row r="230" spans="1:9" x14ac:dyDescent="0.2">
      <c r="A230" s="33">
        <v>42643</v>
      </c>
      <c r="B230">
        <v>2017</v>
      </c>
      <c r="C230" t="s">
        <v>200</v>
      </c>
      <c r="D230" t="s">
        <v>234</v>
      </c>
      <c r="E230" t="s">
        <v>202</v>
      </c>
      <c r="F230" t="s">
        <v>215</v>
      </c>
      <c r="G230">
        <v>25.546374614970912</v>
      </c>
      <c r="H230" t="s">
        <v>204</v>
      </c>
      <c r="I230" t="b">
        <v>1</v>
      </c>
    </row>
    <row r="231" spans="1:9" x14ac:dyDescent="0.2">
      <c r="A231" s="33">
        <v>42643</v>
      </c>
      <c r="B231">
        <v>2017</v>
      </c>
      <c r="C231" t="s">
        <v>200</v>
      </c>
      <c r="D231" t="s">
        <v>234</v>
      </c>
      <c r="E231" t="s">
        <v>202</v>
      </c>
      <c r="F231" t="s">
        <v>216</v>
      </c>
      <c r="G231">
        <v>100</v>
      </c>
      <c r="H231" t="s">
        <v>204</v>
      </c>
      <c r="I231" t="b">
        <v>1</v>
      </c>
    </row>
    <row r="232" spans="1:9" x14ac:dyDescent="0.2">
      <c r="A232" s="33">
        <v>42643</v>
      </c>
      <c r="B232">
        <v>2017</v>
      </c>
      <c r="C232" t="s">
        <v>200</v>
      </c>
      <c r="D232" t="s">
        <v>234</v>
      </c>
      <c r="E232" t="s">
        <v>202</v>
      </c>
      <c r="F232" t="s">
        <v>217</v>
      </c>
      <c r="G232">
        <v>635</v>
      </c>
      <c r="H232" t="s">
        <v>204</v>
      </c>
      <c r="I232" t="b">
        <v>1</v>
      </c>
    </row>
    <row r="233" spans="1:9" x14ac:dyDescent="0.2">
      <c r="A233" s="33">
        <v>42643</v>
      </c>
      <c r="B233">
        <v>2017</v>
      </c>
      <c r="C233" t="s">
        <v>200</v>
      </c>
      <c r="D233" t="s">
        <v>234</v>
      </c>
      <c r="E233" t="s">
        <v>202</v>
      </c>
      <c r="F233" t="s">
        <v>218</v>
      </c>
      <c r="G233">
        <v>3106</v>
      </c>
      <c r="H233" t="s">
        <v>204</v>
      </c>
      <c r="I233" t="b">
        <v>1</v>
      </c>
    </row>
    <row r="234" spans="1:9" x14ac:dyDescent="0.2">
      <c r="A234" s="33">
        <v>42643</v>
      </c>
      <c r="B234">
        <v>2017</v>
      </c>
      <c r="C234" t="s">
        <v>200</v>
      </c>
      <c r="D234" t="s">
        <v>234</v>
      </c>
      <c r="E234" t="s">
        <v>202</v>
      </c>
      <c r="F234" t="s">
        <v>1</v>
      </c>
      <c r="G234">
        <v>20453</v>
      </c>
      <c r="H234" t="s">
        <v>204</v>
      </c>
      <c r="I234" t="b">
        <v>1</v>
      </c>
    </row>
    <row r="235" spans="1:9" x14ac:dyDescent="0.2">
      <c r="A235" s="33">
        <v>42643</v>
      </c>
      <c r="B235">
        <v>2017</v>
      </c>
      <c r="C235" t="s">
        <v>200</v>
      </c>
      <c r="D235" t="s">
        <v>234</v>
      </c>
      <c r="E235" t="s">
        <v>202</v>
      </c>
      <c r="F235" t="s">
        <v>219</v>
      </c>
      <c r="G235">
        <v>3233</v>
      </c>
      <c r="H235" t="s">
        <v>204</v>
      </c>
      <c r="I235" t="b">
        <v>1</v>
      </c>
    </row>
    <row r="236" spans="1:9" x14ac:dyDescent="0.2">
      <c r="A236" s="33">
        <v>42735</v>
      </c>
      <c r="B236">
        <v>2017</v>
      </c>
      <c r="C236" t="s">
        <v>220</v>
      </c>
      <c r="D236" t="s">
        <v>235</v>
      </c>
      <c r="E236" t="s">
        <v>202</v>
      </c>
      <c r="F236" t="s">
        <v>203</v>
      </c>
      <c r="G236">
        <v>0.67</v>
      </c>
      <c r="H236" t="s">
        <v>204</v>
      </c>
      <c r="I236" t="b">
        <v>1</v>
      </c>
    </row>
    <row r="237" spans="1:9" x14ac:dyDescent="0.2">
      <c r="A237" s="33">
        <v>42735</v>
      </c>
      <c r="B237">
        <v>2017</v>
      </c>
      <c r="C237" t="s">
        <v>220</v>
      </c>
      <c r="D237" t="s">
        <v>235</v>
      </c>
      <c r="E237" t="s">
        <v>202</v>
      </c>
      <c r="F237" t="s">
        <v>205</v>
      </c>
      <c r="G237">
        <v>9901</v>
      </c>
      <c r="H237" t="s">
        <v>204</v>
      </c>
      <c r="I237" t="b">
        <v>1</v>
      </c>
    </row>
    <row r="238" spans="1:9" x14ac:dyDescent="0.2">
      <c r="A238" s="33">
        <v>42735</v>
      </c>
      <c r="B238">
        <v>2017</v>
      </c>
      <c r="C238" t="s">
        <v>220</v>
      </c>
      <c r="D238" t="s">
        <v>235</v>
      </c>
      <c r="E238" t="s">
        <v>202</v>
      </c>
      <c r="F238" t="s">
        <v>206</v>
      </c>
      <c r="G238">
        <v>2166</v>
      </c>
      <c r="H238" t="s">
        <v>204</v>
      </c>
      <c r="I238" t="b">
        <v>1</v>
      </c>
    </row>
    <row r="239" spans="1:9" x14ac:dyDescent="0.2">
      <c r="A239" s="33">
        <v>42735</v>
      </c>
      <c r="B239">
        <v>2017</v>
      </c>
      <c r="C239" t="s">
        <v>220</v>
      </c>
      <c r="D239" t="s">
        <v>235</v>
      </c>
      <c r="E239" t="s">
        <v>202</v>
      </c>
      <c r="F239" t="s">
        <v>207</v>
      </c>
      <c r="G239">
        <v>0.66</v>
      </c>
      <c r="H239" t="s">
        <v>204</v>
      </c>
      <c r="I239" t="b">
        <v>1</v>
      </c>
    </row>
    <row r="240" spans="1:9" x14ac:dyDescent="0.2">
      <c r="A240" s="33">
        <v>42735</v>
      </c>
      <c r="B240">
        <v>2017</v>
      </c>
      <c r="C240" t="s">
        <v>220</v>
      </c>
      <c r="D240" t="s">
        <v>235</v>
      </c>
      <c r="E240" t="s">
        <v>202</v>
      </c>
      <c r="F240" t="s">
        <v>10</v>
      </c>
      <c r="G240">
        <v>8343</v>
      </c>
      <c r="H240" t="s">
        <v>204</v>
      </c>
      <c r="I240" t="b">
        <v>1</v>
      </c>
    </row>
    <row r="241" spans="1:9" x14ac:dyDescent="0.2">
      <c r="A241" s="33">
        <v>42735</v>
      </c>
      <c r="B241">
        <v>2017</v>
      </c>
      <c r="C241" t="s">
        <v>220</v>
      </c>
      <c r="D241" t="s">
        <v>235</v>
      </c>
      <c r="E241" t="s">
        <v>202</v>
      </c>
      <c r="F241" t="s">
        <v>208</v>
      </c>
      <c r="G241">
        <v>879</v>
      </c>
      <c r="H241" t="s">
        <v>204</v>
      </c>
      <c r="I241" t="b">
        <v>1</v>
      </c>
    </row>
    <row r="242" spans="1:9" x14ac:dyDescent="0.2">
      <c r="A242" s="33">
        <v>42735</v>
      </c>
      <c r="B242">
        <v>2017</v>
      </c>
      <c r="C242" t="s">
        <v>220</v>
      </c>
      <c r="D242" t="s">
        <v>235</v>
      </c>
      <c r="E242" t="s">
        <v>202</v>
      </c>
      <c r="F242" t="s">
        <v>209</v>
      </c>
      <c r="G242">
        <v>14189</v>
      </c>
      <c r="H242" t="s">
        <v>204</v>
      </c>
      <c r="I242" t="b">
        <v>1</v>
      </c>
    </row>
    <row r="243" spans="1:9" x14ac:dyDescent="0.2">
      <c r="A243" s="33">
        <v>42735</v>
      </c>
      <c r="B243">
        <v>2017</v>
      </c>
      <c r="C243" t="s">
        <v>220</v>
      </c>
      <c r="D243" t="s">
        <v>235</v>
      </c>
      <c r="E243" t="s">
        <v>202</v>
      </c>
      <c r="F243" t="s">
        <v>210</v>
      </c>
      <c r="G243">
        <v>58.89995848899958</v>
      </c>
      <c r="H243" t="s">
        <v>204</v>
      </c>
      <c r="I243" t="b">
        <v>1</v>
      </c>
    </row>
    <row r="244" spans="1:9" x14ac:dyDescent="0.2">
      <c r="A244" s="33">
        <v>42735</v>
      </c>
      <c r="B244">
        <v>2017</v>
      </c>
      <c r="C244" t="s">
        <v>220</v>
      </c>
      <c r="D244" t="s">
        <v>235</v>
      </c>
      <c r="E244" t="s">
        <v>202</v>
      </c>
      <c r="F244" t="s">
        <v>211</v>
      </c>
      <c r="G244">
        <v>6363</v>
      </c>
      <c r="H244" t="s">
        <v>204</v>
      </c>
      <c r="I244" t="b">
        <v>1</v>
      </c>
    </row>
    <row r="245" spans="1:9" x14ac:dyDescent="0.2">
      <c r="A245" s="33">
        <v>42735</v>
      </c>
      <c r="B245">
        <v>2017</v>
      </c>
      <c r="C245" t="s">
        <v>220</v>
      </c>
      <c r="D245" t="s">
        <v>235</v>
      </c>
      <c r="E245" t="s">
        <v>202</v>
      </c>
      <c r="F245" t="s">
        <v>212</v>
      </c>
      <c r="G245">
        <v>5200</v>
      </c>
      <c r="H245" t="s">
        <v>204</v>
      </c>
      <c r="I245" t="b">
        <v>1</v>
      </c>
    </row>
    <row r="246" spans="1:9" x14ac:dyDescent="0.2">
      <c r="A246" s="33">
        <v>42735</v>
      </c>
      <c r="B246">
        <v>2017</v>
      </c>
      <c r="C246" t="s">
        <v>220</v>
      </c>
      <c r="D246" t="s">
        <v>235</v>
      </c>
      <c r="E246" t="s">
        <v>202</v>
      </c>
      <c r="F246" t="s">
        <v>213</v>
      </c>
      <c r="G246">
        <v>21.585720215857201</v>
      </c>
      <c r="H246" t="s">
        <v>204</v>
      </c>
      <c r="I246" t="b">
        <v>1</v>
      </c>
    </row>
    <row r="247" spans="1:9" x14ac:dyDescent="0.2">
      <c r="A247" s="33">
        <v>42735</v>
      </c>
      <c r="B247">
        <v>2017</v>
      </c>
      <c r="C247" t="s">
        <v>220</v>
      </c>
      <c r="D247" t="s">
        <v>235</v>
      </c>
      <c r="E247" t="s">
        <v>202</v>
      </c>
      <c r="F247" t="s">
        <v>214</v>
      </c>
      <c r="G247">
        <v>6177</v>
      </c>
      <c r="H247" t="s">
        <v>204</v>
      </c>
      <c r="I247" t="b">
        <v>1</v>
      </c>
    </row>
    <row r="248" spans="1:9" x14ac:dyDescent="0.2">
      <c r="A248" s="33">
        <v>42735</v>
      </c>
      <c r="B248">
        <v>2017</v>
      </c>
      <c r="C248" t="s">
        <v>220</v>
      </c>
      <c r="D248" t="s">
        <v>235</v>
      </c>
      <c r="E248" t="s">
        <v>202</v>
      </c>
      <c r="F248" t="s">
        <v>215</v>
      </c>
      <c r="G248">
        <v>25.641344956413452</v>
      </c>
      <c r="H248" t="s">
        <v>204</v>
      </c>
      <c r="I248" t="b">
        <v>1</v>
      </c>
    </row>
    <row r="249" spans="1:9" x14ac:dyDescent="0.2">
      <c r="A249" s="33">
        <v>42735</v>
      </c>
      <c r="B249">
        <v>2017</v>
      </c>
      <c r="C249" t="s">
        <v>220</v>
      </c>
      <c r="D249" t="s">
        <v>235</v>
      </c>
      <c r="E249" t="s">
        <v>202</v>
      </c>
      <c r="F249" t="s">
        <v>216</v>
      </c>
      <c r="G249">
        <v>186</v>
      </c>
      <c r="H249" t="s">
        <v>204</v>
      </c>
      <c r="I249" t="b">
        <v>1</v>
      </c>
    </row>
    <row r="250" spans="1:9" x14ac:dyDescent="0.2">
      <c r="A250" s="33">
        <v>42735</v>
      </c>
      <c r="B250">
        <v>2017</v>
      </c>
      <c r="C250" t="s">
        <v>220</v>
      </c>
      <c r="D250" t="s">
        <v>235</v>
      </c>
      <c r="E250" t="s">
        <v>202</v>
      </c>
      <c r="F250" t="s">
        <v>217</v>
      </c>
      <c r="G250">
        <v>1163</v>
      </c>
      <c r="H250" t="s">
        <v>204</v>
      </c>
      <c r="I250" t="b">
        <v>1</v>
      </c>
    </row>
    <row r="251" spans="1:9" x14ac:dyDescent="0.2">
      <c r="A251" s="33">
        <v>42735</v>
      </c>
      <c r="B251">
        <v>2017</v>
      </c>
      <c r="C251" t="s">
        <v>220</v>
      </c>
      <c r="D251" t="s">
        <v>235</v>
      </c>
      <c r="E251" t="s">
        <v>202</v>
      </c>
      <c r="F251" t="s">
        <v>218</v>
      </c>
      <c r="G251">
        <v>3062</v>
      </c>
      <c r="H251" t="s">
        <v>204</v>
      </c>
      <c r="I251" t="b">
        <v>1</v>
      </c>
    </row>
    <row r="252" spans="1:9" x14ac:dyDescent="0.2">
      <c r="A252" s="33">
        <v>42735</v>
      </c>
      <c r="B252">
        <v>2017</v>
      </c>
      <c r="C252" t="s">
        <v>220</v>
      </c>
      <c r="D252" t="s">
        <v>235</v>
      </c>
      <c r="E252" t="s">
        <v>202</v>
      </c>
      <c r="F252" t="s">
        <v>1</v>
      </c>
      <c r="G252">
        <v>24090</v>
      </c>
      <c r="H252" t="s">
        <v>204</v>
      </c>
      <c r="I252" t="b">
        <v>1</v>
      </c>
    </row>
    <row r="253" spans="1:9" x14ac:dyDescent="0.2">
      <c r="A253" s="33">
        <v>42735</v>
      </c>
      <c r="B253">
        <v>2017</v>
      </c>
      <c r="C253" t="s">
        <v>220</v>
      </c>
      <c r="D253" t="s">
        <v>235</v>
      </c>
      <c r="E253" t="s">
        <v>202</v>
      </c>
      <c r="F253" t="s">
        <v>219</v>
      </c>
      <c r="G253">
        <v>4071</v>
      </c>
      <c r="H253" t="s">
        <v>204</v>
      </c>
      <c r="I253" t="b">
        <v>1</v>
      </c>
    </row>
    <row r="254" spans="1:9" x14ac:dyDescent="0.2">
      <c r="A254" s="33">
        <v>42825</v>
      </c>
      <c r="B254">
        <v>2017</v>
      </c>
      <c r="C254" t="s">
        <v>222</v>
      </c>
      <c r="D254" t="s">
        <v>236</v>
      </c>
      <c r="E254" t="s">
        <v>202</v>
      </c>
      <c r="F254" t="s">
        <v>203</v>
      </c>
      <c r="G254">
        <v>0.62</v>
      </c>
      <c r="H254" t="s">
        <v>204</v>
      </c>
      <c r="I254" t="b">
        <v>1</v>
      </c>
    </row>
    <row r="255" spans="1:9" x14ac:dyDescent="0.2">
      <c r="A255" s="33">
        <v>42825</v>
      </c>
      <c r="B255">
        <v>2017</v>
      </c>
      <c r="C255" t="s">
        <v>222</v>
      </c>
      <c r="D255" t="s">
        <v>236</v>
      </c>
      <c r="E255" t="s">
        <v>202</v>
      </c>
      <c r="F255" t="s">
        <v>205</v>
      </c>
      <c r="G255">
        <v>8060</v>
      </c>
      <c r="H255" t="s">
        <v>204</v>
      </c>
      <c r="I255" t="b">
        <v>1</v>
      </c>
    </row>
    <row r="256" spans="1:9" x14ac:dyDescent="0.2">
      <c r="A256" s="33">
        <v>42825</v>
      </c>
      <c r="B256">
        <v>2017</v>
      </c>
      <c r="C256" t="s">
        <v>222</v>
      </c>
      <c r="D256" t="s">
        <v>236</v>
      </c>
      <c r="E256" t="s">
        <v>202</v>
      </c>
      <c r="F256" t="s">
        <v>206</v>
      </c>
      <c r="G256">
        <v>2453</v>
      </c>
      <c r="H256" t="s">
        <v>204</v>
      </c>
      <c r="I256" t="b">
        <v>1</v>
      </c>
    </row>
    <row r="257" spans="1:9" x14ac:dyDescent="0.2">
      <c r="A257" s="33">
        <v>42825</v>
      </c>
      <c r="B257">
        <v>2017</v>
      </c>
      <c r="C257" t="s">
        <v>222</v>
      </c>
      <c r="D257" t="s">
        <v>236</v>
      </c>
      <c r="E257" t="s">
        <v>202</v>
      </c>
      <c r="F257" t="s">
        <v>207</v>
      </c>
      <c r="G257">
        <v>0.61</v>
      </c>
      <c r="H257" t="s">
        <v>204</v>
      </c>
      <c r="I257" t="b">
        <v>1</v>
      </c>
    </row>
    <row r="258" spans="1:9" x14ac:dyDescent="0.2">
      <c r="A258" s="33">
        <v>42825</v>
      </c>
      <c r="B258">
        <v>2017</v>
      </c>
      <c r="C258" t="s">
        <v>222</v>
      </c>
      <c r="D258" t="s">
        <v>236</v>
      </c>
      <c r="E258" t="s">
        <v>202</v>
      </c>
      <c r="F258" t="s">
        <v>10</v>
      </c>
      <c r="G258">
        <v>8047</v>
      </c>
      <c r="H258" t="s">
        <v>204</v>
      </c>
      <c r="I258" t="b">
        <v>1</v>
      </c>
    </row>
    <row r="259" spans="1:9" x14ac:dyDescent="0.2">
      <c r="A259" s="33">
        <v>42825</v>
      </c>
      <c r="B259">
        <v>2017</v>
      </c>
      <c r="C259" t="s">
        <v>222</v>
      </c>
      <c r="D259" t="s">
        <v>236</v>
      </c>
      <c r="E259" t="s">
        <v>202</v>
      </c>
      <c r="F259" t="s">
        <v>208</v>
      </c>
      <c r="G259">
        <v>1202</v>
      </c>
      <c r="H259" t="s">
        <v>204</v>
      </c>
      <c r="I259" t="b">
        <v>1</v>
      </c>
    </row>
    <row r="260" spans="1:9" x14ac:dyDescent="0.2">
      <c r="A260" s="33">
        <v>42825</v>
      </c>
      <c r="B260">
        <v>2017</v>
      </c>
      <c r="C260" t="s">
        <v>222</v>
      </c>
      <c r="D260" t="s">
        <v>236</v>
      </c>
      <c r="E260" t="s">
        <v>202</v>
      </c>
      <c r="F260" t="s">
        <v>209</v>
      </c>
      <c r="G260">
        <v>14030</v>
      </c>
      <c r="H260" t="s">
        <v>204</v>
      </c>
      <c r="I260" t="b">
        <v>1</v>
      </c>
    </row>
    <row r="261" spans="1:9" x14ac:dyDescent="0.2">
      <c r="A261" s="33">
        <v>42825</v>
      </c>
      <c r="B261">
        <v>2017</v>
      </c>
      <c r="C261" t="s">
        <v>222</v>
      </c>
      <c r="D261" t="s">
        <v>236</v>
      </c>
      <c r="E261" t="s">
        <v>202</v>
      </c>
      <c r="F261" t="s">
        <v>210</v>
      </c>
      <c r="G261">
        <v>63.512901765504751</v>
      </c>
      <c r="H261" t="s">
        <v>204</v>
      </c>
      <c r="I261" t="b">
        <v>1</v>
      </c>
    </row>
    <row r="262" spans="1:9" x14ac:dyDescent="0.2">
      <c r="A262" s="33">
        <v>42825</v>
      </c>
      <c r="B262">
        <v>2017</v>
      </c>
      <c r="C262" t="s">
        <v>222</v>
      </c>
      <c r="D262" t="s">
        <v>236</v>
      </c>
      <c r="E262" t="s">
        <v>202</v>
      </c>
      <c r="F262" t="s">
        <v>211</v>
      </c>
      <c r="G262">
        <v>5916</v>
      </c>
      <c r="H262" t="s">
        <v>204</v>
      </c>
      <c r="I262" t="b">
        <v>1</v>
      </c>
    </row>
    <row r="263" spans="1:9" x14ac:dyDescent="0.2">
      <c r="A263" s="33">
        <v>42825</v>
      </c>
      <c r="B263">
        <v>2017</v>
      </c>
      <c r="C263" t="s">
        <v>222</v>
      </c>
      <c r="D263" t="s">
        <v>236</v>
      </c>
      <c r="E263" t="s">
        <v>202</v>
      </c>
      <c r="F263" t="s">
        <v>212</v>
      </c>
      <c r="G263">
        <v>4801</v>
      </c>
      <c r="H263" t="s">
        <v>204</v>
      </c>
      <c r="I263" t="b">
        <v>1</v>
      </c>
    </row>
    <row r="264" spans="1:9" x14ac:dyDescent="0.2">
      <c r="A264" s="33">
        <v>42825</v>
      </c>
      <c r="B264">
        <v>2017</v>
      </c>
      <c r="C264" t="s">
        <v>222</v>
      </c>
      <c r="D264" t="s">
        <v>236</v>
      </c>
      <c r="E264" t="s">
        <v>202</v>
      </c>
      <c r="F264" t="s">
        <v>213</v>
      </c>
      <c r="G264">
        <v>21.733816206428251</v>
      </c>
      <c r="H264" t="s">
        <v>204</v>
      </c>
      <c r="I264" t="b">
        <v>1</v>
      </c>
    </row>
    <row r="265" spans="1:9" x14ac:dyDescent="0.2">
      <c r="A265" s="33">
        <v>42825</v>
      </c>
      <c r="B265">
        <v>2017</v>
      </c>
      <c r="C265" t="s">
        <v>222</v>
      </c>
      <c r="D265" t="s">
        <v>236</v>
      </c>
      <c r="E265" t="s">
        <v>202</v>
      </c>
      <c r="F265" t="s">
        <v>214</v>
      </c>
      <c r="G265">
        <v>5594</v>
      </c>
      <c r="H265" t="s">
        <v>204</v>
      </c>
      <c r="I265" t="b">
        <v>1</v>
      </c>
    </row>
    <row r="266" spans="1:9" x14ac:dyDescent="0.2">
      <c r="A266" s="33">
        <v>42825</v>
      </c>
      <c r="B266">
        <v>2017</v>
      </c>
      <c r="C266" t="s">
        <v>222</v>
      </c>
      <c r="D266" t="s">
        <v>236</v>
      </c>
      <c r="E266" t="s">
        <v>202</v>
      </c>
      <c r="F266" t="s">
        <v>215</v>
      </c>
      <c r="G266">
        <v>25.323675871435039</v>
      </c>
      <c r="H266" t="s">
        <v>204</v>
      </c>
      <c r="I266" t="b">
        <v>1</v>
      </c>
    </row>
    <row r="267" spans="1:9" x14ac:dyDescent="0.2">
      <c r="A267" s="33">
        <v>42825</v>
      </c>
      <c r="B267">
        <v>2017</v>
      </c>
      <c r="C267" t="s">
        <v>222</v>
      </c>
      <c r="D267" t="s">
        <v>236</v>
      </c>
      <c r="E267" t="s">
        <v>202</v>
      </c>
      <c r="F267" t="s">
        <v>216</v>
      </c>
      <c r="G267">
        <v>322</v>
      </c>
      <c r="H267" t="s">
        <v>204</v>
      </c>
      <c r="I267" t="b">
        <v>1</v>
      </c>
    </row>
    <row r="268" spans="1:9" x14ac:dyDescent="0.2">
      <c r="A268" s="33">
        <v>42825</v>
      </c>
      <c r="B268">
        <v>2017</v>
      </c>
      <c r="C268" t="s">
        <v>222</v>
      </c>
      <c r="D268" t="s">
        <v>236</v>
      </c>
      <c r="E268" t="s">
        <v>202</v>
      </c>
      <c r="F268" t="s">
        <v>217</v>
      </c>
      <c r="G268">
        <v>1115</v>
      </c>
      <c r="H268" t="s">
        <v>204</v>
      </c>
      <c r="I268" t="b">
        <v>1</v>
      </c>
    </row>
    <row r="269" spans="1:9" x14ac:dyDescent="0.2">
      <c r="A269" s="33">
        <v>42825</v>
      </c>
      <c r="B269">
        <v>2017</v>
      </c>
      <c r="C269" t="s">
        <v>222</v>
      </c>
      <c r="D269" t="s">
        <v>236</v>
      </c>
      <c r="E269" t="s">
        <v>202</v>
      </c>
      <c r="F269" t="s">
        <v>218</v>
      </c>
      <c r="G269">
        <v>3355</v>
      </c>
      <c r="H269" t="s">
        <v>204</v>
      </c>
      <c r="I269" t="b">
        <v>1</v>
      </c>
    </row>
    <row r="270" spans="1:9" x14ac:dyDescent="0.2">
      <c r="A270" s="33">
        <v>42825</v>
      </c>
      <c r="B270">
        <v>2017</v>
      </c>
      <c r="C270" t="s">
        <v>222</v>
      </c>
      <c r="D270" t="s">
        <v>236</v>
      </c>
      <c r="E270" t="s">
        <v>202</v>
      </c>
      <c r="F270" t="s">
        <v>1</v>
      </c>
      <c r="G270">
        <v>22090</v>
      </c>
      <c r="H270" t="s">
        <v>204</v>
      </c>
      <c r="I270" t="b">
        <v>1</v>
      </c>
    </row>
    <row r="271" spans="1:9" x14ac:dyDescent="0.2">
      <c r="A271" s="33">
        <v>42825</v>
      </c>
      <c r="B271">
        <v>2017</v>
      </c>
      <c r="C271" t="s">
        <v>222</v>
      </c>
      <c r="D271" t="s">
        <v>236</v>
      </c>
      <c r="E271" t="s">
        <v>202</v>
      </c>
      <c r="F271" t="s">
        <v>219</v>
      </c>
      <c r="G271">
        <v>3879</v>
      </c>
      <c r="H271" t="s">
        <v>204</v>
      </c>
      <c r="I271" t="b">
        <v>1</v>
      </c>
    </row>
    <row r="272" spans="1:9" x14ac:dyDescent="0.2">
      <c r="A272" s="33">
        <v>42916</v>
      </c>
      <c r="B272">
        <v>2017</v>
      </c>
      <c r="C272" t="s">
        <v>224</v>
      </c>
      <c r="D272" t="s">
        <v>237</v>
      </c>
      <c r="E272" t="s">
        <v>202</v>
      </c>
      <c r="F272" t="s">
        <v>203</v>
      </c>
      <c r="G272">
        <v>0.85000000000000009</v>
      </c>
      <c r="H272" t="s">
        <v>204</v>
      </c>
      <c r="I272" t="b">
        <v>1</v>
      </c>
    </row>
    <row r="273" spans="1:9" x14ac:dyDescent="0.2">
      <c r="A273" s="33">
        <v>42916</v>
      </c>
      <c r="B273">
        <v>2017</v>
      </c>
      <c r="C273" t="s">
        <v>224</v>
      </c>
      <c r="D273" t="s">
        <v>237</v>
      </c>
      <c r="E273" t="s">
        <v>202</v>
      </c>
      <c r="F273" t="s">
        <v>205</v>
      </c>
      <c r="G273">
        <v>8456</v>
      </c>
      <c r="H273" t="s">
        <v>204</v>
      </c>
      <c r="I273" t="b">
        <v>1</v>
      </c>
    </row>
    <row r="274" spans="1:9" x14ac:dyDescent="0.2">
      <c r="A274" s="33">
        <v>42916</v>
      </c>
      <c r="B274">
        <v>2017</v>
      </c>
      <c r="C274" t="s">
        <v>224</v>
      </c>
      <c r="D274" t="s">
        <v>237</v>
      </c>
      <c r="E274" t="s">
        <v>202</v>
      </c>
      <c r="F274" t="s">
        <v>206</v>
      </c>
      <c r="G274">
        <v>2343</v>
      </c>
      <c r="H274" t="s">
        <v>204</v>
      </c>
      <c r="I274" t="b">
        <v>1</v>
      </c>
    </row>
    <row r="275" spans="1:9" x14ac:dyDescent="0.2">
      <c r="A275" s="33">
        <v>42916</v>
      </c>
      <c r="B275">
        <v>2017</v>
      </c>
      <c r="C275" t="s">
        <v>224</v>
      </c>
      <c r="D275" t="s">
        <v>237</v>
      </c>
      <c r="E275" t="s">
        <v>202</v>
      </c>
      <c r="F275" t="s">
        <v>207</v>
      </c>
      <c r="G275">
        <v>0.83999999999999986</v>
      </c>
      <c r="H275" t="s">
        <v>204</v>
      </c>
      <c r="I275" t="b">
        <v>1</v>
      </c>
    </row>
    <row r="276" spans="1:9" x14ac:dyDescent="0.2">
      <c r="A276" s="33">
        <v>42916</v>
      </c>
      <c r="B276">
        <v>2017</v>
      </c>
      <c r="C276" t="s">
        <v>224</v>
      </c>
      <c r="D276" t="s">
        <v>237</v>
      </c>
      <c r="E276" t="s">
        <v>202</v>
      </c>
      <c r="F276" t="s">
        <v>10</v>
      </c>
      <c r="G276">
        <v>7673</v>
      </c>
      <c r="H276" t="s">
        <v>204</v>
      </c>
      <c r="I276" t="b">
        <v>1</v>
      </c>
    </row>
    <row r="277" spans="1:9" x14ac:dyDescent="0.2">
      <c r="A277" s="33">
        <v>42916</v>
      </c>
      <c r="B277">
        <v>2017</v>
      </c>
      <c r="C277" t="s">
        <v>224</v>
      </c>
      <c r="D277" t="s">
        <v>237</v>
      </c>
      <c r="E277" t="s">
        <v>202</v>
      </c>
      <c r="F277" t="s">
        <v>208</v>
      </c>
      <c r="G277">
        <v>1355</v>
      </c>
      <c r="H277" t="s">
        <v>204</v>
      </c>
      <c r="I277" t="b">
        <v>1</v>
      </c>
    </row>
    <row r="278" spans="1:9" x14ac:dyDescent="0.2">
      <c r="A278" s="33">
        <v>42916</v>
      </c>
      <c r="B278">
        <v>2017</v>
      </c>
      <c r="C278" t="s">
        <v>224</v>
      </c>
      <c r="D278" t="s">
        <v>237</v>
      </c>
      <c r="E278" t="s">
        <v>202</v>
      </c>
      <c r="F278" t="s">
        <v>209</v>
      </c>
      <c r="G278">
        <v>14861</v>
      </c>
      <c r="H278" t="s">
        <v>204</v>
      </c>
      <c r="I278" t="b">
        <v>1</v>
      </c>
    </row>
    <row r="279" spans="1:9" x14ac:dyDescent="0.2">
      <c r="A279" s="33">
        <v>42916</v>
      </c>
      <c r="B279">
        <v>2017</v>
      </c>
      <c r="C279" t="s">
        <v>224</v>
      </c>
      <c r="D279" t="s">
        <v>237</v>
      </c>
      <c r="E279" t="s">
        <v>202</v>
      </c>
      <c r="F279" t="s">
        <v>210</v>
      </c>
      <c r="G279">
        <v>63.734614229960982</v>
      </c>
      <c r="H279" t="s">
        <v>204</v>
      </c>
      <c r="I279" t="b">
        <v>1</v>
      </c>
    </row>
    <row r="280" spans="1:9" x14ac:dyDescent="0.2">
      <c r="A280" s="33">
        <v>42916</v>
      </c>
      <c r="B280">
        <v>2017</v>
      </c>
      <c r="C280" t="s">
        <v>224</v>
      </c>
      <c r="D280" t="s">
        <v>237</v>
      </c>
      <c r="E280" t="s">
        <v>202</v>
      </c>
      <c r="F280" t="s">
        <v>211</v>
      </c>
      <c r="G280">
        <v>5545</v>
      </c>
      <c r="H280" t="s">
        <v>204</v>
      </c>
      <c r="I280" t="b">
        <v>1</v>
      </c>
    </row>
    <row r="281" spans="1:9" x14ac:dyDescent="0.2">
      <c r="A281" s="33">
        <v>42916</v>
      </c>
      <c r="B281">
        <v>2017</v>
      </c>
      <c r="C281" t="s">
        <v>224</v>
      </c>
      <c r="D281" t="s">
        <v>237</v>
      </c>
      <c r="E281" t="s">
        <v>202</v>
      </c>
      <c r="F281" t="s">
        <v>212</v>
      </c>
      <c r="G281">
        <v>6513</v>
      </c>
      <c r="H281" t="s">
        <v>204</v>
      </c>
      <c r="I281" t="b">
        <v>1</v>
      </c>
    </row>
    <row r="282" spans="1:9" x14ac:dyDescent="0.2">
      <c r="A282" s="33">
        <v>42916</v>
      </c>
      <c r="B282">
        <v>2017</v>
      </c>
      <c r="C282" t="s">
        <v>224</v>
      </c>
      <c r="D282" t="s">
        <v>237</v>
      </c>
      <c r="E282" t="s">
        <v>202</v>
      </c>
      <c r="F282" t="s">
        <v>213</v>
      </c>
      <c r="G282">
        <v>27.93240982973796</v>
      </c>
      <c r="H282" t="s">
        <v>204</v>
      </c>
      <c r="I282" t="b">
        <v>1</v>
      </c>
    </row>
    <row r="283" spans="1:9" x14ac:dyDescent="0.2">
      <c r="A283" s="33">
        <v>42916</v>
      </c>
      <c r="B283">
        <v>2017</v>
      </c>
      <c r="C283" t="s">
        <v>224</v>
      </c>
      <c r="D283" t="s">
        <v>237</v>
      </c>
      <c r="E283" t="s">
        <v>202</v>
      </c>
      <c r="F283" t="s">
        <v>214</v>
      </c>
      <c r="G283">
        <v>5330</v>
      </c>
      <c r="H283" t="s">
        <v>204</v>
      </c>
      <c r="I283" t="b">
        <v>1</v>
      </c>
    </row>
    <row r="284" spans="1:9" x14ac:dyDescent="0.2">
      <c r="A284" s="33">
        <v>42916</v>
      </c>
      <c r="B284">
        <v>2017</v>
      </c>
      <c r="C284" t="s">
        <v>224</v>
      </c>
      <c r="D284" t="s">
        <v>237</v>
      </c>
      <c r="E284" t="s">
        <v>202</v>
      </c>
      <c r="F284" t="s">
        <v>215</v>
      </c>
      <c r="G284">
        <v>22.85885834369773</v>
      </c>
      <c r="H284" t="s">
        <v>204</v>
      </c>
      <c r="I284" t="b">
        <v>1</v>
      </c>
    </row>
    <row r="285" spans="1:9" x14ac:dyDescent="0.2">
      <c r="A285" s="33">
        <v>42916</v>
      </c>
      <c r="B285">
        <v>2017</v>
      </c>
      <c r="C285" t="s">
        <v>224</v>
      </c>
      <c r="D285" t="s">
        <v>237</v>
      </c>
      <c r="E285" t="s">
        <v>202</v>
      </c>
      <c r="F285" t="s">
        <v>216</v>
      </c>
      <c r="G285">
        <v>215</v>
      </c>
      <c r="H285" t="s">
        <v>204</v>
      </c>
      <c r="I285" t="b">
        <v>1</v>
      </c>
    </row>
    <row r="286" spans="1:9" x14ac:dyDescent="0.2">
      <c r="A286" s="33">
        <v>42916</v>
      </c>
      <c r="B286">
        <v>2017</v>
      </c>
      <c r="C286" t="s">
        <v>224</v>
      </c>
      <c r="D286" t="s">
        <v>237</v>
      </c>
      <c r="E286" t="s">
        <v>202</v>
      </c>
      <c r="F286" t="s">
        <v>217</v>
      </c>
      <c r="G286">
        <v>-968</v>
      </c>
      <c r="H286" t="s">
        <v>204</v>
      </c>
      <c r="I286" t="b">
        <v>1</v>
      </c>
    </row>
    <row r="287" spans="1:9" x14ac:dyDescent="0.2">
      <c r="A287" s="33">
        <v>42916</v>
      </c>
      <c r="B287">
        <v>2017</v>
      </c>
      <c r="C287" t="s">
        <v>224</v>
      </c>
      <c r="D287" t="s">
        <v>237</v>
      </c>
      <c r="E287" t="s">
        <v>202</v>
      </c>
      <c r="F287" t="s">
        <v>218</v>
      </c>
      <c r="G287">
        <v>3514</v>
      </c>
      <c r="H287" t="s">
        <v>204</v>
      </c>
      <c r="I287" t="b">
        <v>1</v>
      </c>
    </row>
    <row r="288" spans="1:9" x14ac:dyDescent="0.2">
      <c r="A288" s="33">
        <v>42916</v>
      </c>
      <c r="B288">
        <v>2017</v>
      </c>
      <c r="C288" t="s">
        <v>224</v>
      </c>
      <c r="D288" t="s">
        <v>237</v>
      </c>
      <c r="E288" t="s">
        <v>202</v>
      </c>
      <c r="F288" t="s">
        <v>1</v>
      </c>
      <c r="G288">
        <v>23317</v>
      </c>
      <c r="H288" t="s">
        <v>204</v>
      </c>
      <c r="I288" t="b">
        <v>1</v>
      </c>
    </row>
    <row r="289" spans="1:9" x14ac:dyDescent="0.2">
      <c r="A289" s="33">
        <v>42916</v>
      </c>
      <c r="B289">
        <v>2017</v>
      </c>
      <c r="C289" t="s">
        <v>224</v>
      </c>
      <c r="D289" t="s">
        <v>237</v>
      </c>
      <c r="E289" t="s">
        <v>202</v>
      </c>
      <c r="F289" t="s">
        <v>219</v>
      </c>
      <c r="G289">
        <v>4356</v>
      </c>
      <c r="H289" t="s">
        <v>204</v>
      </c>
      <c r="I289" t="b">
        <v>1</v>
      </c>
    </row>
    <row r="290" spans="1:9" x14ac:dyDescent="0.2">
      <c r="A290" s="33">
        <v>43008</v>
      </c>
      <c r="B290">
        <v>2018</v>
      </c>
      <c r="C290" t="s">
        <v>200</v>
      </c>
      <c r="D290" t="s">
        <v>238</v>
      </c>
      <c r="E290" t="s">
        <v>202</v>
      </c>
      <c r="F290" t="s">
        <v>203</v>
      </c>
      <c r="G290">
        <v>0.85</v>
      </c>
      <c r="H290" t="s">
        <v>204</v>
      </c>
      <c r="I290" t="b">
        <v>1</v>
      </c>
    </row>
    <row r="291" spans="1:9" x14ac:dyDescent="0.2">
      <c r="A291" s="33">
        <v>43008</v>
      </c>
      <c r="B291">
        <v>2018</v>
      </c>
      <c r="C291" t="s">
        <v>200</v>
      </c>
      <c r="D291" t="s">
        <v>238</v>
      </c>
      <c r="E291" t="s">
        <v>202</v>
      </c>
      <c r="F291" t="s">
        <v>205</v>
      </c>
      <c r="G291">
        <v>8278</v>
      </c>
      <c r="H291" t="s">
        <v>204</v>
      </c>
      <c r="I291" t="b">
        <v>1</v>
      </c>
    </row>
    <row r="292" spans="1:9" x14ac:dyDescent="0.2">
      <c r="A292" s="33">
        <v>43008</v>
      </c>
      <c r="B292">
        <v>2018</v>
      </c>
      <c r="C292" t="s">
        <v>200</v>
      </c>
      <c r="D292" t="s">
        <v>238</v>
      </c>
      <c r="E292" t="s">
        <v>202</v>
      </c>
      <c r="F292" t="s">
        <v>206</v>
      </c>
      <c r="G292">
        <v>2499</v>
      </c>
      <c r="H292" t="s">
        <v>204</v>
      </c>
      <c r="I292" t="b">
        <v>1</v>
      </c>
    </row>
    <row r="293" spans="1:9" x14ac:dyDescent="0.2">
      <c r="A293" s="33">
        <v>43008</v>
      </c>
      <c r="B293">
        <v>2018</v>
      </c>
      <c r="C293" t="s">
        <v>200</v>
      </c>
      <c r="D293" t="s">
        <v>238</v>
      </c>
      <c r="E293" t="s">
        <v>202</v>
      </c>
      <c r="F293" t="s">
        <v>207</v>
      </c>
      <c r="G293">
        <v>0.84</v>
      </c>
      <c r="H293" t="s">
        <v>204</v>
      </c>
      <c r="I293" t="b">
        <v>1</v>
      </c>
    </row>
    <row r="294" spans="1:9" x14ac:dyDescent="0.2">
      <c r="A294" s="33">
        <v>43008</v>
      </c>
      <c r="B294">
        <v>2018</v>
      </c>
      <c r="C294" t="s">
        <v>200</v>
      </c>
      <c r="D294" t="s">
        <v>238</v>
      </c>
      <c r="E294" t="s">
        <v>202</v>
      </c>
      <c r="F294" t="s">
        <v>10</v>
      </c>
      <c r="G294">
        <v>10207</v>
      </c>
      <c r="H294" t="s">
        <v>204</v>
      </c>
      <c r="I294" t="b">
        <v>1</v>
      </c>
    </row>
    <row r="295" spans="1:9" x14ac:dyDescent="0.2">
      <c r="A295" s="33">
        <v>43008</v>
      </c>
      <c r="B295">
        <v>2018</v>
      </c>
      <c r="C295" t="s">
        <v>200</v>
      </c>
      <c r="D295" t="s">
        <v>238</v>
      </c>
      <c r="E295" t="s">
        <v>202</v>
      </c>
      <c r="F295" t="s">
        <v>208</v>
      </c>
      <c r="G295">
        <v>1166</v>
      </c>
      <c r="H295" t="s">
        <v>204</v>
      </c>
      <c r="I295" t="b">
        <v>1</v>
      </c>
    </row>
    <row r="296" spans="1:9" x14ac:dyDescent="0.2">
      <c r="A296" s="33">
        <v>43008</v>
      </c>
      <c r="B296">
        <v>2018</v>
      </c>
      <c r="C296" t="s">
        <v>200</v>
      </c>
      <c r="D296" t="s">
        <v>238</v>
      </c>
      <c r="E296" t="s">
        <v>202</v>
      </c>
      <c r="F296" t="s">
        <v>209</v>
      </c>
      <c r="G296">
        <v>16260</v>
      </c>
      <c r="H296" t="s">
        <v>204</v>
      </c>
      <c r="I296" t="b">
        <v>1</v>
      </c>
    </row>
    <row r="297" spans="1:9" x14ac:dyDescent="0.2">
      <c r="A297" s="33">
        <v>43008</v>
      </c>
      <c r="B297">
        <v>2018</v>
      </c>
      <c r="C297" t="s">
        <v>200</v>
      </c>
      <c r="D297" t="s">
        <v>238</v>
      </c>
      <c r="E297" t="s">
        <v>202</v>
      </c>
      <c r="F297" t="s">
        <v>210</v>
      </c>
      <c r="G297">
        <v>66.264569239546816</v>
      </c>
      <c r="H297" t="s">
        <v>204</v>
      </c>
      <c r="I297" t="b">
        <v>1</v>
      </c>
    </row>
    <row r="298" spans="1:9" x14ac:dyDescent="0.2">
      <c r="A298" s="33">
        <v>43008</v>
      </c>
      <c r="B298">
        <v>2018</v>
      </c>
      <c r="C298" t="s">
        <v>200</v>
      </c>
      <c r="D298" t="s">
        <v>238</v>
      </c>
      <c r="E298" t="s">
        <v>202</v>
      </c>
      <c r="F298" t="s">
        <v>211</v>
      </c>
      <c r="G298">
        <v>7984</v>
      </c>
      <c r="H298" t="s">
        <v>204</v>
      </c>
      <c r="I298" t="b">
        <v>1</v>
      </c>
    </row>
    <row r="299" spans="1:9" x14ac:dyDescent="0.2">
      <c r="A299" s="33">
        <v>43008</v>
      </c>
      <c r="B299">
        <v>2018</v>
      </c>
      <c r="C299" t="s">
        <v>200</v>
      </c>
      <c r="D299" t="s">
        <v>238</v>
      </c>
      <c r="E299" t="s">
        <v>202</v>
      </c>
      <c r="F299" t="s">
        <v>212</v>
      </c>
      <c r="G299">
        <v>6576</v>
      </c>
      <c r="H299" t="s">
        <v>204</v>
      </c>
      <c r="I299" t="b">
        <v>1</v>
      </c>
    </row>
    <row r="300" spans="1:9" x14ac:dyDescent="0.2">
      <c r="A300" s="33">
        <v>43008</v>
      </c>
      <c r="B300">
        <v>2018</v>
      </c>
      <c r="C300" t="s">
        <v>200</v>
      </c>
      <c r="D300" t="s">
        <v>238</v>
      </c>
      <c r="E300" t="s">
        <v>202</v>
      </c>
      <c r="F300" t="s">
        <v>213</v>
      </c>
      <c r="G300">
        <v>26.799250142635909</v>
      </c>
      <c r="H300" t="s">
        <v>204</v>
      </c>
      <c r="I300" t="b">
        <v>1</v>
      </c>
    </row>
    <row r="301" spans="1:9" x14ac:dyDescent="0.2">
      <c r="A301" s="33">
        <v>43008</v>
      </c>
      <c r="B301">
        <v>2018</v>
      </c>
      <c r="C301" t="s">
        <v>200</v>
      </c>
      <c r="D301" t="s">
        <v>238</v>
      </c>
      <c r="E301" t="s">
        <v>202</v>
      </c>
      <c r="F301" t="s">
        <v>214</v>
      </c>
      <c r="G301">
        <v>7708</v>
      </c>
      <c r="H301" t="s">
        <v>204</v>
      </c>
      <c r="I301" t="b">
        <v>1</v>
      </c>
    </row>
    <row r="302" spans="1:9" x14ac:dyDescent="0.2">
      <c r="A302" s="33">
        <v>43008</v>
      </c>
      <c r="B302">
        <v>2018</v>
      </c>
      <c r="C302" t="s">
        <v>200</v>
      </c>
      <c r="D302" t="s">
        <v>238</v>
      </c>
      <c r="E302" t="s">
        <v>202</v>
      </c>
      <c r="F302" t="s">
        <v>215</v>
      </c>
      <c r="G302">
        <v>31.412503056483821</v>
      </c>
      <c r="H302" t="s">
        <v>204</v>
      </c>
      <c r="I302" t="b">
        <v>1</v>
      </c>
    </row>
    <row r="303" spans="1:9" x14ac:dyDescent="0.2">
      <c r="A303" s="33">
        <v>43008</v>
      </c>
      <c r="B303">
        <v>2018</v>
      </c>
      <c r="C303" t="s">
        <v>200</v>
      </c>
      <c r="D303" t="s">
        <v>238</v>
      </c>
      <c r="E303" t="s">
        <v>202</v>
      </c>
      <c r="F303" t="s">
        <v>216</v>
      </c>
      <c r="G303">
        <v>276</v>
      </c>
      <c r="H303" t="s">
        <v>204</v>
      </c>
      <c r="I303" t="b">
        <v>1</v>
      </c>
    </row>
    <row r="304" spans="1:9" x14ac:dyDescent="0.2">
      <c r="A304" s="33">
        <v>43008</v>
      </c>
      <c r="B304">
        <v>2018</v>
      </c>
      <c r="C304" t="s">
        <v>200</v>
      </c>
      <c r="D304" t="s">
        <v>238</v>
      </c>
      <c r="E304" t="s">
        <v>202</v>
      </c>
      <c r="F304" t="s">
        <v>217</v>
      </c>
      <c r="G304">
        <v>1408</v>
      </c>
      <c r="H304" t="s">
        <v>204</v>
      </c>
      <c r="I304" t="b">
        <v>1</v>
      </c>
    </row>
    <row r="305" spans="1:9" x14ac:dyDescent="0.2">
      <c r="A305" s="33">
        <v>43008</v>
      </c>
      <c r="B305">
        <v>2018</v>
      </c>
      <c r="C305" t="s">
        <v>200</v>
      </c>
      <c r="D305" t="s">
        <v>238</v>
      </c>
      <c r="E305" t="s">
        <v>202</v>
      </c>
      <c r="F305" t="s">
        <v>218</v>
      </c>
      <c r="G305">
        <v>3574</v>
      </c>
      <c r="H305" t="s">
        <v>204</v>
      </c>
      <c r="I305" t="b">
        <v>1</v>
      </c>
    </row>
    <row r="306" spans="1:9" x14ac:dyDescent="0.2">
      <c r="A306" s="33">
        <v>43008</v>
      </c>
      <c r="B306">
        <v>2018</v>
      </c>
      <c r="C306" t="s">
        <v>200</v>
      </c>
      <c r="D306" t="s">
        <v>238</v>
      </c>
      <c r="E306" t="s">
        <v>202</v>
      </c>
      <c r="F306" t="s">
        <v>1</v>
      </c>
      <c r="G306">
        <v>24538</v>
      </c>
      <c r="H306" t="s">
        <v>204</v>
      </c>
      <c r="I306" t="b">
        <v>1</v>
      </c>
    </row>
    <row r="307" spans="1:9" x14ac:dyDescent="0.2">
      <c r="A307" s="33">
        <v>43008</v>
      </c>
      <c r="B307">
        <v>2018</v>
      </c>
      <c r="C307" t="s">
        <v>200</v>
      </c>
      <c r="D307" t="s">
        <v>238</v>
      </c>
      <c r="E307" t="s">
        <v>202</v>
      </c>
      <c r="F307" t="s">
        <v>219</v>
      </c>
      <c r="G307">
        <v>3812</v>
      </c>
      <c r="H307" t="s">
        <v>204</v>
      </c>
      <c r="I307" t="b">
        <v>1</v>
      </c>
    </row>
    <row r="308" spans="1:9" x14ac:dyDescent="0.2">
      <c r="A308" s="33">
        <v>43100</v>
      </c>
      <c r="B308">
        <v>2018</v>
      </c>
      <c r="C308" t="s">
        <v>220</v>
      </c>
      <c r="D308" t="s">
        <v>239</v>
      </c>
      <c r="E308" t="s">
        <v>202</v>
      </c>
      <c r="F308" t="s">
        <v>203</v>
      </c>
      <c r="G308">
        <v>-0.82</v>
      </c>
      <c r="H308" t="s">
        <v>204</v>
      </c>
      <c r="I308" t="b">
        <v>1</v>
      </c>
    </row>
    <row r="309" spans="1:9" x14ac:dyDescent="0.2">
      <c r="A309" s="33">
        <v>43100</v>
      </c>
      <c r="B309">
        <v>2018</v>
      </c>
      <c r="C309" t="s">
        <v>220</v>
      </c>
      <c r="D309" t="s">
        <v>239</v>
      </c>
      <c r="E309" t="s">
        <v>202</v>
      </c>
      <c r="F309" t="s">
        <v>205</v>
      </c>
      <c r="G309">
        <v>11064</v>
      </c>
      <c r="H309" t="s">
        <v>204</v>
      </c>
      <c r="I309" t="b">
        <v>1</v>
      </c>
    </row>
    <row r="310" spans="1:9" x14ac:dyDescent="0.2">
      <c r="A310" s="33">
        <v>43100</v>
      </c>
      <c r="B310">
        <v>2018</v>
      </c>
      <c r="C310" t="s">
        <v>220</v>
      </c>
      <c r="D310" t="s">
        <v>239</v>
      </c>
      <c r="E310" t="s">
        <v>202</v>
      </c>
      <c r="F310" t="s">
        <v>206</v>
      </c>
      <c r="G310">
        <v>2536</v>
      </c>
      <c r="H310" t="s">
        <v>204</v>
      </c>
      <c r="I310" t="b">
        <v>1</v>
      </c>
    </row>
    <row r="311" spans="1:9" x14ac:dyDescent="0.2">
      <c r="A311" s="33">
        <v>43100</v>
      </c>
      <c r="B311">
        <v>2018</v>
      </c>
      <c r="C311" t="s">
        <v>220</v>
      </c>
      <c r="D311" t="s">
        <v>239</v>
      </c>
      <c r="E311" t="s">
        <v>202</v>
      </c>
      <c r="F311" t="s">
        <v>207</v>
      </c>
      <c r="G311">
        <v>-0.82</v>
      </c>
      <c r="H311" t="s">
        <v>204</v>
      </c>
      <c r="I311" t="b">
        <v>1</v>
      </c>
    </row>
    <row r="312" spans="1:9" x14ac:dyDescent="0.2">
      <c r="A312" s="33">
        <v>43100</v>
      </c>
      <c r="B312">
        <v>2018</v>
      </c>
      <c r="C312" t="s">
        <v>220</v>
      </c>
      <c r="D312" t="s">
        <v>239</v>
      </c>
      <c r="E312" t="s">
        <v>202</v>
      </c>
      <c r="F312" t="s">
        <v>10</v>
      </c>
      <c r="G312">
        <v>11215</v>
      </c>
      <c r="H312" t="s">
        <v>204</v>
      </c>
      <c r="I312" t="b">
        <v>1</v>
      </c>
    </row>
    <row r="313" spans="1:9" x14ac:dyDescent="0.2">
      <c r="A313" s="33">
        <v>43100</v>
      </c>
      <c r="B313">
        <v>2018</v>
      </c>
      <c r="C313" t="s">
        <v>220</v>
      </c>
      <c r="D313" t="s">
        <v>239</v>
      </c>
      <c r="E313" t="s">
        <v>202</v>
      </c>
      <c r="F313" t="s">
        <v>208</v>
      </c>
      <c r="G313">
        <v>1109</v>
      </c>
      <c r="H313" t="s">
        <v>204</v>
      </c>
      <c r="I313" t="b">
        <v>1</v>
      </c>
    </row>
    <row r="314" spans="1:9" x14ac:dyDescent="0.2">
      <c r="A314" s="33">
        <v>43100</v>
      </c>
      <c r="B314">
        <v>2018</v>
      </c>
      <c r="C314" t="s">
        <v>220</v>
      </c>
      <c r="D314" t="s">
        <v>239</v>
      </c>
      <c r="E314" t="s">
        <v>202</v>
      </c>
      <c r="F314" t="s">
        <v>209</v>
      </c>
      <c r="G314">
        <v>17854</v>
      </c>
      <c r="H314" t="s">
        <v>204</v>
      </c>
      <c r="I314" t="b">
        <v>1</v>
      </c>
    </row>
    <row r="315" spans="1:9" x14ac:dyDescent="0.2">
      <c r="A315" s="33">
        <v>43100</v>
      </c>
      <c r="B315">
        <v>2018</v>
      </c>
      <c r="C315" t="s">
        <v>220</v>
      </c>
      <c r="D315" t="s">
        <v>239</v>
      </c>
      <c r="E315" t="s">
        <v>202</v>
      </c>
      <c r="F315" t="s">
        <v>210</v>
      </c>
      <c r="G315">
        <v>61.740092675842043</v>
      </c>
      <c r="H315" t="s">
        <v>204</v>
      </c>
      <c r="I315" t="b">
        <v>1</v>
      </c>
    </row>
    <row r="316" spans="1:9" x14ac:dyDescent="0.2">
      <c r="A316" s="33">
        <v>43100</v>
      </c>
      <c r="B316">
        <v>2018</v>
      </c>
      <c r="C316" t="s">
        <v>220</v>
      </c>
      <c r="D316" t="s">
        <v>239</v>
      </c>
      <c r="E316" t="s">
        <v>202</v>
      </c>
      <c r="F316" t="s">
        <v>211</v>
      </c>
      <c r="G316">
        <v>9169</v>
      </c>
      <c r="H316" t="s">
        <v>204</v>
      </c>
      <c r="I316" t="b">
        <v>1</v>
      </c>
    </row>
    <row r="317" spans="1:9" x14ac:dyDescent="0.2">
      <c r="A317" s="33">
        <v>43100</v>
      </c>
      <c r="B317">
        <v>2018</v>
      </c>
      <c r="C317" t="s">
        <v>220</v>
      </c>
      <c r="D317" t="s">
        <v>239</v>
      </c>
      <c r="E317" t="s">
        <v>202</v>
      </c>
      <c r="F317" t="s">
        <v>212</v>
      </c>
      <c r="G317">
        <v>-6302</v>
      </c>
      <c r="H317" t="s">
        <v>204</v>
      </c>
      <c r="I317" t="b">
        <v>1</v>
      </c>
    </row>
    <row r="318" spans="1:9" x14ac:dyDescent="0.2">
      <c r="A318" s="33">
        <v>43100</v>
      </c>
      <c r="B318">
        <v>2018</v>
      </c>
      <c r="C318" t="s">
        <v>220</v>
      </c>
      <c r="D318" t="s">
        <v>239</v>
      </c>
      <c r="E318" t="s">
        <v>202</v>
      </c>
      <c r="F318" t="s">
        <v>213</v>
      </c>
      <c r="G318">
        <v>-21.792655093713261</v>
      </c>
      <c r="H318" t="s">
        <v>204</v>
      </c>
      <c r="I318" t="b">
        <v>1</v>
      </c>
    </row>
    <row r="319" spans="1:9" x14ac:dyDescent="0.2">
      <c r="A319" s="33">
        <v>43100</v>
      </c>
      <c r="B319">
        <v>2018</v>
      </c>
      <c r="C319" t="s">
        <v>220</v>
      </c>
      <c r="D319" t="s">
        <v>239</v>
      </c>
      <c r="E319" t="s">
        <v>202</v>
      </c>
      <c r="F319" t="s">
        <v>214</v>
      </c>
      <c r="G319">
        <v>8679</v>
      </c>
      <c r="H319" t="s">
        <v>204</v>
      </c>
      <c r="I319" t="b">
        <v>1</v>
      </c>
    </row>
    <row r="320" spans="1:9" x14ac:dyDescent="0.2">
      <c r="A320" s="33">
        <v>43100</v>
      </c>
      <c r="B320">
        <v>2018</v>
      </c>
      <c r="C320" t="s">
        <v>220</v>
      </c>
      <c r="D320" t="s">
        <v>239</v>
      </c>
      <c r="E320" t="s">
        <v>202</v>
      </c>
      <c r="F320" t="s">
        <v>215</v>
      </c>
      <c r="G320">
        <v>30.012448993706339</v>
      </c>
      <c r="H320" t="s">
        <v>204</v>
      </c>
      <c r="I320" t="b">
        <v>1</v>
      </c>
    </row>
    <row r="321" spans="1:9" x14ac:dyDescent="0.2">
      <c r="A321" s="33">
        <v>43100</v>
      </c>
      <c r="B321">
        <v>2018</v>
      </c>
      <c r="C321" t="s">
        <v>220</v>
      </c>
      <c r="D321" t="s">
        <v>239</v>
      </c>
      <c r="E321" t="s">
        <v>202</v>
      </c>
      <c r="F321" t="s">
        <v>216</v>
      </c>
      <c r="G321">
        <v>490</v>
      </c>
      <c r="H321" t="s">
        <v>204</v>
      </c>
      <c r="I321" t="b">
        <v>1</v>
      </c>
    </row>
    <row r="322" spans="1:9" x14ac:dyDescent="0.2">
      <c r="A322" s="33">
        <v>43100</v>
      </c>
      <c r="B322">
        <v>2018</v>
      </c>
      <c r="C322" t="s">
        <v>220</v>
      </c>
      <c r="D322" t="s">
        <v>239</v>
      </c>
      <c r="E322" t="s">
        <v>202</v>
      </c>
      <c r="F322" t="s">
        <v>217</v>
      </c>
      <c r="G322">
        <v>15471</v>
      </c>
      <c r="H322" t="s">
        <v>204</v>
      </c>
      <c r="I322" t="b">
        <v>1</v>
      </c>
    </row>
    <row r="323" spans="1:9" x14ac:dyDescent="0.2">
      <c r="A323" s="33">
        <v>43100</v>
      </c>
      <c r="B323">
        <v>2018</v>
      </c>
      <c r="C323" t="s">
        <v>220</v>
      </c>
      <c r="D323" t="s">
        <v>239</v>
      </c>
      <c r="E323" t="s">
        <v>202</v>
      </c>
      <c r="F323" t="s">
        <v>218</v>
      </c>
      <c r="G323">
        <v>3504</v>
      </c>
      <c r="H323" t="s">
        <v>204</v>
      </c>
      <c r="I323" t="b">
        <v>1</v>
      </c>
    </row>
    <row r="324" spans="1:9" x14ac:dyDescent="0.2">
      <c r="A324" s="33">
        <v>43100</v>
      </c>
      <c r="B324">
        <v>2018</v>
      </c>
      <c r="C324" t="s">
        <v>220</v>
      </c>
      <c r="D324" t="s">
        <v>239</v>
      </c>
      <c r="E324" t="s">
        <v>202</v>
      </c>
      <c r="F324" t="s">
        <v>1</v>
      </c>
      <c r="G324">
        <v>28918</v>
      </c>
      <c r="H324" t="s">
        <v>204</v>
      </c>
      <c r="I324" t="b">
        <v>1</v>
      </c>
    </row>
    <row r="325" spans="1:9" x14ac:dyDescent="0.2">
      <c r="A325" s="33">
        <v>43100</v>
      </c>
      <c r="B325">
        <v>2018</v>
      </c>
      <c r="C325" t="s">
        <v>220</v>
      </c>
      <c r="D325" t="s">
        <v>239</v>
      </c>
      <c r="E325" t="s">
        <v>202</v>
      </c>
      <c r="F325" t="s">
        <v>219</v>
      </c>
      <c r="G325">
        <v>4562</v>
      </c>
      <c r="H325" t="s">
        <v>204</v>
      </c>
      <c r="I325" t="b">
        <v>1</v>
      </c>
    </row>
    <row r="326" spans="1:9" x14ac:dyDescent="0.2">
      <c r="A326" s="33">
        <v>43190</v>
      </c>
      <c r="B326">
        <v>2018</v>
      </c>
      <c r="C326" t="s">
        <v>222</v>
      </c>
      <c r="D326" t="s">
        <v>240</v>
      </c>
      <c r="E326" t="s">
        <v>202</v>
      </c>
      <c r="F326" t="s">
        <v>203</v>
      </c>
      <c r="G326">
        <v>0.96</v>
      </c>
      <c r="H326" t="s">
        <v>204</v>
      </c>
      <c r="I326" t="b">
        <v>1</v>
      </c>
    </row>
    <row r="327" spans="1:9" x14ac:dyDescent="0.2">
      <c r="A327" s="33">
        <v>43190</v>
      </c>
      <c r="B327">
        <v>2018</v>
      </c>
      <c r="C327" t="s">
        <v>222</v>
      </c>
      <c r="D327" t="s">
        <v>240</v>
      </c>
      <c r="E327" t="s">
        <v>202</v>
      </c>
      <c r="F327" t="s">
        <v>205</v>
      </c>
      <c r="G327">
        <v>9269</v>
      </c>
      <c r="H327" t="s">
        <v>204</v>
      </c>
      <c r="I327" t="b">
        <v>1</v>
      </c>
    </row>
    <row r="328" spans="1:9" x14ac:dyDescent="0.2">
      <c r="A328" s="33">
        <v>43190</v>
      </c>
      <c r="B328">
        <v>2018</v>
      </c>
      <c r="C328" t="s">
        <v>222</v>
      </c>
      <c r="D328" t="s">
        <v>240</v>
      </c>
      <c r="E328" t="s">
        <v>202</v>
      </c>
      <c r="F328" t="s">
        <v>206</v>
      </c>
      <c r="G328">
        <v>2710</v>
      </c>
      <c r="H328" t="s">
        <v>204</v>
      </c>
      <c r="I328" t="b">
        <v>1</v>
      </c>
    </row>
    <row r="329" spans="1:9" x14ac:dyDescent="0.2">
      <c r="A329" s="33">
        <v>43190</v>
      </c>
      <c r="B329">
        <v>2018</v>
      </c>
      <c r="C329" t="s">
        <v>222</v>
      </c>
      <c r="D329" t="s">
        <v>240</v>
      </c>
      <c r="E329" t="s">
        <v>202</v>
      </c>
      <c r="F329" t="s">
        <v>207</v>
      </c>
      <c r="G329">
        <v>0.95</v>
      </c>
      <c r="H329" t="s">
        <v>204</v>
      </c>
      <c r="I329" t="b">
        <v>1</v>
      </c>
    </row>
    <row r="330" spans="1:9" x14ac:dyDescent="0.2">
      <c r="A330" s="33">
        <v>43190</v>
      </c>
      <c r="B330">
        <v>2018</v>
      </c>
      <c r="C330" t="s">
        <v>222</v>
      </c>
      <c r="D330" t="s">
        <v>240</v>
      </c>
      <c r="E330" t="s">
        <v>202</v>
      </c>
      <c r="F330" t="s">
        <v>10</v>
      </c>
      <c r="G330">
        <v>11002</v>
      </c>
      <c r="H330" t="s">
        <v>204</v>
      </c>
      <c r="I330" t="b">
        <v>1</v>
      </c>
    </row>
    <row r="331" spans="1:9" x14ac:dyDescent="0.2">
      <c r="A331" s="33">
        <v>43190</v>
      </c>
      <c r="B331">
        <v>2018</v>
      </c>
      <c r="C331" t="s">
        <v>222</v>
      </c>
      <c r="D331" t="s">
        <v>240</v>
      </c>
      <c r="E331" t="s">
        <v>202</v>
      </c>
      <c r="F331" t="s">
        <v>208</v>
      </c>
      <c r="G331">
        <v>1208</v>
      </c>
      <c r="H331" t="s">
        <v>204</v>
      </c>
      <c r="I331" t="b">
        <v>1</v>
      </c>
    </row>
    <row r="332" spans="1:9" x14ac:dyDescent="0.2">
      <c r="A332" s="33">
        <v>43190</v>
      </c>
      <c r="B332">
        <v>2018</v>
      </c>
      <c r="C332" t="s">
        <v>222</v>
      </c>
      <c r="D332" t="s">
        <v>240</v>
      </c>
      <c r="E332" t="s">
        <v>202</v>
      </c>
      <c r="F332" t="s">
        <v>209</v>
      </c>
      <c r="G332">
        <v>17550</v>
      </c>
      <c r="H332" t="s">
        <v>204</v>
      </c>
      <c r="I332" t="b">
        <v>1</v>
      </c>
    </row>
    <row r="333" spans="1:9" x14ac:dyDescent="0.2">
      <c r="A333" s="33">
        <v>43190</v>
      </c>
      <c r="B333">
        <v>2018</v>
      </c>
      <c r="C333" t="s">
        <v>222</v>
      </c>
      <c r="D333" t="s">
        <v>240</v>
      </c>
      <c r="E333" t="s">
        <v>202</v>
      </c>
      <c r="F333" t="s">
        <v>210</v>
      </c>
      <c r="G333">
        <v>65.438681531749879</v>
      </c>
      <c r="H333" t="s">
        <v>204</v>
      </c>
      <c r="I333" t="b">
        <v>1</v>
      </c>
    </row>
    <row r="334" spans="1:9" x14ac:dyDescent="0.2">
      <c r="A334" s="33">
        <v>43190</v>
      </c>
      <c r="B334">
        <v>2018</v>
      </c>
      <c r="C334" t="s">
        <v>222</v>
      </c>
      <c r="D334" t="s">
        <v>240</v>
      </c>
      <c r="E334" t="s">
        <v>202</v>
      </c>
      <c r="F334" t="s">
        <v>211</v>
      </c>
      <c r="G334">
        <v>8641</v>
      </c>
      <c r="H334" t="s">
        <v>204</v>
      </c>
      <c r="I334" t="b">
        <v>1</v>
      </c>
    </row>
    <row r="335" spans="1:9" x14ac:dyDescent="0.2">
      <c r="A335" s="33">
        <v>43190</v>
      </c>
      <c r="B335">
        <v>2018</v>
      </c>
      <c r="C335" t="s">
        <v>222</v>
      </c>
      <c r="D335" t="s">
        <v>240</v>
      </c>
      <c r="E335" t="s">
        <v>202</v>
      </c>
      <c r="F335" t="s">
        <v>212</v>
      </c>
      <c r="G335">
        <v>7424</v>
      </c>
      <c r="H335" t="s">
        <v>204</v>
      </c>
      <c r="I335" t="b">
        <v>1</v>
      </c>
    </row>
    <row r="336" spans="1:9" x14ac:dyDescent="0.2">
      <c r="A336" s="33">
        <v>43190</v>
      </c>
      <c r="B336">
        <v>2018</v>
      </c>
      <c r="C336" t="s">
        <v>222</v>
      </c>
      <c r="D336" t="s">
        <v>240</v>
      </c>
      <c r="E336" t="s">
        <v>202</v>
      </c>
      <c r="F336" t="s">
        <v>213</v>
      </c>
      <c r="G336">
        <v>27.681867332861032</v>
      </c>
      <c r="H336" t="s">
        <v>204</v>
      </c>
      <c r="I336" t="b">
        <v>1</v>
      </c>
    </row>
    <row r="337" spans="1:9" x14ac:dyDescent="0.2">
      <c r="A337" s="33">
        <v>43190</v>
      </c>
      <c r="B337">
        <v>2018</v>
      </c>
      <c r="C337" t="s">
        <v>222</v>
      </c>
      <c r="D337" t="s">
        <v>240</v>
      </c>
      <c r="E337" t="s">
        <v>202</v>
      </c>
      <c r="F337" t="s">
        <v>214</v>
      </c>
      <c r="G337">
        <v>8292</v>
      </c>
      <c r="H337" t="s">
        <v>204</v>
      </c>
      <c r="I337" t="b">
        <v>1</v>
      </c>
    </row>
    <row r="338" spans="1:9" x14ac:dyDescent="0.2">
      <c r="A338" s="33">
        <v>43190</v>
      </c>
      <c r="B338">
        <v>2018</v>
      </c>
      <c r="C338" t="s">
        <v>222</v>
      </c>
      <c r="D338" t="s">
        <v>240</v>
      </c>
      <c r="E338" t="s">
        <v>202</v>
      </c>
      <c r="F338" t="s">
        <v>215</v>
      </c>
      <c r="G338">
        <v>30.918378761325929</v>
      </c>
      <c r="H338" t="s">
        <v>204</v>
      </c>
      <c r="I338" t="b">
        <v>1</v>
      </c>
    </row>
    <row r="339" spans="1:9" x14ac:dyDescent="0.2">
      <c r="A339" s="33">
        <v>43190</v>
      </c>
      <c r="B339">
        <v>2018</v>
      </c>
      <c r="C339" t="s">
        <v>222</v>
      </c>
      <c r="D339" t="s">
        <v>240</v>
      </c>
      <c r="E339" t="s">
        <v>202</v>
      </c>
      <c r="F339" t="s">
        <v>216</v>
      </c>
      <c r="G339">
        <v>349</v>
      </c>
      <c r="H339" t="s">
        <v>204</v>
      </c>
      <c r="I339" t="b">
        <v>1</v>
      </c>
    </row>
    <row r="340" spans="1:9" x14ac:dyDescent="0.2">
      <c r="A340" s="33">
        <v>43190</v>
      </c>
      <c r="B340">
        <v>2018</v>
      </c>
      <c r="C340" t="s">
        <v>222</v>
      </c>
      <c r="D340" t="s">
        <v>240</v>
      </c>
      <c r="E340" t="s">
        <v>202</v>
      </c>
      <c r="F340" t="s">
        <v>217</v>
      </c>
      <c r="G340">
        <v>1217</v>
      </c>
      <c r="H340" t="s">
        <v>204</v>
      </c>
      <c r="I340" t="b">
        <v>1</v>
      </c>
    </row>
    <row r="341" spans="1:9" x14ac:dyDescent="0.2">
      <c r="A341" s="33">
        <v>43190</v>
      </c>
      <c r="B341">
        <v>2018</v>
      </c>
      <c r="C341" t="s">
        <v>222</v>
      </c>
      <c r="D341" t="s">
        <v>240</v>
      </c>
      <c r="E341" t="s">
        <v>202</v>
      </c>
      <c r="F341" t="s">
        <v>218</v>
      </c>
      <c r="G341">
        <v>3715</v>
      </c>
      <c r="H341" t="s">
        <v>204</v>
      </c>
      <c r="I341" t="b">
        <v>1</v>
      </c>
    </row>
    <row r="342" spans="1:9" x14ac:dyDescent="0.2">
      <c r="A342" s="33">
        <v>43190</v>
      </c>
      <c r="B342">
        <v>2018</v>
      </c>
      <c r="C342" t="s">
        <v>222</v>
      </c>
      <c r="D342" t="s">
        <v>240</v>
      </c>
      <c r="E342" t="s">
        <v>202</v>
      </c>
      <c r="F342" t="s">
        <v>1</v>
      </c>
      <c r="G342">
        <v>26819</v>
      </c>
      <c r="H342" t="s">
        <v>204</v>
      </c>
      <c r="I342" t="b">
        <v>1</v>
      </c>
    </row>
    <row r="343" spans="1:9" x14ac:dyDescent="0.2">
      <c r="A343" s="33">
        <v>43190</v>
      </c>
      <c r="B343">
        <v>2018</v>
      </c>
      <c r="C343" t="s">
        <v>222</v>
      </c>
      <c r="D343" t="s">
        <v>240</v>
      </c>
      <c r="E343" t="s">
        <v>202</v>
      </c>
      <c r="F343" t="s">
        <v>219</v>
      </c>
      <c r="G343">
        <v>4335</v>
      </c>
      <c r="H343" t="s">
        <v>204</v>
      </c>
      <c r="I343" t="b">
        <v>1</v>
      </c>
    </row>
    <row r="344" spans="1:9" x14ac:dyDescent="0.2">
      <c r="A344" s="33">
        <v>43281</v>
      </c>
      <c r="B344">
        <v>2018</v>
      </c>
      <c r="C344" t="s">
        <v>224</v>
      </c>
      <c r="D344" t="s">
        <v>241</v>
      </c>
      <c r="E344" t="s">
        <v>202</v>
      </c>
      <c r="F344" t="s">
        <v>203</v>
      </c>
      <c r="G344">
        <v>1.1599999999999999</v>
      </c>
      <c r="H344" t="s">
        <v>204</v>
      </c>
      <c r="I344" t="b">
        <v>1</v>
      </c>
    </row>
    <row r="345" spans="1:9" x14ac:dyDescent="0.2">
      <c r="A345" s="33">
        <v>43281</v>
      </c>
      <c r="B345">
        <v>2018</v>
      </c>
      <c r="C345" t="s">
        <v>224</v>
      </c>
      <c r="D345" t="s">
        <v>241</v>
      </c>
      <c r="E345" t="s">
        <v>202</v>
      </c>
      <c r="F345" t="s">
        <v>205</v>
      </c>
      <c r="G345">
        <v>9742</v>
      </c>
      <c r="H345" t="s">
        <v>204</v>
      </c>
      <c r="I345" t="b">
        <v>1</v>
      </c>
    </row>
    <row r="346" spans="1:9" x14ac:dyDescent="0.2">
      <c r="A346" s="33">
        <v>43281</v>
      </c>
      <c r="B346">
        <v>2018</v>
      </c>
      <c r="C346" t="s">
        <v>224</v>
      </c>
      <c r="D346" t="s">
        <v>241</v>
      </c>
      <c r="E346" t="s">
        <v>202</v>
      </c>
      <c r="F346" t="s">
        <v>206</v>
      </c>
      <c r="G346">
        <v>2516</v>
      </c>
      <c r="H346" t="s">
        <v>204</v>
      </c>
      <c r="I346" t="b">
        <v>1</v>
      </c>
    </row>
    <row r="347" spans="1:9" x14ac:dyDescent="0.2">
      <c r="A347" s="33">
        <v>43281</v>
      </c>
      <c r="B347">
        <v>2018</v>
      </c>
      <c r="C347" t="s">
        <v>224</v>
      </c>
      <c r="D347" t="s">
        <v>241</v>
      </c>
      <c r="E347" t="s">
        <v>202</v>
      </c>
      <c r="F347" t="s">
        <v>207</v>
      </c>
      <c r="G347">
        <v>1.1599999999999999</v>
      </c>
      <c r="H347" t="s">
        <v>204</v>
      </c>
      <c r="I347" t="b">
        <v>1</v>
      </c>
    </row>
    <row r="348" spans="1:9" x14ac:dyDescent="0.2">
      <c r="A348" s="33">
        <v>43281</v>
      </c>
      <c r="B348">
        <v>2018</v>
      </c>
      <c r="C348" t="s">
        <v>224</v>
      </c>
      <c r="D348" t="s">
        <v>241</v>
      </c>
      <c r="E348" t="s">
        <v>202</v>
      </c>
      <c r="F348" t="s">
        <v>10</v>
      </c>
      <c r="G348">
        <v>12895</v>
      </c>
      <c r="H348" t="s">
        <v>204</v>
      </c>
      <c r="I348" t="b">
        <v>1</v>
      </c>
    </row>
    <row r="349" spans="1:9" x14ac:dyDescent="0.2">
      <c r="A349" s="33">
        <v>43281</v>
      </c>
      <c r="B349">
        <v>2018</v>
      </c>
      <c r="C349" t="s">
        <v>224</v>
      </c>
      <c r="D349" t="s">
        <v>241</v>
      </c>
      <c r="E349" t="s">
        <v>202</v>
      </c>
      <c r="F349" t="s">
        <v>208</v>
      </c>
      <c r="G349">
        <v>1271</v>
      </c>
      <c r="H349" t="s">
        <v>204</v>
      </c>
      <c r="I349" t="b">
        <v>1</v>
      </c>
    </row>
    <row r="350" spans="1:9" x14ac:dyDescent="0.2">
      <c r="A350" s="33">
        <v>43281</v>
      </c>
      <c r="B350">
        <v>2018</v>
      </c>
      <c r="C350" t="s">
        <v>224</v>
      </c>
      <c r="D350" t="s">
        <v>241</v>
      </c>
      <c r="E350" t="s">
        <v>202</v>
      </c>
      <c r="F350" t="s">
        <v>209</v>
      </c>
      <c r="G350">
        <v>20343</v>
      </c>
      <c r="H350" t="s">
        <v>204</v>
      </c>
      <c r="I350" t="b">
        <v>1</v>
      </c>
    </row>
    <row r="351" spans="1:9" x14ac:dyDescent="0.2">
      <c r="A351" s="33">
        <v>43281</v>
      </c>
      <c r="B351">
        <v>2018</v>
      </c>
      <c r="C351" t="s">
        <v>224</v>
      </c>
      <c r="D351" t="s">
        <v>241</v>
      </c>
      <c r="E351" t="s">
        <v>202</v>
      </c>
      <c r="F351" t="s">
        <v>210</v>
      </c>
      <c r="G351">
        <v>67.618414492271896</v>
      </c>
      <c r="H351" t="s">
        <v>204</v>
      </c>
      <c r="I351" t="b">
        <v>1</v>
      </c>
    </row>
    <row r="352" spans="1:9" x14ac:dyDescent="0.2">
      <c r="A352" s="33">
        <v>43281</v>
      </c>
      <c r="B352">
        <v>2018</v>
      </c>
      <c r="C352" t="s">
        <v>224</v>
      </c>
      <c r="D352" t="s">
        <v>241</v>
      </c>
      <c r="E352" t="s">
        <v>202</v>
      </c>
      <c r="F352" t="s">
        <v>211</v>
      </c>
      <c r="G352">
        <v>10680</v>
      </c>
      <c r="H352" t="s">
        <v>204</v>
      </c>
      <c r="I352" t="b">
        <v>1</v>
      </c>
    </row>
    <row r="353" spans="1:9" x14ac:dyDescent="0.2">
      <c r="A353" s="33">
        <v>43281</v>
      </c>
      <c r="B353">
        <v>2018</v>
      </c>
      <c r="C353" t="s">
        <v>224</v>
      </c>
      <c r="D353" t="s">
        <v>241</v>
      </c>
      <c r="E353" t="s">
        <v>202</v>
      </c>
      <c r="F353" t="s">
        <v>212</v>
      </c>
      <c r="G353">
        <v>8873</v>
      </c>
      <c r="H353" t="s">
        <v>204</v>
      </c>
      <c r="I353" t="b">
        <v>1</v>
      </c>
    </row>
    <row r="354" spans="1:9" x14ac:dyDescent="0.2">
      <c r="A354" s="33">
        <v>43281</v>
      </c>
      <c r="B354">
        <v>2018</v>
      </c>
      <c r="C354" t="s">
        <v>224</v>
      </c>
      <c r="D354" t="s">
        <v>241</v>
      </c>
      <c r="E354" t="s">
        <v>202</v>
      </c>
      <c r="F354" t="s">
        <v>213</v>
      </c>
      <c r="G354">
        <v>29.49310287518697</v>
      </c>
      <c r="H354" t="s">
        <v>204</v>
      </c>
      <c r="I354" t="b">
        <v>1</v>
      </c>
    </row>
    <row r="355" spans="1:9" x14ac:dyDescent="0.2">
      <c r="A355" s="33">
        <v>43281</v>
      </c>
      <c r="B355">
        <v>2018</v>
      </c>
      <c r="C355" t="s">
        <v>224</v>
      </c>
      <c r="D355" t="s">
        <v>241</v>
      </c>
      <c r="E355" t="s">
        <v>202</v>
      </c>
      <c r="F355" t="s">
        <v>214</v>
      </c>
      <c r="G355">
        <v>10379</v>
      </c>
      <c r="H355" t="s">
        <v>204</v>
      </c>
      <c r="I355" t="b">
        <v>1</v>
      </c>
    </row>
    <row r="356" spans="1:9" x14ac:dyDescent="0.2">
      <c r="A356" s="33">
        <v>43281</v>
      </c>
      <c r="B356">
        <v>2018</v>
      </c>
      <c r="C356" t="s">
        <v>224</v>
      </c>
      <c r="D356" t="s">
        <v>241</v>
      </c>
      <c r="E356" t="s">
        <v>202</v>
      </c>
      <c r="F356" t="s">
        <v>215</v>
      </c>
      <c r="G356">
        <v>34.498919727438917</v>
      </c>
      <c r="H356" t="s">
        <v>204</v>
      </c>
      <c r="I356" t="b">
        <v>1</v>
      </c>
    </row>
    <row r="357" spans="1:9" x14ac:dyDescent="0.2">
      <c r="A357" s="33">
        <v>43281</v>
      </c>
      <c r="B357">
        <v>2018</v>
      </c>
      <c r="C357" t="s">
        <v>224</v>
      </c>
      <c r="D357" t="s">
        <v>241</v>
      </c>
      <c r="E357" t="s">
        <v>202</v>
      </c>
      <c r="F357" t="s">
        <v>216</v>
      </c>
      <c r="G357">
        <v>301</v>
      </c>
      <c r="H357" t="s">
        <v>204</v>
      </c>
      <c r="I357" t="b">
        <v>1</v>
      </c>
    </row>
    <row r="358" spans="1:9" x14ac:dyDescent="0.2">
      <c r="A358" s="33">
        <v>43281</v>
      </c>
      <c r="B358">
        <v>2018</v>
      </c>
      <c r="C358" t="s">
        <v>224</v>
      </c>
      <c r="D358" t="s">
        <v>241</v>
      </c>
      <c r="E358" t="s">
        <v>202</v>
      </c>
      <c r="F358" t="s">
        <v>217</v>
      </c>
      <c r="G358">
        <v>1807</v>
      </c>
      <c r="H358" t="s">
        <v>204</v>
      </c>
      <c r="I358" t="b">
        <v>1</v>
      </c>
    </row>
    <row r="359" spans="1:9" x14ac:dyDescent="0.2">
      <c r="A359" s="33">
        <v>43281</v>
      </c>
      <c r="B359">
        <v>2018</v>
      </c>
      <c r="C359" t="s">
        <v>224</v>
      </c>
      <c r="D359" t="s">
        <v>241</v>
      </c>
      <c r="E359" t="s">
        <v>202</v>
      </c>
      <c r="F359" t="s">
        <v>218</v>
      </c>
      <c r="G359">
        <v>3933</v>
      </c>
      <c r="H359" t="s">
        <v>204</v>
      </c>
      <c r="I359" t="b">
        <v>1</v>
      </c>
    </row>
    <row r="360" spans="1:9" x14ac:dyDescent="0.2">
      <c r="A360" s="33">
        <v>43281</v>
      </c>
      <c r="B360">
        <v>2018</v>
      </c>
      <c r="C360" t="s">
        <v>224</v>
      </c>
      <c r="D360" t="s">
        <v>241</v>
      </c>
      <c r="E360" t="s">
        <v>202</v>
      </c>
      <c r="F360" t="s">
        <v>1</v>
      </c>
      <c r="G360">
        <v>30085</v>
      </c>
      <c r="H360" t="s">
        <v>204</v>
      </c>
      <c r="I360" t="b">
        <v>1</v>
      </c>
    </row>
    <row r="361" spans="1:9" x14ac:dyDescent="0.2">
      <c r="A361" s="33">
        <v>43281</v>
      </c>
      <c r="B361">
        <v>2018</v>
      </c>
      <c r="C361" t="s">
        <v>224</v>
      </c>
      <c r="D361" t="s">
        <v>241</v>
      </c>
      <c r="E361" t="s">
        <v>202</v>
      </c>
      <c r="F361" t="s">
        <v>219</v>
      </c>
      <c r="G361">
        <v>4760</v>
      </c>
      <c r="H361" t="s">
        <v>204</v>
      </c>
      <c r="I361" t="b">
        <v>1</v>
      </c>
    </row>
    <row r="362" spans="1:9" x14ac:dyDescent="0.2">
      <c r="A362" s="33">
        <v>43373</v>
      </c>
      <c r="B362">
        <v>2019</v>
      </c>
      <c r="C362" t="s">
        <v>200</v>
      </c>
      <c r="D362" t="s">
        <v>242</v>
      </c>
      <c r="E362" t="s">
        <v>202</v>
      </c>
      <c r="F362" t="s">
        <v>203</v>
      </c>
      <c r="G362">
        <v>1.1499999999999999</v>
      </c>
      <c r="H362" t="s">
        <v>204</v>
      </c>
      <c r="I362" t="b">
        <v>1</v>
      </c>
    </row>
    <row r="363" spans="1:9" x14ac:dyDescent="0.2">
      <c r="A363" s="33">
        <v>43373</v>
      </c>
      <c r="B363">
        <v>2019</v>
      </c>
      <c r="C363" t="s">
        <v>200</v>
      </c>
      <c r="D363" t="s">
        <v>242</v>
      </c>
      <c r="E363" t="s">
        <v>202</v>
      </c>
      <c r="F363" t="s">
        <v>205</v>
      </c>
      <c r="G363">
        <v>9905</v>
      </c>
      <c r="H363" t="s">
        <v>204</v>
      </c>
      <c r="I363" t="b">
        <v>1</v>
      </c>
    </row>
    <row r="364" spans="1:9" x14ac:dyDescent="0.2">
      <c r="A364" s="33">
        <v>43373</v>
      </c>
      <c r="B364">
        <v>2019</v>
      </c>
      <c r="C364" t="s">
        <v>200</v>
      </c>
      <c r="D364" t="s">
        <v>242</v>
      </c>
      <c r="E364" t="s">
        <v>202</v>
      </c>
      <c r="F364" t="s">
        <v>206</v>
      </c>
      <c r="G364">
        <v>2837</v>
      </c>
      <c r="H364" t="s">
        <v>204</v>
      </c>
      <c r="I364" t="b">
        <v>1</v>
      </c>
    </row>
    <row r="365" spans="1:9" x14ac:dyDescent="0.2">
      <c r="A365" s="33">
        <v>43373</v>
      </c>
      <c r="B365">
        <v>2019</v>
      </c>
      <c r="C365" t="s">
        <v>200</v>
      </c>
      <c r="D365" t="s">
        <v>242</v>
      </c>
      <c r="E365" t="s">
        <v>202</v>
      </c>
      <c r="F365" t="s">
        <v>207</v>
      </c>
      <c r="G365">
        <v>1.1399999999999999</v>
      </c>
      <c r="H365" t="s">
        <v>204</v>
      </c>
      <c r="I365" t="b">
        <v>1</v>
      </c>
    </row>
    <row r="366" spans="1:9" x14ac:dyDescent="0.2">
      <c r="A366" s="33">
        <v>43373</v>
      </c>
      <c r="B366">
        <v>2019</v>
      </c>
      <c r="C366" t="s">
        <v>200</v>
      </c>
      <c r="D366" t="s">
        <v>242</v>
      </c>
      <c r="E366" t="s">
        <v>202</v>
      </c>
      <c r="F366" t="s">
        <v>10</v>
      </c>
      <c r="G366">
        <v>12792</v>
      </c>
      <c r="H366" t="s">
        <v>204</v>
      </c>
      <c r="I366" t="b">
        <v>1</v>
      </c>
    </row>
    <row r="367" spans="1:9" x14ac:dyDescent="0.2">
      <c r="A367" s="33">
        <v>43373</v>
      </c>
      <c r="B367">
        <v>2019</v>
      </c>
      <c r="C367" t="s">
        <v>200</v>
      </c>
      <c r="D367" t="s">
        <v>242</v>
      </c>
      <c r="E367" t="s">
        <v>202</v>
      </c>
      <c r="F367" t="s">
        <v>208</v>
      </c>
      <c r="G367">
        <v>1149</v>
      </c>
      <c r="H367" t="s">
        <v>204</v>
      </c>
      <c r="I367" t="b">
        <v>1</v>
      </c>
    </row>
    <row r="368" spans="1:9" x14ac:dyDescent="0.2">
      <c r="A368" s="33">
        <v>43373</v>
      </c>
      <c r="B368">
        <v>2019</v>
      </c>
      <c r="C368" t="s">
        <v>200</v>
      </c>
      <c r="D368" t="s">
        <v>242</v>
      </c>
      <c r="E368" t="s">
        <v>202</v>
      </c>
      <c r="F368" t="s">
        <v>209</v>
      </c>
      <c r="G368">
        <v>19179</v>
      </c>
      <c r="H368" t="s">
        <v>204</v>
      </c>
      <c r="I368" t="b">
        <v>1</v>
      </c>
    </row>
    <row r="369" spans="1:9" x14ac:dyDescent="0.2">
      <c r="A369" s="33">
        <v>43373</v>
      </c>
      <c r="B369">
        <v>2019</v>
      </c>
      <c r="C369" t="s">
        <v>200</v>
      </c>
      <c r="D369" t="s">
        <v>242</v>
      </c>
      <c r="E369" t="s">
        <v>202</v>
      </c>
      <c r="F369" t="s">
        <v>210</v>
      </c>
      <c r="G369">
        <v>65.943474075092837</v>
      </c>
      <c r="H369" t="s">
        <v>204</v>
      </c>
      <c r="I369" t="b">
        <v>1</v>
      </c>
    </row>
    <row r="370" spans="1:9" x14ac:dyDescent="0.2">
      <c r="A370" s="33">
        <v>43373</v>
      </c>
      <c r="B370">
        <v>2019</v>
      </c>
      <c r="C370" t="s">
        <v>200</v>
      </c>
      <c r="D370" t="s">
        <v>242</v>
      </c>
      <c r="E370" t="s">
        <v>202</v>
      </c>
      <c r="F370" t="s">
        <v>211</v>
      </c>
      <c r="G370">
        <v>10221</v>
      </c>
      <c r="H370" t="s">
        <v>204</v>
      </c>
      <c r="I370" t="b">
        <v>1</v>
      </c>
    </row>
    <row r="371" spans="1:9" x14ac:dyDescent="0.2">
      <c r="A371" s="33">
        <v>43373</v>
      </c>
      <c r="B371">
        <v>2019</v>
      </c>
      <c r="C371" t="s">
        <v>200</v>
      </c>
      <c r="D371" t="s">
        <v>242</v>
      </c>
      <c r="E371" t="s">
        <v>202</v>
      </c>
      <c r="F371" t="s">
        <v>212</v>
      </c>
      <c r="G371">
        <v>8824</v>
      </c>
      <c r="H371" t="s">
        <v>204</v>
      </c>
      <c r="I371" t="b">
        <v>1</v>
      </c>
    </row>
    <row r="372" spans="1:9" x14ac:dyDescent="0.2">
      <c r="A372" s="33">
        <v>43373</v>
      </c>
      <c r="B372">
        <v>2019</v>
      </c>
      <c r="C372" t="s">
        <v>200</v>
      </c>
      <c r="D372" t="s">
        <v>242</v>
      </c>
      <c r="E372" t="s">
        <v>202</v>
      </c>
      <c r="F372" t="s">
        <v>213</v>
      </c>
      <c r="G372">
        <v>30.339705680099019</v>
      </c>
      <c r="H372" t="s">
        <v>204</v>
      </c>
      <c r="I372" t="b">
        <v>1</v>
      </c>
    </row>
    <row r="373" spans="1:9" x14ac:dyDescent="0.2">
      <c r="A373" s="33">
        <v>43373</v>
      </c>
      <c r="B373">
        <v>2019</v>
      </c>
      <c r="C373" t="s">
        <v>200</v>
      </c>
      <c r="D373" t="s">
        <v>242</v>
      </c>
      <c r="E373" t="s">
        <v>202</v>
      </c>
      <c r="F373" t="s">
        <v>214</v>
      </c>
      <c r="G373">
        <v>9955</v>
      </c>
      <c r="H373" t="s">
        <v>204</v>
      </c>
      <c r="I373" t="b">
        <v>1</v>
      </c>
    </row>
    <row r="374" spans="1:9" x14ac:dyDescent="0.2">
      <c r="A374" s="33">
        <v>43373</v>
      </c>
      <c r="B374">
        <v>2019</v>
      </c>
      <c r="C374" t="s">
        <v>200</v>
      </c>
      <c r="D374" t="s">
        <v>242</v>
      </c>
      <c r="E374" t="s">
        <v>202</v>
      </c>
      <c r="F374" t="s">
        <v>215</v>
      </c>
      <c r="G374">
        <v>34.228441754916787</v>
      </c>
      <c r="H374" t="s">
        <v>204</v>
      </c>
      <c r="I374" t="b">
        <v>1</v>
      </c>
    </row>
    <row r="375" spans="1:9" x14ac:dyDescent="0.2">
      <c r="A375" s="33">
        <v>43373</v>
      </c>
      <c r="B375">
        <v>2019</v>
      </c>
      <c r="C375" t="s">
        <v>200</v>
      </c>
      <c r="D375" t="s">
        <v>242</v>
      </c>
      <c r="E375" t="s">
        <v>202</v>
      </c>
      <c r="F375" t="s">
        <v>216</v>
      </c>
      <c r="G375">
        <v>266</v>
      </c>
      <c r="H375" t="s">
        <v>204</v>
      </c>
      <c r="I375" t="b">
        <v>1</v>
      </c>
    </row>
    <row r="376" spans="1:9" x14ac:dyDescent="0.2">
      <c r="A376" s="33">
        <v>43373</v>
      </c>
      <c r="B376">
        <v>2019</v>
      </c>
      <c r="C376" t="s">
        <v>200</v>
      </c>
      <c r="D376" t="s">
        <v>242</v>
      </c>
      <c r="E376" t="s">
        <v>202</v>
      </c>
      <c r="F376" t="s">
        <v>217</v>
      </c>
      <c r="G376">
        <v>1397</v>
      </c>
      <c r="H376" t="s">
        <v>204</v>
      </c>
      <c r="I376" t="b">
        <v>1</v>
      </c>
    </row>
    <row r="377" spans="1:9" x14ac:dyDescent="0.2">
      <c r="A377" s="33">
        <v>43373</v>
      </c>
      <c r="B377">
        <v>2019</v>
      </c>
      <c r="C377" t="s">
        <v>200</v>
      </c>
      <c r="D377" t="s">
        <v>242</v>
      </c>
      <c r="E377" t="s">
        <v>202</v>
      </c>
      <c r="F377" t="s">
        <v>218</v>
      </c>
      <c r="G377">
        <v>3977</v>
      </c>
      <c r="H377" t="s">
        <v>204</v>
      </c>
      <c r="I377" t="b">
        <v>1</v>
      </c>
    </row>
    <row r="378" spans="1:9" x14ac:dyDescent="0.2">
      <c r="A378" s="33">
        <v>43373</v>
      </c>
      <c r="B378">
        <v>2019</v>
      </c>
      <c r="C378" t="s">
        <v>200</v>
      </c>
      <c r="D378" t="s">
        <v>242</v>
      </c>
      <c r="E378" t="s">
        <v>202</v>
      </c>
      <c r="F378" t="s">
        <v>1</v>
      </c>
      <c r="G378">
        <v>29084</v>
      </c>
      <c r="H378" t="s">
        <v>204</v>
      </c>
      <c r="I378" t="b">
        <v>1</v>
      </c>
    </row>
    <row r="379" spans="1:9" x14ac:dyDescent="0.2">
      <c r="A379" s="33">
        <v>43373</v>
      </c>
      <c r="B379">
        <v>2019</v>
      </c>
      <c r="C379" t="s">
        <v>200</v>
      </c>
      <c r="D379" t="s">
        <v>242</v>
      </c>
      <c r="E379" t="s">
        <v>202</v>
      </c>
      <c r="F379" t="s">
        <v>219</v>
      </c>
      <c r="G379">
        <v>4098</v>
      </c>
      <c r="H379" t="s">
        <v>204</v>
      </c>
      <c r="I379" t="b">
        <v>1</v>
      </c>
    </row>
    <row r="380" spans="1:9" x14ac:dyDescent="0.2">
      <c r="A380" s="33">
        <v>43465</v>
      </c>
      <c r="B380">
        <v>2019</v>
      </c>
      <c r="C380" t="s">
        <v>220</v>
      </c>
      <c r="D380" t="s">
        <v>243</v>
      </c>
      <c r="E380" t="s">
        <v>202</v>
      </c>
      <c r="F380" t="s">
        <v>203</v>
      </c>
      <c r="G380">
        <v>1.0900000000000001</v>
      </c>
      <c r="H380" t="s">
        <v>204</v>
      </c>
      <c r="I380" t="b">
        <v>1</v>
      </c>
    </row>
    <row r="381" spans="1:9" x14ac:dyDescent="0.2">
      <c r="A381" s="33">
        <v>43465</v>
      </c>
      <c r="B381">
        <v>2019</v>
      </c>
      <c r="C381" t="s">
        <v>220</v>
      </c>
      <c r="D381" t="s">
        <v>243</v>
      </c>
      <c r="E381" t="s">
        <v>202</v>
      </c>
      <c r="F381" t="s">
        <v>205</v>
      </c>
      <c r="G381">
        <v>12423</v>
      </c>
      <c r="H381" t="s">
        <v>204</v>
      </c>
      <c r="I381" t="b">
        <v>1</v>
      </c>
    </row>
    <row r="382" spans="1:9" x14ac:dyDescent="0.2">
      <c r="A382" s="33">
        <v>43465</v>
      </c>
      <c r="B382">
        <v>2019</v>
      </c>
      <c r="C382" t="s">
        <v>220</v>
      </c>
      <c r="D382" t="s">
        <v>243</v>
      </c>
      <c r="E382" t="s">
        <v>202</v>
      </c>
      <c r="F382" t="s">
        <v>206</v>
      </c>
      <c r="G382">
        <v>2995</v>
      </c>
      <c r="H382" t="s">
        <v>204</v>
      </c>
      <c r="I382" t="b">
        <v>1</v>
      </c>
    </row>
    <row r="383" spans="1:9" x14ac:dyDescent="0.2">
      <c r="A383" s="33">
        <v>43465</v>
      </c>
      <c r="B383">
        <v>2019</v>
      </c>
      <c r="C383" t="s">
        <v>220</v>
      </c>
      <c r="D383" t="s">
        <v>243</v>
      </c>
      <c r="E383" t="s">
        <v>202</v>
      </c>
      <c r="F383" t="s">
        <v>207</v>
      </c>
      <c r="G383">
        <v>1.08</v>
      </c>
      <c r="H383" t="s">
        <v>204</v>
      </c>
      <c r="I383" t="b">
        <v>1</v>
      </c>
    </row>
    <row r="384" spans="1:9" x14ac:dyDescent="0.2">
      <c r="A384" s="33">
        <v>43465</v>
      </c>
      <c r="B384">
        <v>2019</v>
      </c>
      <c r="C384" t="s">
        <v>220</v>
      </c>
      <c r="D384" t="s">
        <v>243</v>
      </c>
      <c r="E384" t="s">
        <v>202</v>
      </c>
      <c r="F384" t="s">
        <v>10</v>
      </c>
      <c r="G384">
        <v>13253</v>
      </c>
      <c r="H384" t="s">
        <v>204</v>
      </c>
      <c r="I384" t="b">
        <v>1</v>
      </c>
    </row>
    <row r="385" spans="1:9" x14ac:dyDescent="0.2">
      <c r="A385" s="33">
        <v>43465</v>
      </c>
      <c r="B385">
        <v>2019</v>
      </c>
      <c r="C385" t="s">
        <v>220</v>
      </c>
      <c r="D385" t="s">
        <v>243</v>
      </c>
      <c r="E385" t="s">
        <v>202</v>
      </c>
      <c r="F385" t="s">
        <v>208</v>
      </c>
      <c r="G385">
        <v>1132</v>
      </c>
      <c r="H385" t="s">
        <v>204</v>
      </c>
      <c r="I385" t="b">
        <v>1</v>
      </c>
    </row>
    <row r="386" spans="1:9" x14ac:dyDescent="0.2">
      <c r="A386" s="33">
        <v>43465</v>
      </c>
      <c r="B386">
        <v>2019</v>
      </c>
      <c r="C386" t="s">
        <v>220</v>
      </c>
      <c r="D386" t="s">
        <v>243</v>
      </c>
      <c r="E386" t="s">
        <v>202</v>
      </c>
      <c r="F386" t="s">
        <v>209</v>
      </c>
      <c r="G386">
        <v>20048</v>
      </c>
      <c r="H386" t="s">
        <v>204</v>
      </c>
      <c r="I386" t="b">
        <v>1</v>
      </c>
    </row>
    <row r="387" spans="1:9" x14ac:dyDescent="0.2">
      <c r="A387" s="33">
        <v>43465</v>
      </c>
      <c r="B387">
        <v>2019</v>
      </c>
      <c r="C387" t="s">
        <v>220</v>
      </c>
      <c r="D387" t="s">
        <v>243</v>
      </c>
      <c r="E387" t="s">
        <v>202</v>
      </c>
      <c r="F387" t="s">
        <v>210</v>
      </c>
      <c r="G387">
        <v>61.741246034923471</v>
      </c>
      <c r="H387" t="s">
        <v>204</v>
      </c>
      <c r="I387" t="b">
        <v>1</v>
      </c>
    </row>
    <row r="388" spans="1:9" x14ac:dyDescent="0.2">
      <c r="A388" s="33">
        <v>43465</v>
      </c>
      <c r="B388">
        <v>2019</v>
      </c>
      <c r="C388" t="s">
        <v>220</v>
      </c>
      <c r="D388" t="s">
        <v>243</v>
      </c>
      <c r="E388" t="s">
        <v>202</v>
      </c>
      <c r="F388" t="s">
        <v>211</v>
      </c>
      <c r="G388">
        <v>10385</v>
      </c>
      <c r="H388" t="s">
        <v>204</v>
      </c>
      <c r="I388" t="b">
        <v>1</v>
      </c>
    </row>
    <row r="389" spans="1:9" x14ac:dyDescent="0.2">
      <c r="A389" s="33">
        <v>43465</v>
      </c>
      <c r="B389">
        <v>2019</v>
      </c>
      <c r="C389" t="s">
        <v>220</v>
      </c>
      <c r="D389" t="s">
        <v>243</v>
      </c>
      <c r="E389" t="s">
        <v>202</v>
      </c>
      <c r="F389" t="s">
        <v>212</v>
      </c>
      <c r="G389">
        <v>8420</v>
      </c>
      <c r="H389" t="s">
        <v>204</v>
      </c>
      <c r="I389" t="b">
        <v>1</v>
      </c>
    </row>
    <row r="390" spans="1:9" x14ac:dyDescent="0.2">
      <c r="A390" s="33">
        <v>43465</v>
      </c>
      <c r="B390">
        <v>2019</v>
      </c>
      <c r="C390" t="s">
        <v>220</v>
      </c>
      <c r="D390" t="s">
        <v>243</v>
      </c>
      <c r="E390" t="s">
        <v>202</v>
      </c>
      <c r="F390" t="s">
        <v>213</v>
      </c>
      <c r="G390">
        <v>25.930830587293279</v>
      </c>
      <c r="H390" t="s">
        <v>204</v>
      </c>
      <c r="I390" t="b">
        <v>1</v>
      </c>
    </row>
    <row r="391" spans="1:9" x14ac:dyDescent="0.2">
      <c r="A391" s="33">
        <v>43465</v>
      </c>
      <c r="B391">
        <v>2019</v>
      </c>
      <c r="C391" t="s">
        <v>220</v>
      </c>
      <c r="D391" t="s">
        <v>243</v>
      </c>
      <c r="E391" t="s">
        <v>202</v>
      </c>
      <c r="F391" t="s">
        <v>214</v>
      </c>
      <c r="G391">
        <v>10258</v>
      </c>
      <c r="H391" t="s">
        <v>204</v>
      </c>
      <c r="I391" t="b">
        <v>1</v>
      </c>
    </row>
    <row r="392" spans="1:9" x14ac:dyDescent="0.2">
      <c r="A392" s="33">
        <v>43465</v>
      </c>
      <c r="B392">
        <v>2019</v>
      </c>
      <c r="C392" t="s">
        <v>220</v>
      </c>
      <c r="D392" t="s">
        <v>243</v>
      </c>
      <c r="E392" t="s">
        <v>202</v>
      </c>
      <c r="F392" t="s">
        <v>215</v>
      </c>
      <c r="G392">
        <v>31.59126605278556</v>
      </c>
      <c r="H392" t="s">
        <v>204</v>
      </c>
      <c r="I392" t="b">
        <v>1</v>
      </c>
    </row>
    <row r="393" spans="1:9" x14ac:dyDescent="0.2">
      <c r="A393" s="33">
        <v>43465</v>
      </c>
      <c r="B393">
        <v>2019</v>
      </c>
      <c r="C393" t="s">
        <v>220</v>
      </c>
      <c r="D393" t="s">
        <v>243</v>
      </c>
      <c r="E393" t="s">
        <v>202</v>
      </c>
      <c r="F393" t="s">
        <v>216</v>
      </c>
      <c r="G393">
        <v>127</v>
      </c>
      <c r="H393" t="s">
        <v>204</v>
      </c>
      <c r="I393" t="b">
        <v>1</v>
      </c>
    </row>
    <row r="394" spans="1:9" x14ac:dyDescent="0.2">
      <c r="A394" s="33">
        <v>43465</v>
      </c>
      <c r="B394">
        <v>2019</v>
      </c>
      <c r="C394" t="s">
        <v>220</v>
      </c>
      <c r="D394" t="s">
        <v>243</v>
      </c>
      <c r="E394" t="s">
        <v>202</v>
      </c>
      <c r="F394" t="s">
        <v>217</v>
      </c>
      <c r="G394">
        <v>1965</v>
      </c>
      <c r="H394" t="s">
        <v>204</v>
      </c>
      <c r="I394" t="b">
        <v>1</v>
      </c>
    </row>
    <row r="395" spans="1:9" x14ac:dyDescent="0.2">
      <c r="A395" s="33">
        <v>43465</v>
      </c>
      <c r="B395">
        <v>2019</v>
      </c>
      <c r="C395" t="s">
        <v>220</v>
      </c>
      <c r="D395" t="s">
        <v>243</v>
      </c>
      <c r="E395" t="s">
        <v>202</v>
      </c>
      <c r="F395" t="s">
        <v>218</v>
      </c>
      <c r="G395">
        <v>4070</v>
      </c>
      <c r="H395" t="s">
        <v>204</v>
      </c>
      <c r="I395" t="b">
        <v>1</v>
      </c>
    </row>
    <row r="396" spans="1:9" x14ac:dyDescent="0.2">
      <c r="A396" s="33">
        <v>43465</v>
      </c>
      <c r="B396">
        <v>2019</v>
      </c>
      <c r="C396" t="s">
        <v>220</v>
      </c>
      <c r="D396" t="s">
        <v>243</v>
      </c>
      <c r="E396" t="s">
        <v>202</v>
      </c>
      <c r="F396" t="s">
        <v>1</v>
      </c>
      <c r="G396">
        <v>32471</v>
      </c>
      <c r="H396" t="s">
        <v>204</v>
      </c>
      <c r="I396" t="b">
        <v>1</v>
      </c>
    </row>
    <row r="397" spans="1:9" x14ac:dyDescent="0.2">
      <c r="A397" s="33">
        <v>43465</v>
      </c>
      <c r="B397">
        <v>2019</v>
      </c>
      <c r="C397" t="s">
        <v>220</v>
      </c>
      <c r="D397" t="s">
        <v>243</v>
      </c>
      <c r="E397" t="s">
        <v>202</v>
      </c>
      <c r="F397" t="s">
        <v>219</v>
      </c>
      <c r="G397">
        <v>4588</v>
      </c>
      <c r="H397" t="s">
        <v>204</v>
      </c>
      <c r="I397" t="b">
        <v>1</v>
      </c>
    </row>
    <row r="398" spans="1:9" x14ac:dyDescent="0.2">
      <c r="A398" s="33">
        <v>43555</v>
      </c>
      <c r="B398">
        <v>2019</v>
      </c>
      <c r="C398" t="s">
        <v>222</v>
      </c>
      <c r="D398" t="s">
        <v>244</v>
      </c>
      <c r="E398" t="s">
        <v>202</v>
      </c>
      <c r="F398" t="s">
        <v>203</v>
      </c>
      <c r="G398">
        <v>1.1499999999999999</v>
      </c>
      <c r="H398" t="s">
        <v>204</v>
      </c>
      <c r="I398" t="b">
        <v>1</v>
      </c>
    </row>
    <row r="399" spans="1:9" x14ac:dyDescent="0.2">
      <c r="A399" s="33">
        <v>43555</v>
      </c>
      <c r="B399">
        <v>2019</v>
      </c>
      <c r="C399" t="s">
        <v>222</v>
      </c>
      <c r="D399" t="s">
        <v>244</v>
      </c>
      <c r="E399" t="s">
        <v>202</v>
      </c>
      <c r="F399" t="s">
        <v>205</v>
      </c>
      <c r="G399">
        <v>10170</v>
      </c>
      <c r="H399" t="s">
        <v>204</v>
      </c>
      <c r="I399" t="b">
        <v>1</v>
      </c>
    </row>
    <row r="400" spans="1:9" x14ac:dyDescent="0.2">
      <c r="A400" s="33">
        <v>43555</v>
      </c>
      <c r="B400">
        <v>2019</v>
      </c>
      <c r="C400" t="s">
        <v>222</v>
      </c>
      <c r="D400" t="s">
        <v>244</v>
      </c>
      <c r="E400" t="s">
        <v>202</v>
      </c>
      <c r="F400" t="s">
        <v>206</v>
      </c>
      <c r="G400">
        <v>2926</v>
      </c>
      <c r="H400" t="s">
        <v>204</v>
      </c>
      <c r="I400" t="b">
        <v>1</v>
      </c>
    </row>
    <row r="401" spans="1:9" x14ac:dyDescent="0.2">
      <c r="A401" s="33">
        <v>43555</v>
      </c>
      <c r="B401">
        <v>2019</v>
      </c>
      <c r="C401" t="s">
        <v>222</v>
      </c>
      <c r="D401" t="s">
        <v>244</v>
      </c>
      <c r="E401" t="s">
        <v>202</v>
      </c>
      <c r="F401" t="s">
        <v>207</v>
      </c>
      <c r="G401">
        <v>1.1399999999999999</v>
      </c>
      <c r="H401" t="s">
        <v>204</v>
      </c>
      <c r="I401" t="b">
        <v>1</v>
      </c>
    </row>
    <row r="402" spans="1:9" x14ac:dyDescent="0.2">
      <c r="A402" s="33">
        <v>43555</v>
      </c>
      <c r="B402">
        <v>2019</v>
      </c>
      <c r="C402" t="s">
        <v>222</v>
      </c>
      <c r="D402" t="s">
        <v>244</v>
      </c>
      <c r="E402" t="s">
        <v>202</v>
      </c>
      <c r="F402" t="s">
        <v>10</v>
      </c>
      <c r="G402">
        <v>13267</v>
      </c>
      <c r="H402" t="s">
        <v>204</v>
      </c>
      <c r="I402" t="b">
        <v>1</v>
      </c>
    </row>
    <row r="403" spans="1:9" x14ac:dyDescent="0.2">
      <c r="A403" s="33">
        <v>43555</v>
      </c>
      <c r="B403">
        <v>2019</v>
      </c>
      <c r="C403" t="s">
        <v>222</v>
      </c>
      <c r="D403" t="s">
        <v>244</v>
      </c>
      <c r="E403" t="s">
        <v>202</v>
      </c>
      <c r="F403" t="s">
        <v>208</v>
      </c>
      <c r="G403">
        <v>1179</v>
      </c>
      <c r="H403" t="s">
        <v>204</v>
      </c>
      <c r="I403" t="b">
        <v>1</v>
      </c>
    </row>
    <row r="404" spans="1:9" x14ac:dyDescent="0.2">
      <c r="A404" s="33">
        <v>43555</v>
      </c>
      <c r="B404">
        <v>2019</v>
      </c>
      <c r="C404" t="s">
        <v>222</v>
      </c>
      <c r="D404" t="s">
        <v>244</v>
      </c>
      <c r="E404" t="s">
        <v>202</v>
      </c>
      <c r="F404" t="s">
        <v>209</v>
      </c>
      <c r="G404">
        <v>20401</v>
      </c>
      <c r="H404" t="s">
        <v>204</v>
      </c>
      <c r="I404" t="b">
        <v>1</v>
      </c>
    </row>
    <row r="405" spans="1:9" x14ac:dyDescent="0.2">
      <c r="A405" s="33">
        <v>43555</v>
      </c>
      <c r="B405">
        <v>2019</v>
      </c>
      <c r="C405" t="s">
        <v>222</v>
      </c>
      <c r="D405" t="s">
        <v>244</v>
      </c>
      <c r="E405" t="s">
        <v>202</v>
      </c>
      <c r="F405" t="s">
        <v>210</v>
      </c>
      <c r="G405">
        <v>66.733178502502369</v>
      </c>
      <c r="H405" t="s">
        <v>204</v>
      </c>
      <c r="I405" t="b">
        <v>1</v>
      </c>
    </row>
    <row r="406" spans="1:9" x14ac:dyDescent="0.2">
      <c r="A406" s="33">
        <v>43555</v>
      </c>
      <c r="B406">
        <v>2019</v>
      </c>
      <c r="C406" t="s">
        <v>222</v>
      </c>
      <c r="D406" t="s">
        <v>244</v>
      </c>
      <c r="E406" t="s">
        <v>202</v>
      </c>
      <c r="F406" t="s">
        <v>211</v>
      </c>
      <c r="G406">
        <v>10486</v>
      </c>
      <c r="H406" t="s">
        <v>204</v>
      </c>
      <c r="I406" t="b">
        <v>1</v>
      </c>
    </row>
    <row r="407" spans="1:9" x14ac:dyDescent="0.2">
      <c r="A407" s="33">
        <v>43555</v>
      </c>
      <c r="B407">
        <v>2019</v>
      </c>
      <c r="C407" t="s">
        <v>222</v>
      </c>
      <c r="D407" t="s">
        <v>244</v>
      </c>
      <c r="E407" t="s">
        <v>202</v>
      </c>
      <c r="F407" t="s">
        <v>212</v>
      </c>
      <c r="G407">
        <v>8809</v>
      </c>
      <c r="H407" t="s">
        <v>204</v>
      </c>
      <c r="I407" t="b">
        <v>1</v>
      </c>
    </row>
    <row r="408" spans="1:9" x14ac:dyDescent="0.2">
      <c r="A408" s="33">
        <v>43555</v>
      </c>
      <c r="B408">
        <v>2019</v>
      </c>
      <c r="C408" t="s">
        <v>222</v>
      </c>
      <c r="D408" t="s">
        <v>244</v>
      </c>
      <c r="E408" t="s">
        <v>202</v>
      </c>
      <c r="F408" t="s">
        <v>213</v>
      </c>
      <c r="G408">
        <v>28.814889928363481</v>
      </c>
      <c r="H408" t="s">
        <v>204</v>
      </c>
      <c r="I408" t="b">
        <v>1</v>
      </c>
    </row>
    <row r="409" spans="1:9" x14ac:dyDescent="0.2">
      <c r="A409" s="33">
        <v>43555</v>
      </c>
      <c r="B409">
        <v>2019</v>
      </c>
      <c r="C409" t="s">
        <v>222</v>
      </c>
      <c r="D409" t="s">
        <v>244</v>
      </c>
      <c r="E409" t="s">
        <v>202</v>
      </c>
      <c r="F409" t="s">
        <v>214</v>
      </c>
      <c r="G409">
        <v>10341</v>
      </c>
      <c r="H409" t="s">
        <v>204</v>
      </c>
      <c r="I409" t="b">
        <v>1</v>
      </c>
    </row>
    <row r="410" spans="1:9" x14ac:dyDescent="0.2">
      <c r="A410" s="33">
        <v>43555</v>
      </c>
      <c r="B410">
        <v>2019</v>
      </c>
      <c r="C410" t="s">
        <v>222</v>
      </c>
      <c r="D410" t="s">
        <v>244</v>
      </c>
      <c r="E410" t="s">
        <v>202</v>
      </c>
      <c r="F410" t="s">
        <v>215</v>
      </c>
      <c r="G410">
        <v>33.82617513329626</v>
      </c>
      <c r="H410" t="s">
        <v>204</v>
      </c>
      <c r="I410" t="b">
        <v>1</v>
      </c>
    </row>
    <row r="411" spans="1:9" x14ac:dyDescent="0.2">
      <c r="A411" s="33">
        <v>43555</v>
      </c>
      <c r="B411">
        <v>2019</v>
      </c>
      <c r="C411" t="s">
        <v>222</v>
      </c>
      <c r="D411" t="s">
        <v>244</v>
      </c>
      <c r="E411" t="s">
        <v>202</v>
      </c>
      <c r="F411" t="s">
        <v>216</v>
      </c>
      <c r="G411">
        <v>145</v>
      </c>
      <c r="H411" t="s">
        <v>204</v>
      </c>
      <c r="I411" t="b">
        <v>1</v>
      </c>
    </row>
    <row r="412" spans="1:9" x14ac:dyDescent="0.2">
      <c r="A412" s="33">
        <v>43555</v>
      </c>
      <c r="B412">
        <v>2019</v>
      </c>
      <c r="C412" t="s">
        <v>222</v>
      </c>
      <c r="D412" t="s">
        <v>244</v>
      </c>
      <c r="E412" t="s">
        <v>202</v>
      </c>
      <c r="F412" t="s">
        <v>217</v>
      </c>
      <c r="G412">
        <v>1677</v>
      </c>
      <c r="H412" t="s">
        <v>204</v>
      </c>
      <c r="I412" t="b">
        <v>1</v>
      </c>
    </row>
    <row r="413" spans="1:9" x14ac:dyDescent="0.2">
      <c r="A413" s="33">
        <v>43555</v>
      </c>
      <c r="B413">
        <v>2019</v>
      </c>
      <c r="C413" t="s">
        <v>222</v>
      </c>
      <c r="D413" t="s">
        <v>244</v>
      </c>
      <c r="E413" t="s">
        <v>202</v>
      </c>
      <c r="F413" t="s">
        <v>218</v>
      </c>
      <c r="G413">
        <v>4316</v>
      </c>
      <c r="H413" t="s">
        <v>204</v>
      </c>
      <c r="I413" t="b">
        <v>1</v>
      </c>
    </row>
    <row r="414" spans="1:9" x14ac:dyDescent="0.2">
      <c r="A414" s="33">
        <v>43555</v>
      </c>
      <c r="B414">
        <v>2019</v>
      </c>
      <c r="C414" t="s">
        <v>222</v>
      </c>
      <c r="D414" t="s">
        <v>244</v>
      </c>
      <c r="E414" t="s">
        <v>202</v>
      </c>
      <c r="F414" t="s">
        <v>1</v>
      </c>
      <c r="G414">
        <v>30571</v>
      </c>
      <c r="H414" t="s">
        <v>204</v>
      </c>
      <c r="I414" t="b">
        <v>1</v>
      </c>
    </row>
    <row r="415" spans="1:9" x14ac:dyDescent="0.2">
      <c r="A415" s="33">
        <v>43555</v>
      </c>
      <c r="B415">
        <v>2019</v>
      </c>
      <c r="C415" t="s">
        <v>222</v>
      </c>
      <c r="D415" t="s">
        <v>244</v>
      </c>
      <c r="E415" t="s">
        <v>202</v>
      </c>
      <c r="F415" t="s">
        <v>219</v>
      </c>
      <c r="G415">
        <v>4565</v>
      </c>
      <c r="H415" t="s">
        <v>204</v>
      </c>
      <c r="I415" t="b">
        <v>1</v>
      </c>
    </row>
    <row r="416" spans="1:9" x14ac:dyDescent="0.2">
      <c r="A416" s="33">
        <v>43646</v>
      </c>
      <c r="B416">
        <v>2019</v>
      </c>
      <c r="C416" t="s">
        <v>224</v>
      </c>
      <c r="D416" t="s">
        <v>245</v>
      </c>
      <c r="E416" t="s">
        <v>202</v>
      </c>
      <c r="F416" t="s">
        <v>203</v>
      </c>
      <c r="G416">
        <v>1.72</v>
      </c>
      <c r="H416" t="s">
        <v>204</v>
      </c>
      <c r="I416" t="b">
        <v>1</v>
      </c>
    </row>
    <row r="417" spans="1:9" x14ac:dyDescent="0.2">
      <c r="A417" s="33">
        <v>43646</v>
      </c>
      <c r="B417">
        <v>2019</v>
      </c>
      <c r="C417" t="s">
        <v>224</v>
      </c>
      <c r="D417" t="s">
        <v>245</v>
      </c>
      <c r="E417" t="s">
        <v>202</v>
      </c>
      <c r="F417" t="s">
        <v>205</v>
      </c>
      <c r="G417">
        <v>10412</v>
      </c>
      <c r="H417" t="s">
        <v>204</v>
      </c>
      <c r="I417" t="b">
        <v>1</v>
      </c>
    </row>
    <row r="418" spans="1:9" x14ac:dyDescent="0.2">
      <c r="A418" s="33">
        <v>43646</v>
      </c>
      <c r="B418">
        <v>2019</v>
      </c>
      <c r="C418" t="s">
        <v>224</v>
      </c>
      <c r="D418" t="s">
        <v>245</v>
      </c>
      <c r="E418" t="s">
        <v>202</v>
      </c>
      <c r="F418" t="s">
        <v>206</v>
      </c>
      <c r="G418">
        <v>2924</v>
      </c>
      <c r="H418" t="s">
        <v>204</v>
      </c>
      <c r="I418" t="b">
        <v>1</v>
      </c>
    </row>
    <row r="419" spans="1:9" x14ac:dyDescent="0.2">
      <c r="A419" s="33">
        <v>43646</v>
      </c>
      <c r="B419">
        <v>2019</v>
      </c>
      <c r="C419" t="s">
        <v>224</v>
      </c>
      <c r="D419" t="s">
        <v>245</v>
      </c>
      <c r="E419" t="s">
        <v>202</v>
      </c>
      <c r="F419" t="s">
        <v>207</v>
      </c>
      <c r="G419">
        <v>1.7</v>
      </c>
      <c r="H419" t="s">
        <v>204</v>
      </c>
      <c r="I419" t="b">
        <v>1</v>
      </c>
    </row>
    <row r="420" spans="1:9" x14ac:dyDescent="0.2">
      <c r="A420" s="33">
        <v>43646</v>
      </c>
      <c r="B420">
        <v>2019</v>
      </c>
      <c r="C420" t="s">
        <v>224</v>
      </c>
      <c r="D420" t="s">
        <v>245</v>
      </c>
      <c r="E420" t="s">
        <v>202</v>
      </c>
      <c r="F420" t="s">
        <v>10</v>
      </c>
      <c r="G420">
        <v>15329</v>
      </c>
      <c r="H420" t="s">
        <v>204</v>
      </c>
      <c r="I420" t="b">
        <v>1</v>
      </c>
    </row>
    <row r="421" spans="1:9" x14ac:dyDescent="0.2">
      <c r="A421" s="33">
        <v>43646</v>
      </c>
      <c r="B421">
        <v>2019</v>
      </c>
      <c r="C421" t="s">
        <v>224</v>
      </c>
      <c r="D421" t="s">
        <v>245</v>
      </c>
      <c r="E421" t="s">
        <v>202</v>
      </c>
      <c r="F421" t="s">
        <v>208</v>
      </c>
      <c r="G421">
        <v>1425</v>
      </c>
      <c r="H421" t="s">
        <v>204</v>
      </c>
      <c r="I421" t="b">
        <v>1</v>
      </c>
    </row>
    <row r="422" spans="1:9" x14ac:dyDescent="0.2">
      <c r="A422" s="33">
        <v>43646</v>
      </c>
      <c r="B422">
        <v>2019</v>
      </c>
      <c r="C422" t="s">
        <v>224</v>
      </c>
      <c r="D422" t="s">
        <v>245</v>
      </c>
      <c r="E422" t="s">
        <v>202</v>
      </c>
      <c r="F422" t="s">
        <v>209</v>
      </c>
      <c r="G422">
        <v>23305</v>
      </c>
      <c r="H422" t="s">
        <v>204</v>
      </c>
      <c r="I422" t="b">
        <v>1</v>
      </c>
    </row>
    <row r="423" spans="1:9" x14ac:dyDescent="0.2">
      <c r="A423" s="33">
        <v>43646</v>
      </c>
      <c r="B423">
        <v>2019</v>
      </c>
      <c r="C423" t="s">
        <v>224</v>
      </c>
      <c r="D423" t="s">
        <v>245</v>
      </c>
      <c r="E423" t="s">
        <v>202</v>
      </c>
      <c r="F423" t="s">
        <v>210</v>
      </c>
      <c r="G423">
        <v>69.119435299700456</v>
      </c>
      <c r="H423" t="s">
        <v>204</v>
      </c>
      <c r="I423" t="b">
        <v>1</v>
      </c>
    </row>
    <row r="424" spans="1:9" x14ac:dyDescent="0.2">
      <c r="A424" s="33">
        <v>43646</v>
      </c>
      <c r="B424">
        <v>2019</v>
      </c>
      <c r="C424" t="s">
        <v>224</v>
      </c>
      <c r="D424" t="s">
        <v>245</v>
      </c>
      <c r="E424" t="s">
        <v>202</v>
      </c>
      <c r="F424" t="s">
        <v>211</v>
      </c>
      <c r="G424">
        <v>12596</v>
      </c>
      <c r="H424" t="s">
        <v>204</v>
      </c>
      <c r="I424" t="b">
        <v>1</v>
      </c>
    </row>
    <row r="425" spans="1:9" x14ac:dyDescent="0.2">
      <c r="A425" s="33">
        <v>43646</v>
      </c>
      <c r="B425">
        <v>2019</v>
      </c>
      <c r="C425" t="s">
        <v>224</v>
      </c>
      <c r="D425" t="s">
        <v>245</v>
      </c>
      <c r="E425" t="s">
        <v>202</v>
      </c>
      <c r="F425" t="s">
        <v>212</v>
      </c>
      <c r="G425">
        <v>13187</v>
      </c>
      <c r="H425" t="s">
        <v>204</v>
      </c>
      <c r="I425" t="b">
        <v>1</v>
      </c>
    </row>
    <row r="426" spans="1:9" x14ac:dyDescent="0.2">
      <c r="A426" s="33">
        <v>43646</v>
      </c>
      <c r="B426">
        <v>2019</v>
      </c>
      <c r="C426" t="s">
        <v>224</v>
      </c>
      <c r="D426" t="s">
        <v>245</v>
      </c>
      <c r="E426" t="s">
        <v>202</v>
      </c>
      <c r="F426" t="s">
        <v>213</v>
      </c>
      <c r="G426">
        <v>39.110834297238782</v>
      </c>
      <c r="H426" t="s">
        <v>204</v>
      </c>
      <c r="I426" t="b">
        <v>1</v>
      </c>
    </row>
    <row r="427" spans="1:9" x14ac:dyDescent="0.2">
      <c r="A427" s="33">
        <v>43646</v>
      </c>
      <c r="B427">
        <v>2019</v>
      </c>
      <c r="C427" t="s">
        <v>224</v>
      </c>
      <c r="D427" t="s">
        <v>245</v>
      </c>
      <c r="E427" t="s">
        <v>202</v>
      </c>
      <c r="F427" t="s">
        <v>214</v>
      </c>
      <c r="G427">
        <v>12405</v>
      </c>
      <c r="H427" t="s">
        <v>204</v>
      </c>
      <c r="I427" t="b">
        <v>1</v>
      </c>
    </row>
    <row r="428" spans="1:9" x14ac:dyDescent="0.2">
      <c r="A428" s="33">
        <v>43646</v>
      </c>
      <c r="B428">
        <v>2019</v>
      </c>
      <c r="C428" t="s">
        <v>224</v>
      </c>
      <c r="D428" t="s">
        <v>245</v>
      </c>
      <c r="E428" t="s">
        <v>202</v>
      </c>
      <c r="F428" t="s">
        <v>215</v>
      </c>
      <c r="G428">
        <v>36.791529495506722</v>
      </c>
      <c r="H428" t="s">
        <v>204</v>
      </c>
      <c r="I428" t="b">
        <v>1</v>
      </c>
    </row>
    <row r="429" spans="1:9" x14ac:dyDescent="0.2">
      <c r="A429" s="33">
        <v>43646</v>
      </c>
      <c r="B429">
        <v>2019</v>
      </c>
      <c r="C429" t="s">
        <v>224</v>
      </c>
      <c r="D429" t="s">
        <v>245</v>
      </c>
      <c r="E429" t="s">
        <v>202</v>
      </c>
      <c r="F429" t="s">
        <v>216</v>
      </c>
      <c r="G429">
        <v>191</v>
      </c>
      <c r="H429" t="s">
        <v>204</v>
      </c>
      <c r="I429" t="b">
        <v>1</v>
      </c>
    </row>
    <row r="430" spans="1:9" x14ac:dyDescent="0.2">
      <c r="A430" s="33">
        <v>43646</v>
      </c>
      <c r="B430">
        <v>2019</v>
      </c>
      <c r="C430" t="s">
        <v>224</v>
      </c>
      <c r="D430" t="s">
        <v>245</v>
      </c>
      <c r="E430" t="s">
        <v>202</v>
      </c>
      <c r="F430" t="s">
        <v>217</v>
      </c>
      <c r="G430">
        <v>-591</v>
      </c>
      <c r="H430" t="s">
        <v>204</v>
      </c>
      <c r="I430" t="b">
        <v>1</v>
      </c>
    </row>
    <row r="431" spans="1:9" x14ac:dyDescent="0.2">
      <c r="A431" s="33">
        <v>43646</v>
      </c>
      <c r="B431">
        <v>2019</v>
      </c>
      <c r="C431" t="s">
        <v>224</v>
      </c>
      <c r="D431" t="s">
        <v>245</v>
      </c>
      <c r="E431" t="s">
        <v>202</v>
      </c>
      <c r="F431" t="s">
        <v>218</v>
      </c>
      <c r="G431">
        <v>4513</v>
      </c>
      <c r="H431" t="s">
        <v>204</v>
      </c>
      <c r="I431" t="b">
        <v>1</v>
      </c>
    </row>
    <row r="432" spans="1:9" x14ac:dyDescent="0.2">
      <c r="A432" s="33">
        <v>43646</v>
      </c>
      <c r="B432">
        <v>2019</v>
      </c>
      <c r="C432" t="s">
        <v>224</v>
      </c>
      <c r="D432" t="s">
        <v>245</v>
      </c>
      <c r="E432" t="s">
        <v>202</v>
      </c>
      <c r="F432" t="s">
        <v>1</v>
      </c>
      <c r="G432">
        <v>33717</v>
      </c>
      <c r="H432" t="s">
        <v>204</v>
      </c>
      <c r="I432" t="b">
        <v>1</v>
      </c>
    </row>
    <row r="433" spans="1:9" x14ac:dyDescent="0.2">
      <c r="A433" s="33">
        <v>43646</v>
      </c>
      <c r="B433">
        <v>2019</v>
      </c>
      <c r="C433" t="s">
        <v>224</v>
      </c>
      <c r="D433" t="s">
        <v>245</v>
      </c>
      <c r="E433" t="s">
        <v>202</v>
      </c>
      <c r="F433" t="s">
        <v>219</v>
      </c>
      <c r="G433">
        <v>4962</v>
      </c>
      <c r="H433" t="s">
        <v>204</v>
      </c>
      <c r="I433" t="b">
        <v>1</v>
      </c>
    </row>
    <row r="434" spans="1:9" x14ac:dyDescent="0.2">
      <c r="A434" s="33">
        <v>43738</v>
      </c>
      <c r="B434">
        <v>2020</v>
      </c>
      <c r="C434" t="s">
        <v>200</v>
      </c>
      <c r="D434" t="s">
        <v>246</v>
      </c>
      <c r="E434" t="s">
        <v>202</v>
      </c>
      <c r="F434" t="s">
        <v>203</v>
      </c>
      <c r="G434">
        <v>1.4</v>
      </c>
      <c r="H434" t="s">
        <v>204</v>
      </c>
      <c r="I434" t="b">
        <v>1</v>
      </c>
    </row>
    <row r="435" spans="1:9" x14ac:dyDescent="0.2">
      <c r="A435" s="33">
        <v>43738</v>
      </c>
      <c r="B435">
        <v>2020</v>
      </c>
      <c r="C435" t="s">
        <v>200</v>
      </c>
      <c r="D435" t="s">
        <v>246</v>
      </c>
      <c r="E435" t="s">
        <v>202</v>
      </c>
      <c r="F435" t="s">
        <v>205</v>
      </c>
      <c r="G435">
        <v>10406</v>
      </c>
      <c r="H435" t="s">
        <v>204</v>
      </c>
      <c r="I435" t="b">
        <v>1</v>
      </c>
    </row>
    <row r="436" spans="1:9" x14ac:dyDescent="0.2">
      <c r="A436" s="33">
        <v>43738</v>
      </c>
      <c r="B436">
        <v>2020</v>
      </c>
      <c r="C436" t="s">
        <v>200</v>
      </c>
      <c r="D436" t="s">
        <v>246</v>
      </c>
      <c r="E436" t="s">
        <v>202</v>
      </c>
      <c r="F436" t="s">
        <v>206</v>
      </c>
      <c r="G436">
        <v>2971</v>
      </c>
      <c r="H436" t="s">
        <v>204</v>
      </c>
      <c r="I436" t="b">
        <v>1</v>
      </c>
    </row>
    <row r="437" spans="1:9" x14ac:dyDescent="0.2">
      <c r="A437" s="33">
        <v>43738</v>
      </c>
      <c r="B437">
        <v>2020</v>
      </c>
      <c r="C437" t="s">
        <v>200</v>
      </c>
      <c r="D437" t="s">
        <v>246</v>
      </c>
      <c r="E437" t="s">
        <v>202</v>
      </c>
      <c r="F437" t="s">
        <v>207</v>
      </c>
      <c r="G437">
        <v>1.38</v>
      </c>
      <c r="H437" t="s">
        <v>204</v>
      </c>
      <c r="I437" t="b">
        <v>1</v>
      </c>
    </row>
    <row r="438" spans="1:9" x14ac:dyDescent="0.2">
      <c r="A438" s="33">
        <v>43738</v>
      </c>
      <c r="B438">
        <v>2020</v>
      </c>
      <c r="C438" t="s">
        <v>200</v>
      </c>
      <c r="D438" t="s">
        <v>246</v>
      </c>
      <c r="E438" t="s">
        <v>202</v>
      </c>
      <c r="F438" t="s">
        <v>10</v>
      </c>
      <c r="G438">
        <v>15657</v>
      </c>
      <c r="H438" t="s">
        <v>204</v>
      </c>
      <c r="I438" t="b">
        <v>1</v>
      </c>
    </row>
    <row r="439" spans="1:9" x14ac:dyDescent="0.2">
      <c r="A439" s="33">
        <v>43738</v>
      </c>
      <c r="B439">
        <v>2020</v>
      </c>
      <c r="C439" t="s">
        <v>200</v>
      </c>
      <c r="D439" t="s">
        <v>246</v>
      </c>
      <c r="E439" t="s">
        <v>202</v>
      </c>
      <c r="F439" t="s">
        <v>208</v>
      </c>
      <c r="G439">
        <v>1061</v>
      </c>
      <c r="H439" t="s">
        <v>204</v>
      </c>
      <c r="I439" t="b">
        <v>1</v>
      </c>
    </row>
    <row r="440" spans="1:9" x14ac:dyDescent="0.2">
      <c r="A440" s="33">
        <v>43738</v>
      </c>
      <c r="B440">
        <v>2020</v>
      </c>
      <c r="C440" t="s">
        <v>200</v>
      </c>
      <c r="D440" t="s">
        <v>246</v>
      </c>
      <c r="E440" t="s">
        <v>202</v>
      </c>
      <c r="F440" t="s">
        <v>209</v>
      </c>
      <c r="G440">
        <v>22649</v>
      </c>
      <c r="H440" t="s">
        <v>204</v>
      </c>
      <c r="I440" t="b">
        <v>1</v>
      </c>
    </row>
    <row r="441" spans="1:9" x14ac:dyDescent="0.2">
      <c r="A441" s="33">
        <v>43738</v>
      </c>
      <c r="B441">
        <v>2020</v>
      </c>
      <c r="C441" t="s">
        <v>200</v>
      </c>
      <c r="D441" t="s">
        <v>246</v>
      </c>
      <c r="E441" t="s">
        <v>202</v>
      </c>
      <c r="F441" t="s">
        <v>210</v>
      </c>
      <c r="G441">
        <v>68.519134775374383</v>
      </c>
      <c r="H441" t="s">
        <v>204</v>
      </c>
      <c r="I441" t="b">
        <v>1</v>
      </c>
    </row>
    <row r="442" spans="1:9" x14ac:dyDescent="0.2">
      <c r="A442" s="33">
        <v>43738</v>
      </c>
      <c r="B442">
        <v>2020</v>
      </c>
      <c r="C442" t="s">
        <v>200</v>
      </c>
      <c r="D442" t="s">
        <v>246</v>
      </c>
      <c r="E442" t="s">
        <v>202</v>
      </c>
      <c r="F442" t="s">
        <v>211</v>
      </c>
      <c r="G442">
        <v>12686</v>
      </c>
      <c r="H442" t="s">
        <v>204</v>
      </c>
      <c r="I442" t="b">
        <v>1</v>
      </c>
    </row>
    <row r="443" spans="1:9" x14ac:dyDescent="0.2">
      <c r="A443" s="33">
        <v>43738</v>
      </c>
      <c r="B443">
        <v>2020</v>
      </c>
      <c r="C443" t="s">
        <v>200</v>
      </c>
      <c r="D443" t="s">
        <v>246</v>
      </c>
      <c r="E443" t="s">
        <v>202</v>
      </c>
      <c r="F443" t="s">
        <v>212</v>
      </c>
      <c r="G443">
        <v>10678</v>
      </c>
      <c r="H443" t="s">
        <v>204</v>
      </c>
      <c r="I443" t="b">
        <v>1</v>
      </c>
    </row>
    <row r="444" spans="1:9" x14ac:dyDescent="0.2">
      <c r="A444" s="33">
        <v>43738</v>
      </c>
      <c r="B444">
        <v>2020</v>
      </c>
      <c r="C444" t="s">
        <v>200</v>
      </c>
      <c r="D444" t="s">
        <v>246</v>
      </c>
      <c r="E444" t="s">
        <v>202</v>
      </c>
      <c r="F444" t="s">
        <v>213</v>
      </c>
      <c r="G444">
        <v>32.303736197247012</v>
      </c>
      <c r="H444" t="s">
        <v>204</v>
      </c>
      <c r="I444" t="b">
        <v>1</v>
      </c>
    </row>
    <row r="445" spans="1:9" x14ac:dyDescent="0.2">
      <c r="A445" s="33">
        <v>43738</v>
      </c>
      <c r="B445">
        <v>2020</v>
      </c>
      <c r="C445" t="s">
        <v>200</v>
      </c>
      <c r="D445" t="s">
        <v>246</v>
      </c>
      <c r="E445" t="s">
        <v>202</v>
      </c>
      <c r="F445" t="s">
        <v>214</v>
      </c>
      <c r="G445">
        <v>12686</v>
      </c>
      <c r="H445" t="s">
        <v>204</v>
      </c>
      <c r="I445" t="b">
        <v>1</v>
      </c>
    </row>
    <row r="446" spans="1:9" x14ac:dyDescent="0.2">
      <c r="A446" s="33">
        <v>43738</v>
      </c>
      <c r="B446">
        <v>2020</v>
      </c>
      <c r="C446" t="s">
        <v>200</v>
      </c>
      <c r="D446" t="s">
        <v>246</v>
      </c>
      <c r="E446" t="s">
        <v>202</v>
      </c>
      <c r="F446" t="s">
        <v>215</v>
      </c>
      <c r="G446">
        <v>38.378460142187272</v>
      </c>
      <c r="H446" t="s">
        <v>204</v>
      </c>
      <c r="I446" t="b">
        <v>1</v>
      </c>
    </row>
    <row r="447" spans="1:9" x14ac:dyDescent="0.2">
      <c r="A447" s="33">
        <v>43738</v>
      </c>
      <c r="B447">
        <v>2020</v>
      </c>
      <c r="C447" t="s">
        <v>200</v>
      </c>
      <c r="D447" t="s">
        <v>246</v>
      </c>
      <c r="E447" t="s">
        <v>202</v>
      </c>
      <c r="F447" t="s">
        <v>216</v>
      </c>
      <c r="G447">
        <v>0</v>
      </c>
      <c r="H447" t="s">
        <v>204</v>
      </c>
      <c r="I447" t="b">
        <v>1</v>
      </c>
    </row>
    <row r="448" spans="1:9" x14ac:dyDescent="0.2">
      <c r="A448" s="33">
        <v>43738</v>
      </c>
      <c r="B448">
        <v>2020</v>
      </c>
      <c r="C448" t="s">
        <v>200</v>
      </c>
      <c r="D448" t="s">
        <v>246</v>
      </c>
      <c r="E448" t="s">
        <v>202</v>
      </c>
      <c r="F448" t="s">
        <v>217</v>
      </c>
      <c r="G448">
        <v>2008</v>
      </c>
      <c r="H448" t="s">
        <v>204</v>
      </c>
      <c r="I448" t="b">
        <v>1</v>
      </c>
    </row>
    <row r="449" spans="1:9" x14ac:dyDescent="0.2">
      <c r="A449" s="33">
        <v>43738</v>
      </c>
      <c r="B449">
        <v>2020</v>
      </c>
      <c r="C449" t="s">
        <v>200</v>
      </c>
      <c r="D449" t="s">
        <v>246</v>
      </c>
      <c r="E449" t="s">
        <v>202</v>
      </c>
      <c r="F449" t="s">
        <v>218</v>
      </c>
      <c r="G449">
        <v>4565</v>
      </c>
      <c r="H449" t="s">
        <v>204</v>
      </c>
      <c r="I449" t="b">
        <v>1</v>
      </c>
    </row>
    <row r="450" spans="1:9" x14ac:dyDescent="0.2">
      <c r="A450" s="33">
        <v>43738</v>
      </c>
      <c r="B450">
        <v>2020</v>
      </c>
      <c r="C450" t="s">
        <v>200</v>
      </c>
      <c r="D450" t="s">
        <v>246</v>
      </c>
      <c r="E450" t="s">
        <v>202</v>
      </c>
      <c r="F450" t="s">
        <v>1</v>
      </c>
      <c r="G450">
        <v>33055</v>
      </c>
      <c r="H450" t="s">
        <v>204</v>
      </c>
      <c r="I450" t="b">
        <v>1</v>
      </c>
    </row>
    <row r="451" spans="1:9" x14ac:dyDescent="0.2">
      <c r="A451" s="33">
        <v>43738</v>
      </c>
      <c r="B451">
        <v>2020</v>
      </c>
      <c r="C451" t="s">
        <v>200</v>
      </c>
      <c r="D451" t="s">
        <v>246</v>
      </c>
      <c r="E451" t="s">
        <v>202</v>
      </c>
      <c r="F451" t="s">
        <v>219</v>
      </c>
      <c r="G451">
        <v>4337</v>
      </c>
      <c r="H451" t="s">
        <v>204</v>
      </c>
      <c r="I451" t="b">
        <v>1</v>
      </c>
    </row>
    <row r="452" spans="1:9" x14ac:dyDescent="0.2">
      <c r="A452" s="33">
        <v>43830</v>
      </c>
      <c r="B452">
        <v>2020</v>
      </c>
      <c r="C452" t="s">
        <v>220</v>
      </c>
      <c r="D452" t="s">
        <v>247</v>
      </c>
      <c r="E452" t="s">
        <v>202</v>
      </c>
      <c r="F452" t="s">
        <v>203</v>
      </c>
      <c r="G452">
        <v>1.53</v>
      </c>
      <c r="H452" t="s">
        <v>204</v>
      </c>
      <c r="I452" t="b">
        <v>1</v>
      </c>
    </row>
    <row r="453" spans="1:9" x14ac:dyDescent="0.2">
      <c r="A453" s="33">
        <v>43830</v>
      </c>
      <c r="B453">
        <v>2020</v>
      </c>
      <c r="C453" t="s">
        <v>220</v>
      </c>
      <c r="D453" t="s">
        <v>247</v>
      </c>
      <c r="E453" t="s">
        <v>202</v>
      </c>
      <c r="F453" t="s">
        <v>205</v>
      </c>
      <c r="G453">
        <v>12358</v>
      </c>
      <c r="H453" t="s">
        <v>204</v>
      </c>
      <c r="I453" t="b">
        <v>1</v>
      </c>
    </row>
    <row r="454" spans="1:9" x14ac:dyDescent="0.2">
      <c r="A454" s="33">
        <v>43830</v>
      </c>
      <c r="B454">
        <v>2020</v>
      </c>
      <c r="C454" t="s">
        <v>220</v>
      </c>
      <c r="D454" t="s">
        <v>247</v>
      </c>
      <c r="E454" t="s">
        <v>202</v>
      </c>
      <c r="F454" t="s">
        <v>206</v>
      </c>
      <c r="G454">
        <v>3203</v>
      </c>
      <c r="H454" t="s">
        <v>204</v>
      </c>
      <c r="I454" t="b">
        <v>1</v>
      </c>
    </row>
    <row r="455" spans="1:9" x14ac:dyDescent="0.2">
      <c r="A455" s="33">
        <v>43830</v>
      </c>
      <c r="B455">
        <v>2020</v>
      </c>
      <c r="C455" t="s">
        <v>220</v>
      </c>
      <c r="D455" t="s">
        <v>247</v>
      </c>
      <c r="E455" t="s">
        <v>202</v>
      </c>
      <c r="F455" t="s">
        <v>207</v>
      </c>
      <c r="G455">
        <v>1.51</v>
      </c>
      <c r="H455" t="s">
        <v>204</v>
      </c>
      <c r="I455" t="b">
        <v>1</v>
      </c>
    </row>
    <row r="456" spans="1:9" x14ac:dyDescent="0.2">
      <c r="A456" s="33">
        <v>43830</v>
      </c>
      <c r="B456">
        <v>2020</v>
      </c>
      <c r="C456" t="s">
        <v>220</v>
      </c>
      <c r="D456" t="s">
        <v>247</v>
      </c>
      <c r="E456" t="s">
        <v>202</v>
      </c>
      <c r="F456" t="s">
        <v>10</v>
      </c>
      <c r="G456">
        <v>17094</v>
      </c>
      <c r="H456" t="s">
        <v>204</v>
      </c>
      <c r="I456" t="b">
        <v>1</v>
      </c>
    </row>
    <row r="457" spans="1:9" x14ac:dyDescent="0.2">
      <c r="A457" s="33">
        <v>43830</v>
      </c>
      <c r="B457">
        <v>2020</v>
      </c>
      <c r="C457" t="s">
        <v>220</v>
      </c>
      <c r="D457" t="s">
        <v>247</v>
      </c>
      <c r="E457" t="s">
        <v>202</v>
      </c>
      <c r="F457" t="s">
        <v>208</v>
      </c>
      <c r="G457">
        <v>1121</v>
      </c>
      <c r="H457" t="s">
        <v>204</v>
      </c>
      <c r="I457" t="b">
        <v>1</v>
      </c>
    </row>
    <row r="458" spans="1:9" x14ac:dyDescent="0.2">
      <c r="A458" s="33">
        <v>43830</v>
      </c>
      <c r="B458">
        <v>2020</v>
      </c>
      <c r="C458" t="s">
        <v>220</v>
      </c>
      <c r="D458" t="s">
        <v>247</v>
      </c>
      <c r="E458" t="s">
        <v>202</v>
      </c>
      <c r="F458" t="s">
        <v>209</v>
      </c>
      <c r="G458">
        <v>24548</v>
      </c>
      <c r="H458" t="s">
        <v>204</v>
      </c>
      <c r="I458" t="b">
        <v>1</v>
      </c>
    </row>
    <row r="459" spans="1:9" x14ac:dyDescent="0.2">
      <c r="A459" s="33">
        <v>43830</v>
      </c>
      <c r="B459">
        <v>2020</v>
      </c>
      <c r="C459" t="s">
        <v>220</v>
      </c>
      <c r="D459" t="s">
        <v>247</v>
      </c>
      <c r="E459" t="s">
        <v>202</v>
      </c>
      <c r="F459" t="s">
        <v>210</v>
      </c>
      <c r="G459">
        <v>66.514929821709217</v>
      </c>
      <c r="H459" t="s">
        <v>204</v>
      </c>
      <c r="I459" t="b">
        <v>1</v>
      </c>
    </row>
    <row r="460" spans="1:9" x14ac:dyDescent="0.2">
      <c r="A460" s="33">
        <v>43830</v>
      </c>
      <c r="B460">
        <v>2020</v>
      </c>
      <c r="C460" t="s">
        <v>220</v>
      </c>
      <c r="D460" t="s">
        <v>247</v>
      </c>
      <c r="E460" t="s">
        <v>202</v>
      </c>
      <c r="F460" t="s">
        <v>211</v>
      </c>
      <c r="G460">
        <v>14085</v>
      </c>
      <c r="H460" t="s">
        <v>204</v>
      </c>
      <c r="I460" t="b">
        <v>1</v>
      </c>
    </row>
    <row r="461" spans="1:9" x14ac:dyDescent="0.2">
      <c r="A461" s="33">
        <v>43830</v>
      </c>
      <c r="B461">
        <v>2020</v>
      </c>
      <c r="C461" t="s">
        <v>220</v>
      </c>
      <c r="D461" t="s">
        <v>247</v>
      </c>
      <c r="E461" t="s">
        <v>202</v>
      </c>
      <c r="F461" t="s">
        <v>212</v>
      </c>
      <c r="G461">
        <v>11649</v>
      </c>
      <c r="H461" t="s">
        <v>204</v>
      </c>
      <c r="I461" t="b">
        <v>1</v>
      </c>
    </row>
    <row r="462" spans="1:9" x14ac:dyDescent="0.2">
      <c r="A462" s="33">
        <v>43830</v>
      </c>
      <c r="B462">
        <v>2020</v>
      </c>
      <c r="C462" t="s">
        <v>220</v>
      </c>
      <c r="D462" t="s">
        <v>247</v>
      </c>
      <c r="E462" t="s">
        <v>202</v>
      </c>
      <c r="F462" t="s">
        <v>213</v>
      </c>
      <c r="G462">
        <v>31.563973337668671</v>
      </c>
      <c r="H462" t="s">
        <v>204</v>
      </c>
      <c r="I462" t="b">
        <v>1</v>
      </c>
    </row>
    <row r="463" spans="1:9" x14ac:dyDescent="0.2">
      <c r="A463" s="33">
        <v>43830</v>
      </c>
      <c r="B463">
        <v>2020</v>
      </c>
      <c r="C463" t="s">
        <v>220</v>
      </c>
      <c r="D463" t="s">
        <v>247</v>
      </c>
      <c r="E463" t="s">
        <v>202</v>
      </c>
      <c r="F463" t="s">
        <v>214</v>
      </c>
      <c r="G463">
        <v>13891</v>
      </c>
      <c r="H463" t="s">
        <v>204</v>
      </c>
      <c r="I463" t="b">
        <v>1</v>
      </c>
    </row>
    <row r="464" spans="1:9" x14ac:dyDescent="0.2">
      <c r="A464" s="33">
        <v>43830</v>
      </c>
      <c r="B464">
        <v>2020</v>
      </c>
      <c r="C464" t="s">
        <v>220</v>
      </c>
      <c r="D464" t="s">
        <v>247</v>
      </c>
      <c r="E464" t="s">
        <v>202</v>
      </c>
      <c r="F464" t="s">
        <v>215</v>
      </c>
      <c r="G464">
        <v>37.638866309001237</v>
      </c>
      <c r="H464" t="s">
        <v>204</v>
      </c>
      <c r="I464" t="b">
        <v>1</v>
      </c>
    </row>
    <row r="465" spans="1:9" x14ac:dyDescent="0.2">
      <c r="A465" s="33">
        <v>43830</v>
      </c>
      <c r="B465">
        <v>2020</v>
      </c>
      <c r="C465" t="s">
        <v>220</v>
      </c>
      <c r="D465" t="s">
        <v>247</v>
      </c>
      <c r="E465" t="s">
        <v>202</v>
      </c>
      <c r="F465" t="s">
        <v>216</v>
      </c>
      <c r="G465">
        <v>194</v>
      </c>
      <c r="H465" t="s">
        <v>204</v>
      </c>
      <c r="I465" t="b">
        <v>1</v>
      </c>
    </row>
    <row r="466" spans="1:9" x14ac:dyDescent="0.2">
      <c r="A466" s="33">
        <v>43830</v>
      </c>
      <c r="B466">
        <v>2020</v>
      </c>
      <c r="C466" t="s">
        <v>220</v>
      </c>
      <c r="D466" t="s">
        <v>247</v>
      </c>
      <c r="E466" t="s">
        <v>202</v>
      </c>
      <c r="F466" t="s">
        <v>217</v>
      </c>
      <c r="G466">
        <v>2436</v>
      </c>
      <c r="H466" t="s">
        <v>204</v>
      </c>
      <c r="I466" t="b">
        <v>1</v>
      </c>
    </row>
    <row r="467" spans="1:9" x14ac:dyDescent="0.2">
      <c r="A467" s="33">
        <v>43830</v>
      </c>
      <c r="B467">
        <v>2020</v>
      </c>
      <c r="C467" t="s">
        <v>220</v>
      </c>
      <c r="D467" t="s">
        <v>247</v>
      </c>
      <c r="E467" t="s">
        <v>202</v>
      </c>
      <c r="F467" t="s">
        <v>218</v>
      </c>
      <c r="G467">
        <v>4603</v>
      </c>
      <c r="H467" t="s">
        <v>204</v>
      </c>
      <c r="I467" t="b">
        <v>1</v>
      </c>
    </row>
    <row r="468" spans="1:9" x14ac:dyDescent="0.2">
      <c r="A468" s="33">
        <v>43830</v>
      </c>
      <c r="B468">
        <v>2020</v>
      </c>
      <c r="C468" t="s">
        <v>220</v>
      </c>
      <c r="D468" t="s">
        <v>247</v>
      </c>
      <c r="E468" t="s">
        <v>202</v>
      </c>
      <c r="F468" t="s">
        <v>1</v>
      </c>
      <c r="G468">
        <v>36906</v>
      </c>
      <c r="H468" t="s">
        <v>204</v>
      </c>
      <c r="I468" t="b">
        <v>1</v>
      </c>
    </row>
    <row r="469" spans="1:9" x14ac:dyDescent="0.2">
      <c r="A469" s="33">
        <v>43830</v>
      </c>
      <c r="B469">
        <v>2020</v>
      </c>
      <c r="C469" t="s">
        <v>220</v>
      </c>
      <c r="D469" t="s">
        <v>247</v>
      </c>
      <c r="E469" t="s">
        <v>202</v>
      </c>
      <c r="F469" t="s">
        <v>219</v>
      </c>
      <c r="G469">
        <v>4933</v>
      </c>
      <c r="H469" t="s">
        <v>204</v>
      </c>
      <c r="I469" t="b">
        <v>1</v>
      </c>
    </row>
    <row r="470" spans="1:9" x14ac:dyDescent="0.2">
      <c r="A470" s="33">
        <v>43921</v>
      </c>
      <c r="B470">
        <v>2020</v>
      </c>
      <c r="C470" t="s">
        <v>222</v>
      </c>
      <c r="D470" t="s">
        <v>248</v>
      </c>
      <c r="E470" t="s">
        <v>202</v>
      </c>
      <c r="F470" t="s">
        <v>203</v>
      </c>
      <c r="G470">
        <v>1.41</v>
      </c>
      <c r="H470" t="s">
        <v>204</v>
      </c>
      <c r="I470" t="b">
        <v>1</v>
      </c>
    </row>
    <row r="471" spans="1:9" x14ac:dyDescent="0.2">
      <c r="A471" s="33">
        <v>43921</v>
      </c>
      <c r="B471">
        <v>2020</v>
      </c>
      <c r="C471" t="s">
        <v>222</v>
      </c>
      <c r="D471" t="s">
        <v>248</v>
      </c>
      <c r="E471" t="s">
        <v>202</v>
      </c>
      <c r="F471" t="s">
        <v>205</v>
      </c>
      <c r="G471">
        <v>10975</v>
      </c>
      <c r="H471" t="s">
        <v>204</v>
      </c>
      <c r="I471" t="b">
        <v>1</v>
      </c>
    </row>
    <row r="472" spans="1:9" x14ac:dyDescent="0.2">
      <c r="A472" s="33">
        <v>43921</v>
      </c>
      <c r="B472">
        <v>2020</v>
      </c>
      <c r="C472" t="s">
        <v>222</v>
      </c>
      <c r="D472" t="s">
        <v>248</v>
      </c>
      <c r="E472" t="s">
        <v>202</v>
      </c>
      <c r="F472" t="s">
        <v>206</v>
      </c>
      <c r="G472">
        <v>3118</v>
      </c>
      <c r="H472" t="s">
        <v>204</v>
      </c>
      <c r="I472" t="b">
        <v>1</v>
      </c>
    </row>
    <row r="473" spans="1:9" x14ac:dyDescent="0.2">
      <c r="A473" s="33">
        <v>43921</v>
      </c>
      <c r="B473">
        <v>2020</v>
      </c>
      <c r="C473" t="s">
        <v>222</v>
      </c>
      <c r="D473" t="s">
        <v>248</v>
      </c>
      <c r="E473" t="s">
        <v>202</v>
      </c>
      <c r="F473" t="s">
        <v>207</v>
      </c>
      <c r="G473">
        <v>1.4</v>
      </c>
      <c r="H473" t="s">
        <v>204</v>
      </c>
      <c r="I473" t="b">
        <v>1</v>
      </c>
    </row>
    <row r="474" spans="1:9" x14ac:dyDescent="0.2">
      <c r="A474" s="33">
        <v>43921</v>
      </c>
      <c r="B474">
        <v>2020</v>
      </c>
      <c r="C474" t="s">
        <v>222</v>
      </c>
      <c r="D474" t="s">
        <v>248</v>
      </c>
      <c r="E474" t="s">
        <v>202</v>
      </c>
      <c r="F474" t="s">
        <v>10</v>
      </c>
      <c r="G474">
        <v>16093</v>
      </c>
      <c r="H474" t="s">
        <v>204</v>
      </c>
      <c r="I474" t="b">
        <v>1</v>
      </c>
    </row>
    <row r="475" spans="1:9" x14ac:dyDescent="0.2">
      <c r="A475" s="33">
        <v>43921</v>
      </c>
      <c r="B475">
        <v>2020</v>
      </c>
      <c r="C475" t="s">
        <v>222</v>
      </c>
      <c r="D475" t="s">
        <v>248</v>
      </c>
      <c r="E475" t="s">
        <v>202</v>
      </c>
      <c r="F475" t="s">
        <v>208</v>
      </c>
      <c r="G475">
        <v>1273</v>
      </c>
      <c r="H475" t="s">
        <v>204</v>
      </c>
      <c r="I475" t="b">
        <v>1</v>
      </c>
    </row>
    <row r="476" spans="1:9" x14ac:dyDescent="0.2">
      <c r="A476" s="33">
        <v>43921</v>
      </c>
      <c r="B476">
        <v>2020</v>
      </c>
      <c r="C476" t="s">
        <v>222</v>
      </c>
      <c r="D476" t="s">
        <v>248</v>
      </c>
      <c r="E476" t="s">
        <v>202</v>
      </c>
      <c r="F476" t="s">
        <v>209</v>
      </c>
      <c r="G476">
        <v>24046</v>
      </c>
      <c r="H476" t="s">
        <v>204</v>
      </c>
      <c r="I476" t="b">
        <v>1</v>
      </c>
    </row>
    <row r="477" spans="1:9" x14ac:dyDescent="0.2">
      <c r="A477" s="33">
        <v>43921</v>
      </c>
      <c r="B477">
        <v>2020</v>
      </c>
      <c r="C477" t="s">
        <v>222</v>
      </c>
      <c r="D477" t="s">
        <v>248</v>
      </c>
      <c r="E477" t="s">
        <v>202</v>
      </c>
      <c r="F477" t="s">
        <v>210</v>
      </c>
      <c r="G477">
        <v>68.66166014676908</v>
      </c>
      <c r="H477" t="s">
        <v>204</v>
      </c>
      <c r="I477" t="b">
        <v>1</v>
      </c>
    </row>
    <row r="478" spans="1:9" x14ac:dyDescent="0.2">
      <c r="A478" s="33">
        <v>43921</v>
      </c>
      <c r="B478">
        <v>2020</v>
      </c>
      <c r="C478" t="s">
        <v>222</v>
      </c>
      <c r="D478" t="s">
        <v>248</v>
      </c>
      <c r="E478" t="s">
        <v>202</v>
      </c>
      <c r="F478" t="s">
        <v>211</v>
      </c>
      <c r="G478">
        <v>12843</v>
      </c>
      <c r="H478" t="s">
        <v>204</v>
      </c>
      <c r="I478" t="b">
        <v>1</v>
      </c>
    </row>
    <row r="479" spans="1:9" x14ac:dyDescent="0.2">
      <c r="A479" s="33">
        <v>43921</v>
      </c>
      <c r="B479">
        <v>2020</v>
      </c>
      <c r="C479" t="s">
        <v>222</v>
      </c>
      <c r="D479" t="s">
        <v>248</v>
      </c>
      <c r="E479" t="s">
        <v>202</v>
      </c>
      <c r="F479" t="s">
        <v>212</v>
      </c>
      <c r="G479">
        <v>10752</v>
      </c>
      <c r="H479" t="s">
        <v>204</v>
      </c>
      <c r="I479" t="b">
        <v>1</v>
      </c>
    </row>
    <row r="480" spans="1:9" x14ac:dyDescent="0.2">
      <c r="A480" s="33">
        <v>43921</v>
      </c>
      <c r="B480">
        <v>2020</v>
      </c>
      <c r="C480" t="s">
        <v>222</v>
      </c>
      <c r="D480" t="s">
        <v>248</v>
      </c>
      <c r="E480" t="s">
        <v>202</v>
      </c>
      <c r="F480" t="s">
        <v>213</v>
      </c>
      <c r="G480">
        <v>30.701579052568459</v>
      </c>
      <c r="H480" t="s">
        <v>204</v>
      </c>
      <c r="I480" t="b">
        <v>1</v>
      </c>
    </row>
    <row r="481" spans="1:9" x14ac:dyDescent="0.2">
      <c r="A481" s="33">
        <v>43921</v>
      </c>
      <c r="B481">
        <v>2020</v>
      </c>
      <c r="C481" t="s">
        <v>222</v>
      </c>
      <c r="D481" t="s">
        <v>248</v>
      </c>
      <c r="E481" t="s">
        <v>202</v>
      </c>
      <c r="F481" t="s">
        <v>214</v>
      </c>
      <c r="G481">
        <v>12975</v>
      </c>
      <c r="H481" t="s">
        <v>204</v>
      </c>
      <c r="I481" t="b">
        <v>1</v>
      </c>
    </row>
    <row r="482" spans="1:9" x14ac:dyDescent="0.2">
      <c r="A482" s="33">
        <v>43921</v>
      </c>
      <c r="B482">
        <v>2020</v>
      </c>
      <c r="C482" t="s">
        <v>222</v>
      </c>
      <c r="D482" t="s">
        <v>248</v>
      </c>
      <c r="E482" t="s">
        <v>202</v>
      </c>
      <c r="F482" t="s">
        <v>215</v>
      </c>
      <c r="G482">
        <v>37.04919905199737</v>
      </c>
      <c r="H482" t="s">
        <v>204</v>
      </c>
      <c r="I482" t="b">
        <v>1</v>
      </c>
    </row>
    <row r="483" spans="1:9" x14ac:dyDescent="0.2">
      <c r="A483" s="33">
        <v>43921</v>
      </c>
      <c r="B483">
        <v>2020</v>
      </c>
      <c r="C483" t="s">
        <v>222</v>
      </c>
      <c r="D483" t="s">
        <v>248</v>
      </c>
      <c r="E483" t="s">
        <v>202</v>
      </c>
      <c r="F483" t="s">
        <v>216</v>
      </c>
      <c r="G483">
        <v>-132</v>
      </c>
      <c r="H483" t="s">
        <v>204</v>
      </c>
      <c r="I483" t="b">
        <v>1</v>
      </c>
    </row>
    <row r="484" spans="1:9" x14ac:dyDescent="0.2">
      <c r="A484" s="33">
        <v>43921</v>
      </c>
      <c r="B484">
        <v>2020</v>
      </c>
      <c r="C484" t="s">
        <v>222</v>
      </c>
      <c r="D484" t="s">
        <v>248</v>
      </c>
      <c r="E484" t="s">
        <v>202</v>
      </c>
      <c r="F484" t="s">
        <v>217</v>
      </c>
      <c r="G484">
        <v>2091</v>
      </c>
      <c r="H484" t="s">
        <v>204</v>
      </c>
      <c r="I484" t="b">
        <v>1</v>
      </c>
    </row>
    <row r="485" spans="1:9" x14ac:dyDescent="0.2">
      <c r="A485" s="33">
        <v>43921</v>
      </c>
      <c r="B485">
        <v>2020</v>
      </c>
      <c r="C485" t="s">
        <v>222</v>
      </c>
      <c r="D485" t="s">
        <v>248</v>
      </c>
      <c r="E485" t="s">
        <v>202</v>
      </c>
      <c r="F485" t="s">
        <v>218</v>
      </c>
      <c r="G485">
        <v>4887</v>
      </c>
      <c r="H485" t="s">
        <v>204</v>
      </c>
      <c r="I485" t="b">
        <v>1</v>
      </c>
    </row>
    <row r="486" spans="1:9" x14ac:dyDescent="0.2">
      <c r="A486" s="33">
        <v>43921</v>
      </c>
      <c r="B486">
        <v>2020</v>
      </c>
      <c r="C486" t="s">
        <v>222</v>
      </c>
      <c r="D486" t="s">
        <v>248</v>
      </c>
      <c r="E486" t="s">
        <v>202</v>
      </c>
      <c r="F486" t="s">
        <v>1</v>
      </c>
      <c r="G486">
        <v>35021</v>
      </c>
      <c r="H486" t="s">
        <v>204</v>
      </c>
      <c r="I486" t="b">
        <v>1</v>
      </c>
    </row>
    <row r="487" spans="1:9" x14ac:dyDescent="0.2">
      <c r="A487" s="33">
        <v>43921</v>
      </c>
      <c r="B487">
        <v>2020</v>
      </c>
      <c r="C487" t="s">
        <v>222</v>
      </c>
      <c r="D487" t="s">
        <v>248</v>
      </c>
      <c r="E487" t="s">
        <v>202</v>
      </c>
      <c r="F487" t="s">
        <v>219</v>
      </c>
      <c r="G487">
        <v>4911</v>
      </c>
      <c r="H487" t="s">
        <v>204</v>
      </c>
      <c r="I487" t="b">
        <v>1</v>
      </c>
    </row>
    <row r="488" spans="1:9" x14ac:dyDescent="0.2">
      <c r="A488" s="33">
        <v>44012</v>
      </c>
      <c r="B488">
        <v>2020</v>
      </c>
      <c r="C488" t="s">
        <v>224</v>
      </c>
      <c r="D488" t="s">
        <v>249</v>
      </c>
      <c r="E488" t="s">
        <v>202</v>
      </c>
      <c r="F488" t="s">
        <v>203</v>
      </c>
      <c r="G488">
        <v>1.48</v>
      </c>
      <c r="H488" t="s">
        <v>204</v>
      </c>
      <c r="I488" t="b">
        <v>1</v>
      </c>
    </row>
    <row r="489" spans="1:9" x14ac:dyDescent="0.2">
      <c r="A489" s="33">
        <v>44012</v>
      </c>
      <c r="B489">
        <v>2020</v>
      </c>
      <c r="C489" t="s">
        <v>224</v>
      </c>
      <c r="D489" t="s">
        <v>249</v>
      </c>
      <c r="E489" t="s">
        <v>202</v>
      </c>
      <c r="F489" t="s">
        <v>205</v>
      </c>
      <c r="G489">
        <v>12339</v>
      </c>
      <c r="H489" t="s">
        <v>204</v>
      </c>
      <c r="I489" t="b">
        <v>1</v>
      </c>
    </row>
    <row r="490" spans="1:9" x14ac:dyDescent="0.2">
      <c r="A490" s="33">
        <v>44012</v>
      </c>
      <c r="B490">
        <v>2020</v>
      </c>
      <c r="C490" t="s">
        <v>224</v>
      </c>
      <c r="D490" t="s">
        <v>249</v>
      </c>
      <c r="E490" t="s">
        <v>202</v>
      </c>
      <c r="F490" t="s">
        <v>206</v>
      </c>
      <c r="G490">
        <v>3504</v>
      </c>
      <c r="H490" t="s">
        <v>204</v>
      </c>
      <c r="I490" t="b">
        <v>1</v>
      </c>
    </row>
    <row r="491" spans="1:9" x14ac:dyDescent="0.2">
      <c r="A491" s="33">
        <v>44012</v>
      </c>
      <c r="B491">
        <v>2020</v>
      </c>
      <c r="C491" t="s">
        <v>224</v>
      </c>
      <c r="D491" t="s">
        <v>249</v>
      </c>
      <c r="E491" t="s">
        <v>202</v>
      </c>
      <c r="F491" t="s">
        <v>207</v>
      </c>
      <c r="G491">
        <v>1.4700000000000011</v>
      </c>
      <c r="H491" t="s">
        <v>204</v>
      </c>
      <c r="I491" t="b">
        <v>1</v>
      </c>
    </row>
    <row r="492" spans="1:9" x14ac:dyDescent="0.2">
      <c r="A492" s="33">
        <v>44012</v>
      </c>
      <c r="B492">
        <v>2020</v>
      </c>
      <c r="C492" t="s">
        <v>224</v>
      </c>
      <c r="D492" t="s">
        <v>249</v>
      </c>
      <c r="E492" t="s">
        <v>202</v>
      </c>
      <c r="F492" t="s">
        <v>10</v>
      </c>
      <c r="G492">
        <v>16911</v>
      </c>
      <c r="H492" t="s">
        <v>204</v>
      </c>
      <c r="I492" t="b">
        <v>1</v>
      </c>
    </row>
    <row r="493" spans="1:9" x14ac:dyDescent="0.2">
      <c r="A493" s="33">
        <v>44012</v>
      </c>
      <c r="B493">
        <v>2020</v>
      </c>
      <c r="C493" t="s">
        <v>224</v>
      </c>
      <c r="D493" t="s">
        <v>249</v>
      </c>
      <c r="E493" t="s">
        <v>202</v>
      </c>
      <c r="F493" t="s">
        <v>208</v>
      </c>
      <c r="G493">
        <v>1656</v>
      </c>
      <c r="H493" t="s">
        <v>204</v>
      </c>
      <c r="I493" t="b">
        <v>1</v>
      </c>
    </row>
    <row r="494" spans="1:9" x14ac:dyDescent="0.2">
      <c r="A494" s="33">
        <v>44012</v>
      </c>
      <c r="B494">
        <v>2020</v>
      </c>
      <c r="C494" t="s">
        <v>224</v>
      </c>
      <c r="D494" t="s">
        <v>249</v>
      </c>
      <c r="E494" t="s">
        <v>202</v>
      </c>
      <c r="F494" t="s">
        <v>209</v>
      </c>
      <c r="G494">
        <v>25694</v>
      </c>
      <c r="H494" t="s">
        <v>204</v>
      </c>
      <c r="I494" t="b">
        <v>1</v>
      </c>
    </row>
    <row r="495" spans="1:9" x14ac:dyDescent="0.2">
      <c r="A495" s="33">
        <v>44012</v>
      </c>
      <c r="B495">
        <v>2020</v>
      </c>
      <c r="C495" t="s">
        <v>224</v>
      </c>
      <c r="D495" t="s">
        <v>249</v>
      </c>
      <c r="E495" t="s">
        <v>202</v>
      </c>
      <c r="F495" t="s">
        <v>210</v>
      </c>
      <c r="G495">
        <v>67.557121447164306</v>
      </c>
      <c r="H495" t="s">
        <v>204</v>
      </c>
      <c r="I495" t="b">
        <v>1</v>
      </c>
    </row>
    <row r="496" spans="1:9" x14ac:dyDescent="0.2">
      <c r="A496" s="33">
        <v>44012</v>
      </c>
      <c r="B496">
        <v>2020</v>
      </c>
      <c r="C496" t="s">
        <v>224</v>
      </c>
      <c r="D496" t="s">
        <v>249</v>
      </c>
      <c r="E496" t="s">
        <v>202</v>
      </c>
      <c r="F496" t="s">
        <v>211</v>
      </c>
      <c r="G496">
        <v>13422</v>
      </c>
      <c r="H496" t="s">
        <v>204</v>
      </c>
      <c r="I496" t="b">
        <v>1</v>
      </c>
    </row>
    <row r="497" spans="1:9" x14ac:dyDescent="0.2">
      <c r="A497" s="33">
        <v>44012</v>
      </c>
      <c r="B497">
        <v>2020</v>
      </c>
      <c r="C497" t="s">
        <v>224</v>
      </c>
      <c r="D497" t="s">
        <v>249</v>
      </c>
      <c r="E497" t="s">
        <v>202</v>
      </c>
      <c r="F497" t="s">
        <v>212</v>
      </c>
      <c r="G497">
        <v>11202</v>
      </c>
      <c r="H497" t="s">
        <v>204</v>
      </c>
      <c r="I497" t="b">
        <v>1</v>
      </c>
    </row>
    <row r="498" spans="1:9" x14ac:dyDescent="0.2">
      <c r="A498" s="33">
        <v>44012</v>
      </c>
      <c r="B498">
        <v>2020</v>
      </c>
      <c r="C498" t="s">
        <v>224</v>
      </c>
      <c r="D498" t="s">
        <v>249</v>
      </c>
      <c r="E498" t="s">
        <v>202</v>
      </c>
      <c r="F498" t="s">
        <v>213</v>
      </c>
      <c r="G498">
        <v>29.453369442326402</v>
      </c>
      <c r="H498" t="s">
        <v>204</v>
      </c>
      <c r="I498" t="b">
        <v>1</v>
      </c>
    </row>
    <row r="499" spans="1:9" x14ac:dyDescent="0.2">
      <c r="A499" s="33">
        <v>44012</v>
      </c>
      <c r="B499">
        <v>2020</v>
      </c>
      <c r="C499" t="s">
        <v>224</v>
      </c>
      <c r="D499" t="s">
        <v>249</v>
      </c>
      <c r="E499" t="s">
        <v>202</v>
      </c>
      <c r="F499" t="s">
        <v>214</v>
      </c>
      <c r="G499">
        <v>13407</v>
      </c>
      <c r="H499" t="s">
        <v>204</v>
      </c>
      <c r="I499" t="b">
        <v>1</v>
      </c>
    </row>
    <row r="500" spans="1:9" x14ac:dyDescent="0.2">
      <c r="A500" s="33">
        <v>44012</v>
      </c>
      <c r="B500">
        <v>2020</v>
      </c>
      <c r="C500" t="s">
        <v>224</v>
      </c>
      <c r="D500" t="s">
        <v>249</v>
      </c>
      <c r="E500" t="s">
        <v>202</v>
      </c>
      <c r="F500" t="s">
        <v>215</v>
      </c>
      <c r="G500">
        <v>35.250966266137297</v>
      </c>
      <c r="H500" t="s">
        <v>204</v>
      </c>
      <c r="I500" t="b">
        <v>1</v>
      </c>
    </row>
    <row r="501" spans="1:9" x14ac:dyDescent="0.2">
      <c r="A501" s="33">
        <v>44012</v>
      </c>
      <c r="B501">
        <v>2020</v>
      </c>
      <c r="C501" t="s">
        <v>224</v>
      </c>
      <c r="D501" t="s">
        <v>249</v>
      </c>
      <c r="E501" t="s">
        <v>202</v>
      </c>
      <c r="F501" t="s">
        <v>216</v>
      </c>
      <c r="G501">
        <v>15</v>
      </c>
      <c r="H501" t="s">
        <v>204</v>
      </c>
      <c r="I501" t="b">
        <v>1</v>
      </c>
    </row>
    <row r="502" spans="1:9" x14ac:dyDescent="0.2">
      <c r="A502" s="33">
        <v>44012</v>
      </c>
      <c r="B502">
        <v>2020</v>
      </c>
      <c r="C502" t="s">
        <v>224</v>
      </c>
      <c r="D502" t="s">
        <v>249</v>
      </c>
      <c r="E502" t="s">
        <v>202</v>
      </c>
      <c r="F502" t="s">
        <v>217</v>
      </c>
      <c r="G502">
        <v>2220</v>
      </c>
      <c r="H502" t="s">
        <v>204</v>
      </c>
      <c r="I502" t="b">
        <v>1</v>
      </c>
    </row>
    <row r="503" spans="1:9" x14ac:dyDescent="0.2">
      <c r="A503" s="33">
        <v>44012</v>
      </c>
      <c r="B503">
        <v>2020</v>
      </c>
      <c r="C503" t="s">
        <v>224</v>
      </c>
      <c r="D503" t="s">
        <v>249</v>
      </c>
      <c r="E503" t="s">
        <v>202</v>
      </c>
      <c r="F503" t="s">
        <v>218</v>
      </c>
      <c r="G503">
        <v>5214</v>
      </c>
      <c r="H503" t="s">
        <v>204</v>
      </c>
      <c r="I503" t="b">
        <v>1</v>
      </c>
    </row>
    <row r="504" spans="1:9" x14ac:dyDescent="0.2">
      <c r="A504" s="33">
        <v>44012</v>
      </c>
      <c r="B504">
        <v>2020</v>
      </c>
      <c r="C504" t="s">
        <v>224</v>
      </c>
      <c r="D504" t="s">
        <v>249</v>
      </c>
      <c r="E504" t="s">
        <v>202</v>
      </c>
      <c r="F504" t="s">
        <v>1</v>
      </c>
      <c r="G504">
        <v>38033</v>
      </c>
      <c r="H504" t="s">
        <v>204</v>
      </c>
      <c r="I504" t="b">
        <v>1</v>
      </c>
    </row>
    <row r="505" spans="1:9" x14ac:dyDescent="0.2">
      <c r="A505" s="33">
        <v>44012</v>
      </c>
      <c r="B505">
        <v>2020</v>
      </c>
      <c r="C505" t="s">
        <v>224</v>
      </c>
      <c r="D505" t="s">
        <v>249</v>
      </c>
      <c r="E505" t="s">
        <v>202</v>
      </c>
      <c r="F505" t="s">
        <v>219</v>
      </c>
      <c r="G505">
        <v>5417</v>
      </c>
      <c r="H505" t="s">
        <v>204</v>
      </c>
      <c r="I505" t="b">
        <v>1</v>
      </c>
    </row>
    <row r="506" spans="1:9" x14ac:dyDescent="0.2">
      <c r="A506" s="33">
        <v>44104</v>
      </c>
      <c r="B506">
        <v>2021</v>
      </c>
      <c r="C506" t="s">
        <v>200</v>
      </c>
      <c r="D506" t="s">
        <v>250</v>
      </c>
      <c r="E506" t="s">
        <v>202</v>
      </c>
      <c r="F506" t="s">
        <v>203</v>
      </c>
      <c r="G506">
        <v>1.84</v>
      </c>
      <c r="H506" t="s">
        <v>204</v>
      </c>
      <c r="I506" t="b">
        <v>1</v>
      </c>
    </row>
    <row r="507" spans="1:9" x14ac:dyDescent="0.2">
      <c r="A507" s="33">
        <v>44104</v>
      </c>
      <c r="B507">
        <v>2021</v>
      </c>
      <c r="C507" t="s">
        <v>200</v>
      </c>
      <c r="D507" t="s">
        <v>250</v>
      </c>
      <c r="E507" t="s">
        <v>202</v>
      </c>
      <c r="F507" t="s">
        <v>205</v>
      </c>
      <c r="G507">
        <v>11002</v>
      </c>
      <c r="H507" t="s">
        <v>204</v>
      </c>
      <c r="I507" t="b">
        <v>1</v>
      </c>
    </row>
    <row r="508" spans="1:9" x14ac:dyDescent="0.2">
      <c r="A508" s="33">
        <v>44104</v>
      </c>
      <c r="B508">
        <v>2021</v>
      </c>
      <c r="C508" t="s">
        <v>200</v>
      </c>
      <c r="D508" t="s">
        <v>250</v>
      </c>
      <c r="E508" t="s">
        <v>202</v>
      </c>
      <c r="F508" t="s">
        <v>206</v>
      </c>
      <c r="G508">
        <v>2645</v>
      </c>
      <c r="H508" t="s">
        <v>204</v>
      </c>
      <c r="I508" t="b">
        <v>1</v>
      </c>
    </row>
    <row r="509" spans="1:9" x14ac:dyDescent="0.2">
      <c r="A509" s="33">
        <v>44104</v>
      </c>
      <c r="B509">
        <v>2021</v>
      </c>
      <c r="C509" t="s">
        <v>200</v>
      </c>
      <c r="D509" t="s">
        <v>250</v>
      </c>
      <c r="E509" t="s">
        <v>202</v>
      </c>
      <c r="F509" t="s">
        <v>207</v>
      </c>
      <c r="G509">
        <v>1.82</v>
      </c>
      <c r="H509" t="s">
        <v>204</v>
      </c>
      <c r="I509" t="b">
        <v>1</v>
      </c>
    </row>
    <row r="510" spans="1:9" x14ac:dyDescent="0.2">
      <c r="A510" s="33">
        <v>44104</v>
      </c>
      <c r="B510">
        <v>2021</v>
      </c>
      <c r="C510" t="s">
        <v>200</v>
      </c>
      <c r="D510" t="s">
        <v>250</v>
      </c>
      <c r="E510" t="s">
        <v>202</v>
      </c>
      <c r="F510" t="s">
        <v>10</v>
      </c>
      <c r="G510">
        <v>18521</v>
      </c>
      <c r="H510" t="s">
        <v>204</v>
      </c>
      <c r="I510" t="b">
        <v>1</v>
      </c>
    </row>
    <row r="511" spans="1:9" x14ac:dyDescent="0.2">
      <c r="A511" s="33">
        <v>44104</v>
      </c>
      <c r="B511">
        <v>2021</v>
      </c>
      <c r="C511" t="s">
        <v>200</v>
      </c>
      <c r="D511" t="s">
        <v>250</v>
      </c>
      <c r="E511" t="s">
        <v>202</v>
      </c>
      <c r="F511" t="s">
        <v>208</v>
      </c>
      <c r="G511">
        <v>1119</v>
      </c>
      <c r="H511" t="s">
        <v>204</v>
      </c>
      <c r="I511" t="b">
        <v>1</v>
      </c>
    </row>
    <row r="512" spans="1:9" x14ac:dyDescent="0.2">
      <c r="A512" s="33">
        <v>44104</v>
      </c>
      <c r="B512">
        <v>2021</v>
      </c>
      <c r="C512" t="s">
        <v>200</v>
      </c>
      <c r="D512" t="s">
        <v>250</v>
      </c>
      <c r="E512" t="s">
        <v>202</v>
      </c>
      <c r="F512" t="s">
        <v>209</v>
      </c>
      <c r="G512">
        <v>26152</v>
      </c>
      <c r="H512" t="s">
        <v>204</v>
      </c>
      <c r="I512" t="b">
        <v>1</v>
      </c>
    </row>
    <row r="513" spans="1:9" x14ac:dyDescent="0.2">
      <c r="A513" s="33">
        <v>44104</v>
      </c>
      <c r="B513">
        <v>2021</v>
      </c>
      <c r="C513" t="s">
        <v>200</v>
      </c>
      <c r="D513" t="s">
        <v>250</v>
      </c>
      <c r="E513" t="s">
        <v>202</v>
      </c>
      <c r="F513" t="s">
        <v>210</v>
      </c>
      <c r="G513">
        <v>70.388114334930279</v>
      </c>
      <c r="H513" t="s">
        <v>204</v>
      </c>
      <c r="I513" t="b">
        <v>1</v>
      </c>
    </row>
    <row r="514" spans="1:9" x14ac:dyDescent="0.2">
      <c r="A514" s="33">
        <v>44104</v>
      </c>
      <c r="B514">
        <v>2021</v>
      </c>
      <c r="C514" t="s">
        <v>200</v>
      </c>
      <c r="D514" t="s">
        <v>250</v>
      </c>
      <c r="E514" t="s">
        <v>202</v>
      </c>
      <c r="F514" t="s">
        <v>211</v>
      </c>
      <c r="G514">
        <v>16124</v>
      </c>
      <c r="H514" t="s">
        <v>204</v>
      </c>
      <c r="I514" t="b">
        <v>1</v>
      </c>
    </row>
    <row r="515" spans="1:9" x14ac:dyDescent="0.2">
      <c r="A515" s="33">
        <v>44104</v>
      </c>
      <c r="B515">
        <v>2021</v>
      </c>
      <c r="C515" t="s">
        <v>200</v>
      </c>
      <c r="D515" t="s">
        <v>250</v>
      </c>
      <c r="E515" t="s">
        <v>202</v>
      </c>
      <c r="F515" t="s">
        <v>212</v>
      </c>
      <c r="G515">
        <v>13893</v>
      </c>
      <c r="H515" t="s">
        <v>204</v>
      </c>
      <c r="I515" t="b">
        <v>1</v>
      </c>
    </row>
    <row r="516" spans="1:9" x14ac:dyDescent="0.2">
      <c r="A516" s="33">
        <v>44104</v>
      </c>
      <c r="B516">
        <v>2021</v>
      </c>
      <c r="C516" t="s">
        <v>200</v>
      </c>
      <c r="D516" t="s">
        <v>250</v>
      </c>
      <c r="E516" t="s">
        <v>202</v>
      </c>
      <c r="F516" t="s">
        <v>213</v>
      </c>
      <c r="G516">
        <v>37.393012865371148</v>
      </c>
      <c r="H516" t="s">
        <v>204</v>
      </c>
      <c r="I516" t="b">
        <v>1</v>
      </c>
    </row>
    <row r="517" spans="1:9" x14ac:dyDescent="0.2">
      <c r="A517" s="33">
        <v>44104</v>
      </c>
      <c r="B517">
        <v>2021</v>
      </c>
      <c r="C517" t="s">
        <v>200</v>
      </c>
      <c r="D517" t="s">
        <v>250</v>
      </c>
      <c r="E517" t="s">
        <v>202</v>
      </c>
      <c r="F517" t="s">
        <v>214</v>
      </c>
      <c r="G517">
        <v>15876</v>
      </c>
      <c r="H517" t="s">
        <v>204</v>
      </c>
      <c r="I517" t="b">
        <v>1</v>
      </c>
    </row>
    <row r="518" spans="1:9" x14ac:dyDescent="0.2">
      <c r="A518" s="33">
        <v>44104</v>
      </c>
      <c r="B518">
        <v>2021</v>
      </c>
      <c r="C518" t="s">
        <v>200</v>
      </c>
      <c r="D518" t="s">
        <v>250</v>
      </c>
      <c r="E518" t="s">
        <v>202</v>
      </c>
      <c r="F518" t="s">
        <v>215</v>
      </c>
      <c r="G518">
        <v>42.730257845723209</v>
      </c>
      <c r="H518" t="s">
        <v>204</v>
      </c>
      <c r="I518" t="b">
        <v>1</v>
      </c>
    </row>
    <row r="519" spans="1:9" x14ac:dyDescent="0.2">
      <c r="A519" s="33">
        <v>44104</v>
      </c>
      <c r="B519">
        <v>2021</v>
      </c>
      <c r="C519" t="s">
        <v>200</v>
      </c>
      <c r="D519" t="s">
        <v>250</v>
      </c>
      <c r="E519" t="s">
        <v>202</v>
      </c>
      <c r="F519" t="s">
        <v>216</v>
      </c>
      <c r="G519">
        <v>248</v>
      </c>
      <c r="H519" t="s">
        <v>204</v>
      </c>
      <c r="I519" t="b">
        <v>1</v>
      </c>
    </row>
    <row r="520" spans="1:9" x14ac:dyDescent="0.2">
      <c r="A520" s="33">
        <v>44104</v>
      </c>
      <c r="B520">
        <v>2021</v>
      </c>
      <c r="C520" t="s">
        <v>200</v>
      </c>
      <c r="D520" t="s">
        <v>250</v>
      </c>
      <c r="E520" t="s">
        <v>202</v>
      </c>
      <c r="F520" t="s">
        <v>217</v>
      </c>
      <c r="G520">
        <v>2231</v>
      </c>
      <c r="H520" t="s">
        <v>204</v>
      </c>
      <c r="I520" t="b">
        <v>1</v>
      </c>
    </row>
    <row r="521" spans="1:9" x14ac:dyDescent="0.2">
      <c r="A521" s="33">
        <v>44104</v>
      </c>
      <c r="B521">
        <v>2021</v>
      </c>
      <c r="C521" t="s">
        <v>200</v>
      </c>
      <c r="D521" t="s">
        <v>250</v>
      </c>
      <c r="E521" t="s">
        <v>202</v>
      </c>
      <c r="F521" t="s">
        <v>218</v>
      </c>
      <c r="G521">
        <v>4926</v>
      </c>
      <c r="H521" t="s">
        <v>204</v>
      </c>
      <c r="I521" t="b">
        <v>1</v>
      </c>
    </row>
    <row r="522" spans="1:9" x14ac:dyDescent="0.2">
      <c r="A522" s="33">
        <v>44104</v>
      </c>
      <c r="B522">
        <v>2021</v>
      </c>
      <c r="C522" t="s">
        <v>200</v>
      </c>
      <c r="D522" t="s">
        <v>250</v>
      </c>
      <c r="E522" t="s">
        <v>202</v>
      </c>
      <c r="F522" t="s">
        <v>1</v>
      </c>
      <c r="G522">
        <v>37154</v>
      </c>
      <c r="H522" t="s">
        <v>204</v>
      </c>
      <c r="I522" t="b">
        <v>1</v>
      </c>
    </row>
    <row r="523" spans="1:9" x14ac:dyDescent="0.2">
      <c r="A523" s="33">
        <v>44104</v>
      </c>
      <c r="B523">
        <v>2021</v>
      </c>
      <c r="C523" t="s">
        <v>200</v>
      </c>
      <c r="D523" t="s">
        <v>250</v>
      </c>
      <c r="E523" t="s">
        <v>202</v>
      </c>
      <c r="F523" t="s">
        <v>219</v>
      </c>
      <c r="G523">
        <v>4231</v>
      </c>
      <c r="H523" t="s">
        <v>204</v>
      </c>
      <c r="I523" t="b">
        <v>1</v>
      </c>
    </row>
    <row r="524" spans="1:9" x14ac:dyDescent="0.2">
      <c r="A524" s="33">
        <v>44196</v>
      </c>
      <c r="B524">
        <v>2021</v>
      </c>
      <c r="C524" t="s">
        <v>220</v>
      </c>
      <c r="D524" t="s">
        <v>251</v>
      </c>
      <c r="E524" t="s">
        <v>202</v>
      </c>
      <c r="F524" t="s">
        <v>203</v>
      </c>
      <c r="G524">
        <v>2.0499999999999998</v>
      </c>
      <c r="H524" t="s">
        <v>204</v>
      </c>
      <c r="I524" t="b">
        <v>1</v>
      </c>
    </row>
    <row r="525" spans="1:9" x14ac:dyDescent="0.2">
      <c r="A525" s="33">
        <v>44196</v>
      </c>
      <c r="B525">
        <v>2021</v>
      </c>
      <c r="C525" t="s">
        <v>220</v>
      </c>
      <c r="D525" t="s">
        <v>251</v>
      </c>
      <c r="E525" t="s">
        <v>202</v>
      </c>
      <c r="F525" t="s">
        <v>205</v>
      </c>
      <c r="G525">
        <v>14194</v>
      </c>
      <c r="H525" t="s">
        <v>204</v>
      </c>
      <c r="I525" t="b">
        <v>1</v>
      </c>
    </row>
    <row r="526" spans="1:9" x14ac:dyDescent="0.2">
      <c r="A526" s="33">
        <v>44196</v>
      </c>
      <c r="B526">
        <v>2021</v>
      </c>
      <c r="C526" t="s">
        <v>220</v>
      </c>
      <c r="D526" t="s">
        <v>251</v>
      </c>
      <c r="E526" t="s">
        <v>202</v>
      </c>
      <c r="F526" t="s">
        <v>206</v>
      </c>
      <c r="G526">
        <v>2761</v>
      </c>
      <c r="H526" t="s">
        <v>204</v>
      </c>
      <c r="I526" t="b">
        <v>1</v>
      </c>
    </row>
    <row r="527" spans="1:9" x14ac:dyDescent="0.2">
      <c r="A527" s="33">
        <v>44196</v>
      </c>
      <c r="B527">
        <v>2021</v>
      </c>
      <c r="C527" t="s">
        <v>220</v>
      </c>
      <c r="D527" t="s">
        <v>251</v>
      </c>
      <c r="E527" t="s">
        <v>202</v>
      </c>
      <c r="F527" t="s">
        <v>207</v>
      </c>
      <c r="G527">
        <v>2.0299999999999998</v>
      </c>
      <c r="H527" t="s">
        <v>204</v>
      </c>
      <c r="I527" t="b">
        <v>1</v>
      </c>
    </row>
    <row r="528" spans="1:9" x14ac:dyDescent="0.2">
      <c r="A528" s="33">
        <v>44196</v>
      </c>
      <c r="B528">
        <v>2021</v>
      </c>
      <c r="C528" t="s">
        <v>220</v>
      </c>
      <c r="D528" t="s">
        <v>251</v>
      </c>
      <c r="E528" t="s">
        <v>202</v>
      </c>
      <c r="F528" t="s">
        <v>10</v>
      </c>
      <c r="G528">
        <v>20658</v>
      </c>
      <c r="H528" t="s">
        <v>204</v>
      </c>
      <c r="I528" t="b">
        <v>1</v>
      </c>
    </row>
    <row r="529" spans="1:9" x14ac:dyDescent="0.2">
      <c r="A529" s="33">
        <v>44196</v>
      </c>
      <c r="B529">
        <v>2021</v>
      </c>
      <c r="C529" t="s">
        <v>220</v>
      </c>
      <c r="D529" t="s">
        <v>251</v>
      </c>
      <c r="E529" t="s">
        <v>202</v>
      </c>
      <c r="F529" t="s">
        <v>208</v>
      </c>
      <c r="G529">
        <v>1139</v>
      </c>
      <c r="H529" t="s">
        <v>204</v>
      </c>
      <c r="I529" t="b">
        <v>1</v>
      </c>
    </row>
    <row r="530" spans="1:9" x14ac:dyDescent="0.2">
      <c r="A530" s="33">
        <v>44196</v>
      </c>
      <c r="B530">
        <v>2021</v>
      </c>
      <c r="C530" t="s">
        <v>220</v>
      </c>
      <c r="D530" t="s">
        <v>251</v>
      </c>
      <c r="E530" t="s">
        <v>202</v>
      </c>
      <c r="F530" t="s">
        <v>209</v>
      </c>
      <c r="G530">
        <v>28882</v>
      </c>
      <c r="H530" t="s">
        <v>204</v>
      </c>
      <c r="I530" t="b">
        <v>1</v>
      </c>
    </row>
    <row r="531" spans="1:9" x14ac:dyDescent="0.2">
      <c r="A531" s="33">
        <v>44196</v>
      </c>
      <c r="B531">
        <v>2021</v>
      </c>
      <c r="C531" t="s">
        <v>220</v>
      </c>
      <c r="D531" t="s">
        <v>251</v>
      </c>
      <c r="E531" t="s">
        <v>202</v>
      </c>
      <c r="F531" t="s">
        <v>210</v>
      </c>
      <c r="G531">
        <v>67.048936762930637</v>
      </c>
      <c r="H531" t="s">
        <v>204</v>
      </c>
      <c r="I531" t="b">
        <v>1</v>
      </c>
    </row>
    <row r="532" spans="1:9" x14ac:dyDescent="0.2">
      <c r="A532" s="33">
        <v>44196</v>
      </c>
      <c r="B532">
        <v>2021</v>
      </c>
      <c r="C532" t="s">
        <v>220</v>
      </c>
      <c r="D532" t="s">
        <v>251</v>
      </c>
      <c r="E532" t="s">
        <v>202</v>
      </c>
      <c r="F532" t="s">
        <v>211</v>
      </c>
      <c r="G532">
        <v>18337</v>
      </c>
      <c r="H532" t="s">
        <v>204</v>
      </c>
      <c r="I532" t="b">
        <v>1</v>
      </c>
    </row>
    <row r="533" spans="1:9" x14ac:dyDescent="0.2">
      <c r="A533" s="33">
        <v>44196</v>
      </c>
      <c r="B533">
        <v>2021</v>
      </c>
      <c r="C533" t="s">
        <v>220</v>
      </c>
      <c r="D533" t="s">
        <v>251</v>
      </c>
      <c r="E533" t="s">
        <v>202</v>
      </c>
      <c r="F533" t="s">
        <v>212</v>
      </c>
      <c r="G533">
        <v>15463</v>
      </c>
      <c r="H533" t="s">
        <v>204</v>
      </c>
      <c r="I533" t="b">
        <v>1</v>
      </c>
    </row>
    <row r="534" spans="1:9" x14ac:dyDescent="0.2">
      <c r="A534" s="33">
        <v>44196</v>
      </c>
      <c r="B534">
        <v>2021</v>
      </c>
      <c r="C534" t="s">
        <v>220</v>
      </c>
      <c r="D534" t="s">
        <v>251</v>
      </c>
      <c r="E534" t="s">
        <v>202</v>
      </c>
      <c r="F534" t="s">
        <v>213</v>
      </c>
      <c r="G534">
        <v>35.897019221840473</v>
      </c>
      <c r="H534" t="s">
        <v>204</v>
      </c>
      <c r="I534" t="b">
        <v>1</v>
      </c>
    </row>
    <row r="535" spans="1:9" x14ac:dyDescent="0.2">
      <c r="A535" s="33">
        <v>44196</v>
      </c>
      <c r="B535">
        <v>2021</v>
      </c>
      <c r="C535" t="s">
        <v>220</v>
      </c>
      <c r="D535" t="s">
        <v>251</v>
      </c>
      <c r="E535" t="s">
        <v>202</v>
      </c>
      <c r="F535" t="s">
        <v>214</v>
      </c>
      <c r="G535">
        <v>17897</v>
      </c>
      <c r="H535" t="s">
        <v>204</v>
      </c>
      <c r="I535" t="b">
        <v>1</v>
      </c>
    </row>
    <row r="536" spans="1:9" x14ac:dyDescent="0.2">
      <c r="A536" s="33">
        <v>44196</v>
      </c>
      <c r="B536">
        <v>2021</v>
      </c>
      <c r="C536" t="s">
        <v>220</v>
      </c>
      <c r="D536" t="s">
        <v>251</v>
      </c>
      <c r="E536" t="s">
        <v>202</v>
      </c>
      <c r="F536" t="s">
        <v>215</v>
      </c>
      <c r="G536">
        <v>41.547497446373853</v>
      </c>
      <c r="H536" t="s">
        <v>204</v>
      </c>
      <c r="I536" t="b">
        <v>1</v>
      </c>
    </row>
    <row r="537" spans="1:9" x14ac:dyDescent="0.2">
      <c r="A537" s="33">
        <v>44196</v>
      </c>
      <c r="B537">
        <v>2021</v>
      </c>
      <c r="C537" t="s">
        <v>220</v>
      </c>
      <c r="D537" t="s">
        <v>251</v>
      </c>
      <c r="E537" t="s">
        <v>202</v>
      </c>
      <c r="F537" t="s">
        <v>216</v>
      </c>
      <c r="G537">
        <v>440</v>
      </c>
      <c r="H537" t="s">
        <v>204</v>
      </c>
      <c r="I537" t="b">
        <v>1</v>
      </c>
    </row>
    <row r="538" spans="1:9" x14ac:dyDescent="0.2">
      <c r="A538" s="33">
        <v>44196</v>
      </c>
      <c r="B538">
        <v>2021</v>
      </c>
      <c r="C538" t="s">
        <v>220</v>
      </c>
      <c r="D538" t="s">
        <v>251</v>
      </c>
      <c r="E538" t="s">
        <v>202</v>
      </c>
      <c r="F538" t="s">
        <v>217</v>
      </c>
      <c r="G538">
        <v>2874</v>
      </c>
      <c r="H538" t="s">
        <v>204</v>
      </c>
      <c r="I538" t="b">
        <v>1</v>
      </c>
    </row>
    <row r="539" spans="1:9" x14ac:dyDescent="0.2">
      <c r="A539" s="33">
        <v>44196</v>
      </c>
      <c r="B539">
        <v>2021</v>
      </c>
      <c r="C539" t="s">
        <v>220</v>
      </c>
      <c r="D539" t="s">
        <v>251</v>
      </c>
      <c r="E539" t="s">
        <v>202</v>
      </c>
      <c r="F539" t="s">
        <v>218</v>
      </c>
      <c r="G539">
        <v>4899</v>
      </c>
      <c r="H539" t="s">
        <v>204</v>
      </c>
      <c r="I539" t="b">
        <v>1</v>
      </c>
    </row>
    <row r="540" spans="1:9" x14ac:dyDescent="0.2">
      <c r="A540" s="33">
        <v>44196</v>
      </c>
      <c r="B540">
        <v>2021</v>
      </c>
      <c r="C540" t="s">
        <v>220</v>
      </c>
      <c r="D540" t="s">
        <v>251</v>
      </c>
      <c r="E540" t="s">
        <v>202</v>
      </c>
      <c r="F540" t="s">
        <v>1</v>
      </c>
      <c r="G540">
        <v>43076</v>
      </c>
      <c r="H540" t="s">
        <v>204</v>
      </c>
      <c r="I540" t="b">
        <v>1</v>
      </c>
    </row>
    <row r="541" spans="1:9" x14ac:dyDescent="0.2">
      <c r="A541" s="33">
        <v>44196</v>
      </c>
      <c r="B541">
        <v>2021</v>
      </c>
      <c r="C541" t="s">
        <v>220</v>
      </c>
      <c r="D541" t="s">
        <v>251</v>
      </c>
      <c r="E541" t="s">
        <v>202</v>
      </c>
      <c r="F541" t="s">
        <v>219</v>
      </c>
      <c r="G541">
        <v>4947</v>
      </c>
      <c r="H541" t="s">
        <v>204</v>
      </c>
      <c r="I541" t="b">
        <v>1</v>
      </c>
    </row>
    <row r="542" spans="1:9" x14ac:dyDescent="0.2">
      <c r="A542" s="33">
        <v>44286</v>
      </c>
      <c r="B542">
        <v>2021</v>
      </c>
      <c r="C542" t="s">
        <v>222</v>
      </c>
      <c r="D542" t="s">
        <v>252</v>
      </c>
      <c r="E542" t="s">
        <v>202</v>
      </c>
      <c r="F542" t="s">
        <v>203</v>
      </c>
      <c r="G542">
        <v>2.0499999999999998</v>
      </c>
      <c r="H542" t="s">
        <v>204</v>
      </c>
      <c r="I542" t="b">
        <v>1</v>
      </c>
    </row>
    <row r="543" spans="1:9" x14ac:dyDescent="0.2">
      <c r="A543" s="33">
        <v>44286</v>
      </c>
      <c r="B543">
        <v>2021</v>
      </c>
      <c r="C543" t="s">
        <v>222</v>
      </c>
      <c r="D543" t="s">
        <v>252</v>
      </c>
      <c r="E543" t="s">
        <v>202</v>
      </c>
      <c r="F543" t="s">
        <v>205</v>
      </c>
      <c r="G543">
        <v>13045</v>
      </c>
      <c r="H543" t="s">
        <v>204</v>
      </c>
      <c r="I543" t="b">
        <v>1</v>
      </c>
    </row>
    <row r="544" spans="1:9" x14ac:dyDescent="0.2">
      <c r="A544" s="33">
        <v>44286</v>
      </c>
      <c r="B544">
        <v>2021</v>
      </c>
      <c r="C544" t="s">
        <v>222</v>
      </c>
      <c r="D544" t="s">
        <v>252</v>
      </c>
      <c r="E544" t="s">
        <v>202</v>
      </c>
      <c r="F544" t="s">
        <v>206</v>
      </c>
      <c r="G544">
        <v>2936</v>
      </c>
      <c r="H544" t="s">
        <v>204</v>
      </c>
      <c r="I544" t="b">
        <v>1</v>
      </c>
    </row>
    <row r="545" spans="1:9" x14ac:dyDescent="0.2">
      <c r="A545" s="33">
        <v>44286</v>
      </c>
      <c r="B545">
        <v>2021</v>
      </c>
      <c r="C545" t="s">
        <v>222</v>
      </c>
      <c r="D545" t="s">
        <v>252</v>
      </c>
      <c r="E545" t="s">
        <v>202</v>
      </c>
      <c r="F545" t="s">
        <v>207</v>
      </c>
      <c r="G545">
        <v>2.0299999999999998</v>
      </c>
      <c r="H545" t="s">
        <v>204</v>
      </c>
      <c r="I545" t="b">
        <v>1</v>
      </c>
    </row>
    <row r="546" spans="1:9" x14ac:dyDescent="0.2">
      <c r="A546" s="33">
        <v>44286</v>
      </c>
      <c r="B546">
        <v>2021</v>
      </c>
      <c r="C546" t="s">
        <v>222</v>
      </c>
      <c r="D546" t="s">
        <v>252</v>
      </c>
      <c r="E546" t="s">
        <v>202</v>
      </c>
      <c r="F546" t="s">
        <v>10</v>
      </c>
      <c r="G546">
        <v>19984</v>
      </c>
      <c r="H546" t="s">
        <v>204</v>
      </c>
      <c r="I546" t="b">
        <v>1</v>
      </c>
    </row>
    <row r="547" spans="1:9" x14ac:dyDescent="0.2">
      <c r="A547" s="33">
        <v>44286</v>
      </c>
      <c r="B547">
        <v>2021</v>
      </c>
      <c r="C547" t="s">
        <v>222</v>
      </c>
      <c r="D547" t="s">
        <v>252</v>
      </c>
      <c r="E547" t="s">
        <v>202</v>
      </c>
      <c r="F547" t="s">
        <v>208</v>
      </c>
      <c r="G547">
        <v>1327</v>
      </c>
      <c r="H547" t="s">
        <v>204</v>
      </c>
      <c r="I547" t="b">
        <v>1</v>
      </c>
    </row>
    <row r="548" spans="1:9" x14ac:dyDescent="0.2">
      <c r="A548" s="33">
        <v>44286</v>
      </c>
      <c r="B548">
        <v>2021</v>
      </c>
      <c r="C548" t="s">
        <v>222</v>
      </c>
      <c r="D548" t="s">
        <v>252</v>
      </c>
      <c r="E548" t="s">
        <v>202</v>
      </c>
      <c r="F548" t="s">
        <v>209</v>
      </c>
      <c r="G548">
        <v>28661</v>
      </c>
      <c r="H548" t="s">
        <v>204</v>
      </c>
      <c r="I548" t="b">
        <v>1</v>
      </c>
    </row>
    <row r="549" spans="1:9" x14ac:dyDescent="0.2">
      <c r="A549" s="33">
        <v>44286</v>
      </c>
      <c r="B549">
        <v>2021</v>
      </c>
      <c r="C549" t="s">
        <v>222</v>
      </c>
      <c r="D549" t="s">
        <v>252</v>
      </c>
      <c r="E549" t="s">
        <v>202</v>
      </c>
      <c r="F549" t="s">
        <v>210</v>
      </c>
      <c r="G549">
        <v>68.721526878626577</v>
      </c>
      <c r="H549" t="s">
        <v>204</v>
      </c>
      <c r="I549" t="b">
        <v>1</v>
      </c>
    </row>
    <row r="550" spans="1:9" x14ac:dyDescent="0.2">
      <c r="A550" s="33">
        <v>44286</v>
      </c>
      <c r="B550">
        <v>2021</v>
      </c>
      <c r="C550" t="s">
        <v>222</v>
      </c>
      <c r="D550" t="s">
        <v>252</v>
      </c>
      <c r="E550" t="s">
        <v>202</v>
      </c>
      <c r="F550" t="s">
        <v>211</v>
      </c>
      <c r="G550">
        <v>17236</v>
      </c>
      <c r="H550" t="s">
        <v>204</v>
      </c>
      <c r="I550" t="b">
        <v>1</v>
      </c>
    </row>
    <row r="551" spans="1:9" x14ac:dyDescent="0.2">
      <c r="A551" s="33">
        <v>44286</v>
      </c>
      <c r="B551">
        <v>2021</v>
      </c>
      <c r="C551" t="s">
        <v>222</v>
      </c>
      <c r="D551" t="s">
        <v>252</v>
      </c>
      <c r="E551" t="s">
        <v>202</v>
      </c>
      <c r="F551" t="s">
        <v>212</v>
      </c>
      <c r="G551">
        <v>15457</v>
      </c>
      <c r="H551" t="s">
        <v>204</v>
      </c>
      <c r="I551" t="b">
        <v>1</v>
      </c>
    </row>
    <row r="552" spans="1:9" x14ac:dyDescent="0.2">
      <c r="A552" s="33">
        <v>44286</v>
      </c>
      <c r="B552">
        <v>2021</v>
      </c>
      <c r="C552" t="s">
        <v>222</v>
      </c>
      <c r="D552" t="s">
        <v>252</v>
      </c>
      <c r="E552" t="s">
        <v>202</v>
      </c>
      <c r="F552" t="s">
        <v>213</v>
      </c>
      <c r="G552">
        <v>37.061813647916367</v>
      </c>
      <c r="H552" t="s">
        <v>204</v>
      </c>
      <c r="I552" t="b">
        <v>1</v>
      </c>
    </row>
    <row r="553" spans="1:9" x14ac:dyDescent="0.2">
      <c r="A553" s="33">
        <v>44286</v>
      </c>
      <c r="B553">
        <v>2021</v>
      </c>
      <c r="C553" t="s">
        <v>222</v>
      </c>
      <c r="D553" t="s">
        <v>252</v>
      </c>
      <c r="E553" t="s">
        <v>202</v>
      </c>
      <c r="F553" t="s">
        <v>214</v>
      </c>
      <c r="G553">
        <v>17048</v>
      </c>
      <c r="H553" t="s">
        <v>204</v>
      </c>
      <c r="I553" t="b">
        <v>1</v>
      </c>
    </row>
    <row r="554" spans="1:9" x14ac:dyDescent="0.2">
      <c r="A554" s="33">
        <v>44286</v>
      </c>
      <c r="B554">
        <v>2021</v>
      </c>
      <c r="C554" t="s">
        <v>222</v>
      </c>
      <c r="D554" t="s">
        <v>252</v>
      </c>
      <c r="E554" t="s">
        <v>202</v>
      </c>
      <c r="F554" t="s">
        <v>215</v>
      </c>
      <c r="G554">
        <v>40.876612477820942</v>
      </c>
      <c r="H554" t="s">
        <v>204</v>
      </c>
      <c r="I554" t="b">
        <v>1</v>
      </c>
    </row>
    <row r="555" spans="1:9" x14ac:dyDescent="0.2">
      <c r="A555" s="33">
        <v>44286</v>
      </c>
      <c r="B555">
        <v>2021</v>
      </c>
      <c r="C555" t="s">
        <v>222</v>
      </c>
      <c r="D555" t="s">
        <v>252</v>
      </c>
      <c r="E555" t="s">
        <v>202</v>
      </c>
      <c r="F555" t="s">
        <v>216</v>
      </c>
      <c r="G555">
        <v>188</v>
      </c>
      <c r="H555" t="s">
        <v>204</v>
      </c>
      <c r="I555" t="b">
        <v>1</v>
      </c>
    </row>
    <row r="556" spans="1:9" x14ac:dyDescent="0.2">
      <c r="A556" s="33">
        <v>44286</v>
      </c>
      <c r="B556">
        <v>2021</v>
      </c>
      <c r="C556" t="s">
        <v>222</v>
      </c>
      <c r="D556" t="s">
        <v>252</v>
      </c>
      <c r="E556" t="s">
        <v>202</v>
      </c>
      <c r="F556" t="s">
        <v>217</v>
      </c>
      <c r="G556">
        <v>1779</v>
      </c>
      <c r="H556" t="s">
        <v>204</v>
      </c>
      <c r="I556" t="b">
        <v>1</v>
      </c>
    </row>
    <row r="557" spans="1:9" x14ac:dyDescent="0.2">
      <c r="A557" s="33">
        <v>44286</v>
      </c>
      <c r="B557">
        <v>2021</v>
      </c>
      <c r="C557" t="s">
        <v>222</v>
      </c>
      <c r="D557" t="s">
        <v>252</v>
      </c>
      <c r="E557" t="s">
        <v>202</v>
      </c>
      <c r="F557" t="s">
        <v>218</v>
      </c>
      <c r="G557">
        <v>5204</v>
      </c>
      <c r="H557" t="s">
        <v>204</v>
      </c>
      <c r="I557" t="b">
        <v>1</v>
      </c>
    </row>
    <row r="558" spans="1:9" x14ac:dyDescent="0.2">
      <c r="A558" s="33">
        <v>44286</v>
      </c>
      <c r="B558">
        <v>2021</v>
      </c>
      <c r="C558" t="s">
        <v>222</v>
      </c>
      <c r="D558" t="s">
        <v>252</v>
      </c>
      <c r="E558" t="s">
        <v>202</v>
      </c>
      <c r="F558" t="s">
        <v>1</v>
      </c>
      <c r="G558">
        <v>41706</v>
      </c>
      <c r="H558" t="s">
        <v>204</v>
      </c>
      <c r="I558" t="b">
        <v>1</v>
      </c>
    </row>
    <row r="559" spans="1:9" x14ac:dyDescent="0.2">
      <c r="A559" s="33">
        <v>44286</v>
      </c>
      <c r="B559">
        <v>2021</v>
      </c>
      <c r="C559" t="s">
        <v>222</v>
      </c>
      <c r="D559" t="s">
        <v>252</v>
      </c>
      <c r="E559" t="s">
        <v>202</v>
      </c>
      <c r="F559" t="s">
        <v>219</v>
      </c>
      <c r="G559">
        <v>5082</v>
      </c>
      <c r="H559" t="s">
        <v>204</v>
      </c>
      <c r="I559" t="b">
        <v>1</v>
      </c>
    </row>
    <row r="560" spans="1:9" x14ac:dyDescent="0.2">
      <c r="A560" s="33">
        <v>44377</v>
      </c>
      <c r="B560">
        <v>2021</v>
      </c>
      <c r="C560" t="s">
        <v>224</v>
      </c>
      <c r="D560" t="s">
        <v>253</v>
      </c>
      <c r="E560" t="s">
        <v>202</v>
      </c>
      <c r="F560" t="s">
        <v>203</v>
      </c>
      <c r="G560">
        <v>2.1800000000000002</v>
      </c>
      <c r="H560" t="s">
        <v>204</v>
      </c>
      <c r="I560" t="b">
        <v>1</v>
      </c>
    </row>
    <row r="561" spans="1:9" x14ac:dyDescent="0.2">
      <c r="A561" s="33">
        <v>44377</v>
      </c>
      <c r="B561">
        <v>2021</v>
      </c>
      <c r="C561" t="s">
        <v>224</v>
      </c>
      <c r="D561" t="s">
        <v>253</v>
      </c>
      <c r="E561" t="s">
        <v>202</v>
      </c>
      <c r="F561" t="s">
        <v>205</v>
      </c>
      <c r="G561">
        <v>13991</v>
      </c>
      <c r="H561" t="s">
        <v>204</v>
      </c>
      <c r="I561" t="b">
        <v>1</v>
      </c>
    </row>
    <row r="562" spans="1:9" x14ac:dyDescent="0.2">
      <c r="A562" s="33">
        <v>44377</v>
      </c>
      <c r="B562">
        <v>2021</v>
      </c>
      <c r="C562" t="s">
        <v>224</v>
      </c>
      <c r="D562" t="s">
        <v>253</v>
      </c>
      <c r="E562" t="s">
        <v>202</v>
      </c>
      <c r="F562" t="s">
        <v>206</v>
      </c>
      <c r="G562">
        <v>3344</v>
      </c>
      <c r="H562" t="s">
        <v>204</v>
      </c>
      <c r="I562" t="b">
        <v>1</v>
      </c>
    </row>
    <row r="563" spans="1:9" x14ac:dyDescent="0.2">
      <c r="A563" s="33">
        <v>44377</v>
      </c>
      <c r="B563">
        <v>2021</v>
      </c>
      <c r="C563" t="s">
        <v>224</v>
      </c>
      <c r="D563" t="s">
        <v>253</v>
      </c>
      <c r="E563" t="s">
        <v>202</v>
      </c>
      <c r="F563" t="s">
        <v>207</v>
      </c>
      <c r="G563">
        <v>2.1700000000000021</v>
      </c>
      <c r="H563" t="s">
        <v>204</v>
      </c>
      <c r="I563" t="b">
        <v>1</v>
      </c>
    </row>
    <row r="564" spans="1:9" x14ac:dyDescent="0.2">
      <c r="A564" s="33">
        <v>44377</v>
      </c>
      <c r="B564">
        <v>2021</v>
      </c>
      <c r="C564" t="s">
        <v>224</v>
      </c>
      <c r="D564" t="s">
        <v>253</v>
      </c>
      <c r="E564" t="s">
        <v>202</v>
      </c>
      <c r="F564" t="s">
        <v>10</v>
      </c>
      <c r="G564">
        <v>22439</v>
      </c>
      <c r="H564" t="s">
        <v>204</v>
      </c>
      <c r="I564" t="b">
        <v>1</v>
      </c>
    </row>
    <row r="565" spans="1:9" x14ac:dyDescent="0.2">
      <c r="A565" s="33">
        <v>44377</v>
      </c>
      <c r="B565">
        <v>2021</v>
      </c>
      <c r="C565" t="s">
        <v>224</v>
      </c>
      <c r="D565" t="s">
        <v>253</v>
      </c>
      <c r="E565" t="s">
        <v>202</v>
      </c>
      <c r="F565" t="s">
        <v>208</v>
      </c>
      <c r="G565">
        <v>1522</v>
      </c>
      <c r="H565" t="s">
        <v>204</v>
      </c>
      <c r="I565" t="b">
        <v>1</v>
      </c>
    </row>
    <row r="566" spans="1:9" x14ac:dyDescent="0.2">
      <c r="A566" s="33">
        <v>44377</v>
      </c>
      <c r="B566">
        <v>2021</v>
      </c>
      <c r="C566" t="s">
        <v>224</v>
      </c>
      <c r="D566" t="s">
        <v>253</v>
      </c>
      <c r="E566" t="s">
        <v>202</v>
      </c>
      <c r="F566" t="s">
        <v>209</v>
      </c>
      <c r="G566">
        <v>32161</v>
      </c>
      <c r="H566" t="s">
        <v>204</v>
      </c>
      <c r="I566" t="b">
        <v>1</v>
      </c>
    </row>
    <row r="567" spans="1:9" x14ac:dyDescent="0.2">
      <c r="A567" s="33">
        <v>44377</v>
      </c>
      <c r="B567">
        <v>2021</v>
      </c>
      <c r="C567" t="s">
        <v>224</v>
      </c>
      <c r="D567" t="s">
        <v>253</v>
      </c>
      <c r="E567" t="s">
        <v>202</v>
      </c>
      <c r="F567" t="s">
        <v>210</v>
      </c>
      <c r="G567">
        <v>69.68495406482927</v>
      </c>
      <c r="H567" t="s">
        <v>204</v>
      </c>
      <c r="I567" t="b">
        <v>1</v>
      </c>
    </row>
    <row r="568" spans="1:9" x14ac:dyDescent="0.2">
      <c r="A568" s="33">
        <v>44377</v>
      </c>
      <c r="B568">
        <v>2021</v>
      </c>
      <c r="C568" t="s">
        <v>224</v>
      </c>
      <c r="D568" t="s">
        <v>253</v>
      </c>
      <c r="E568" t="s">
        <v>202</v>
      </c>
      <c r="F568" t="s">
        <v>211</v>
      </c>
      <c r="G568">
        <v>19405</v>
      </c>
      <c r="H568" t="s">
        <v>204</v>
      </c>
      <c r="I568" t="b">
        <v>1</v>
      </c>
    </row>
    <row r="569" spans="1:9" x14ac:dyDescent="0.2">
      <c r="A569" s="33">
        <v>44377</v>
      </c>
      <c r="B569">
        <v>2021</v>
      </c>
      <c r="C569" t="s">
        <v>224</v>
      </c>
      <c r="D569" t="s">
        <v>253</v>
      </c>
      <c r="E569" t="s">
        <v>202</v>
      </c>
      <c r="F569" t="s">
        <v>212</v>
      </c>
      <c r="G569">
        <v>16458</v>
      </c>
      <c r="H569" t="s">
        <v>204</v>
      </c>
      <c r="I569" t="b">
        <v>1</v>
      </c>
    </row>
    <row r="570" spans="1:9" x14ac:dyDescent="0.2">
      <c r="A570" s="33">
        <v>44377</v>
      </c>
      <c r="B570">
        <v>2021</v>
      </c>
      <c r="C570" t="s">
        <v>224</v>
      </c>
      <c r="D570" t="s">
        <v>253</v>
      </c>
      <c r="E570" t="s">
        <v>202</v>
      </c>
      <c r="F570" t="s">
        <v>213</v>
      </c>
      <c r="G570">
        <v>35.660426417056676</v>
      </c>
      <c r="H570" t="s">
        <v>204</v>
      </c>
      <c r="I570" t="b">
        <v>1</v>
      </c>
    </row>
    <row r="571" spans="1:9" x14ac:dyDescent="0.2">
      <c r="A571" s="33">
        <v>44377</v>
      </c>
      <c r="B571">
        <v>2021</v>
      </c>
      <c r="C571" t="s">
        <v>224</v>
      </c>
      <c r="D571" t="s">
        <v>253</v>
      </c>
      <c r="E571" t="s">
        <v>202</v>
      </c>
      <c r="F571" t="s">
        <v>214</v>
      </c>
      <c r="G571">
        <v>19095</v>
      </c>
      <c r="H571" t="s">
        <v>204</v>
      </c>
      <c r="I571" t="b">
        <v>1</v>
      </c>
    </row>
    <row r="572" spans="1:9" x14ac:dyDescent="0.2">
      <c r="A572" s="33">
        <v>44377</v>
      </c>
      <c r="B572">
        <v>2021</v>
      </c>
      <c r="C572" t="s">
        <v>224</v>
      </c>
      <c r="D572" t="s">
        <v>253</v>
      </c>
      <c r="E572" t="s">
        <v>202</v>
      </c>
      <c r="F572" t="s">
        <v>215</v>
      </c>
      <c r="G572">
        <v>41.374154966198653</v>
      </c>
      <c r="H572" t="s">
        <v>204</v>
      </c>
      <c r="I572" t="b">
        <v>1</v>
      </c>
    </row>
    <row r="573" spans="1:9" x14ac:dyDescent="0.2">
      <c r="A573" s="33">
        <v>44377</v>
      </c>
      <c r="B573">
        <v>2021</v>
      </c>
      <c r="C573" t="s">
        <v>224</v>
      </c>
      <c r="D573" t="s">
        <v>253</v>
      </c>
      <c r="E573" t="s">
        <v>202</v>
      </c>
      <c r="F573" t="s">
        <v>216</v>
      </c>
      <c r="G573">
        <v>310</v>
      </c>
      <c r="H573" t="s">
        <v>204</v>
      </c>
      <c r="I573" t="b">
        <v>1</v>
      </c>
    </row>
    <row r="574" spans="1:9" x14ac:dyDescent="0.2">
      <c r="A574" s="33">
        <v>44377</v>
      </c>
      <c r="B574">
        <v>2021</v>
      </c>
      <c r="C574" t="s">
        <v>224</v>
      </c>
      <c r="D574" t="s">
        <v>253</v>
      </c>
      <c r="E574" t="s">
        <v>202</v>
      </c>
      <c r="F574" t="s">
        <v>217</v>
      </c>
      <c r="G574">
        <v>2947</v>
      </c>
      <c r="H574" t="s">
        <v>204</v>
      </c>
      <c r="I574" t="b">
        <v>1</v>
      </c>
    </row>
    <row r="575" spans="1:9" x14ac:dyDescent="0.2">
      <c r="A575" s="33">
        <v>44377</v>
      </c>
      <c r="B575">
        <v>2021</v>
      </c>
      <c r="C575" t="s">
        <v>224</v>
      </c>
      <c r="D575" t="s">
        <v>253</v>
      </c>
      <c r="E575" t="s">
        <v>202</v>
      </c>
      <c r="F575" t="s">
        <v>218</v>
      </c>
      <c r="G575">
        <v>5687</v>
      </c>
      <c r="H575" t="s">
        <v>204</v>
      </c>
      <c r="I575" t="b">
        <v>1</v>
      </c>
    </row>
    <row r="576" spans="1:9" x14ac:dyDescent="0.2">
      <c r="A576" s="33">
        <v>44377</v>
      </c>
      <c r="B576">
        <v>2021</v>
      </c>
      <c r="C576" t="s">
        <v>224</v>
      </c>
      <c r="D576" t="s">
        <v>253</v>
      </c>
      <c r="E576" t="s">
        <v>202</v>
      </c>
      <c r="F576" t="s">
        <v>1</v>
      </c>
      <c r="G576">
        <v>46152</v>
      </c>
      <c r="H576" t="s">
        <v>204</v>
      </c>
      <c r="I576" t="b">
        <v>1</v>
      </c>
    </row>
    <row r="577" spans="1:9" x14ac:dyDescent="0.2">
      <c r="A577" s="33">
        <v>44377</v>
      </c>
      <c r="B577">
        <v>2021</v>
      </c>
      <c r="C577" t="s">
        <v>224</v>
      </c>
      <c r="D577" t="s">
        <v>253</v>
      </c>
      <c r="E577" t="s">
        <v>202</v>
      </c>
      <c r="F577" t="s">
        <v>219</v>
      </c>
      <c r="G577">
        <v>5857</v>
      </c>
      <c r="H577" t="s">
        <v>204</v>
      </c>
      <c r="I577" t="b">
        <v>1</v>
      </c>
    </row>
    <row r="578" spans="1:9" x14ac:dyDescent="0.2">
      <c r="A578" s="33">
        <v>44469</v>
      </c>
      <c r="B578">
        <v>2022</v>
      </c>
      <c r="C578" t="s">
        <v>200</v>
      </c>
      <c r="D578" t="s">
        <v>254</v>
      </c>
      <c r="E578" t="s">
        <v>202</v>
      </c>
      <c r="F578" t="s">
        <v>203</v>
      </c>
      <c r="G578">
        <v>2.73</v>
      </c>
      <c r="H578" t="s">
        <v>204</v>
      </c>
      <c r="I578" t="b">
        <v>1</v>
      </c>
    </row>
    <row r="579" spans="1:9" x14ac:dyDescent="0.2">
      <c r="A579" s="33">
        <v>44469</v>
      </c>
      <c r="B579">
        <v>2022</v>
      </c>
      <c r="C579" t="s">
        <v>200</v>
      </c>
      <c r="D579" t="s">
        <v>254</v>
      </c>
      <c r="E579" t="s">
        <v>202</v>
      </c>
      <c r="F579" t="s">
        <v>205</v>
      </c>
      <c r="G579">
        <v>13646</v>
      </c>
      <c r="H579" t="s">
        <v>204</v>
      </c>
      <c r="I579" t="b">
        <v>1</v>
      </c>
    </row>
    <row r="580" spans="1:9" x14ac:dyDescent="0.2">
      <c r="A580" s="33">
        <v>44469</v>
      </c>
      <c r="B580">
        <v>2022</v>
      </c>
      <c r="C580" t="s">
        <v>200</v>
      </c>
      <c r="D580" t="s">
        <v>254</v>
      </c>
      <c r="E580" t="s">
        <v>202</v>
      </c>
      <c r="F580" t="s">
        <v>206</v>
      </c>
      <c r="G580">
        <v>3212</v>
      </c>
      <c r="H580" t="s">
        <v>204</v>
      </c>
      <c r="I580" t="b">
        <v>1</v>
      </c>
    </row>
    <row r="581" spans="1:9" x14ac:dyDescent="0.2">
      <c r="A581" s="33">
        <v>44469</v>
      </c>
      <c r="B581">
        <v>2022</v>
      </c>
      <c r="C581" t="s">
        <v>200</v>
      </c>
      <c r="D581" t="s">
        <v>254</v>
      </c>
      <c r="E581" t="s">
        <v>202</v>
      </c>
      <c r="F581" t="s">
        <v>207</v>
      </c>
      <c r="G581">
        <v>2.71</v>
      </c>
      <c r="H581" t="s">
        <v>204</v>
      </c>
      <c r="I581" t="b">
        <v>1</v>
      </c>
    </row>
    <row r="582" spans="1:9" x14ac:dyDescent="0.2">
      <c r="A582" s="33">
        <v>44469</v>
      </c>
      <c r="B582">
        <v>2022</v>
      </c>
      <c r="C582" t="s">
        <v>200</v>
      </c>
      <c r="D582" t="s">
        <v>254</v>
      </c>
      <c r="E582" t="s">
        <v>202</v>
      </c>
      <c r="F582" t="s">
        <v>10</v>
      </c>
      <c r="G582">
        <v>23450</v>
      </c>
      <c r="H582" t="s">
        <v>204</v>
      </c>
      <c r="I582" t="b">
        <v>1</v>
      </c>
    </row>
    <row r="583" spans="1:9" x14ac:dyDescent="0.2">
      <c r="A583" s="33">
        <v>44469</v>
      </c>
      <c r="B583">
        <v>2022</v>
      </c>
      <c r="C583" t="s">
        <v>200</v>
      </c>
      <c r="D583" t="s">
        <v>254</v>
      </c>
      <c r="E583" t="s">
        <v>202</v>
      </c>
      <c r="F583" t="s">
        <v>208</v>
      </c>
      <c r="G583">
        <v>1287</v>
      </c>
      <c r="H583" t="s">
        <v>204</v>
      </c>
      <c r="I583" t="b">
        <v>1</v>
      </c>
    </row>
    <row r="584" spans="1:9" x14ac:dyDescent="0.2">
      <c r="A584" s="33">
        <v>44469</v>
      </c>
      <c r="B584">
        <v>2022</v>
      </c>
      <c r="C584" t="s">
        <v>200</v>
      </c>
      <c r="D584" t="s">
        <v>254</v>
      </c>
      <c r="E584" t="s">
        <v>202</v>
      </c>
      <c r="F584" t="s">
        <v>209</v>
      </c>
      <c r="G584">
        <v>31671</v>
      </c>
      <c r="H584" t="s">
        <v>204</v>
      </c>
      <c r="I584" t="b">
        <v>1</v>
      </c>
    </row>
    <row r="585" spans="1:9" x14ac:dyDescent="0.2">
      <c r="A585" s="33">
        <v>44469</v>
      </c>
      <c r="B585">
        <v>2022</v>
      </c>
      <c r="C585" t="s">
        <v>200</v>
      </c>
      <c r="D585" t="s">
        <v>254</v>
      </c>
      <c r="E585" t="s">
        <v>202</v>
      </c>
      <c r="F585" t="s">
        <v>210</v>
      </c>
      <c r="G585">
        <v>69.887680120043257</v>
      </c>
      <c r="H585" t="s">
        <v>204</v>
      </c>
      <c r="I585" t="b">
        <v>1</v>
      </c>
    </row>
    <row r="586" spans="1:9" x14ac:dyDescent="0.2">
      <c r="A586" s="33">
        <v>44469</v>
      </c>
      <c r="B586">
        <v>2022</v>
      </c>
      <c r="C586" t="s">
        <v>200</v>
      </c>
      <c r="D586" t="s">
        <v>254</v>
      </c>
      <c r="E586" t="s">
        <v>202</v>
      </c>
      <c r="F586" t="s">
        <v>211</v>
      </c>
      <c r="G586">
        <v>20524</v>
      </c>
      <c r="H586" t="s">
        <v>204</v>
      </c>
      <c r="I586" t="b">
        <v>1</v>
      </c>
    </row>
    <row r="587" spans="1:9" x14ac:dyDescent="0.2">
      <c r="A587" s="33">
        <v>44469</v>
      </c>
      <c r="B587">
        <v>2022</v>
      </c>
      <c r="C587" t="s">
        <v>200</v>
      </c>
      <c r="D587" t="s">
        <v>254</v>
      </c>
      <c r="E587" t="s">
        <v>202</v>
      </c>
      <c r="F587" t="s">
        <v>212</v>
      </c>
      <c r="G587">
        <v>20505</v>
      </c>
      <c r="H587" t="s">
        <v>204</v>
      </c>
      <c r="I587" t="b">
        <v>1</v>
      </c>
    </row>
    <row r="588" spans="1:9" x14ac:dyDescent="0.2">
      <c r="A588" s="33">
        <v>44469</v>
      </c>
      <c r="B588">
        <v>2022</v>
      </c>
      <c r="C588" t="s">
        <v>200</v>
      </c>
      <c r="D588" t="s">
        <v>254</v>
      </c>
      <c r="E588" t="s">
        <v>202</v>
      </c>
      <c r="F588" t="s">
        <v>213</v>
      </c>
      <c r="G588">
        <v>45.247920206544997</v>
      </c>
      <c r="H588" t="s">
        <v>204</v>
      </c>
      <c r="I588" t="b">
        <v>1</v>
      </c>
    </row>
    <row r="589" spans="1:9" x14ac:dyDescent="0.2">
      <c r="A589" s="33">
        <v>44469</v>
      </c>
      <c r="B589">
        <v>2022</v>
      </c>
      <c r="C589" t="s">
        <v>200</v>
      </c>
      <c r="D589" t="s">
        <v>254</v>
      </c>
      <c r="E589" t="s">
        <v>202</v>
      </c>
      <c r="F589" t="s">
        <v>214</v>
      </c>
      <c r="G589">
        <v>20238</v>
      </c>
      <c r="H589" t="s">
        <v>204</v>
      </c>
      <c r="I589" t="b">
        <v>1</v>
      </c>
    </row>
    <row r="590" spans="1:9" x14ac:dyDescent="0.2">
      <c r="A590" s="33">
        <v>44469</v>
      </c>
      <c r="B590">
        <v>2022</v>
      </c>
      <c r="C590" t="s">
        <v>200</v>
      </c>
      <c r="D590" t="s">
        <v>254</v>
      </c>
      <c r="E590" t="s">
        <v>202</v>
      </c>
      <c r="F590" t="s">
        <v>215</v>
      </c>
      <c r="G590">
        <v>44.658737339188377</v>
      </c>
      <c r="H590" t="s">
        <v>204</v>
      </c>
      <c r="I590" t="b">
        <v>1</v>
      </c>
    </row>
    <row r="591" spans="1:9" x14ac:dyDescent="0.2">
      <c r="A591" s="33">
        <v>44469</v>
      </c>
      <c r="B591">
        <v>2022</v>
      </c>
      <c r="C591" t="s">
        <v>200</v>
      </c>
      <c r="D591" t="s">
        <v>254</v>
      </c>
      <c r="E591" t="s">
        <v>202</v>
      </c>
      <c r="F591" t="s">
        <v>216</v>
      </c>
      <c r="G591">
        <v>286</v>
      </c>
      <c r="H591" t="s">
        <v>204</v>
      </c>
      <c r="I591" t="b">
        <v>1</v>
      </c>
    </row>
    <row r="592" spans="1:9" x14ac:dyDescent="0.2">
      <c r="A592" s="33">
        <v>44469</v>
      </c>
      <c r="B592">
        <v>2022</v>
      </c>
      <c r="C592" t="s">
        <v>200</v>
      </c>
      <c r="D592" t="s">
        <v>254</v>
      </c>
      <c r="E592" t="s">
        <v>202</v>
      </c>
      <c r="F592" t="s">
        <v>217</v>
      </c>
      <c r="G592">
        <v>19</v>
      </c>
      <c r="H592" t="s">
        <v>204</v>
      </c>
      <c r="I592" t="b">
        <v>1</v>
      </c>
    </row>
    <row r="593" spans="1:9" x14ac:dyDescent="0.2">
      <c r="A593" s="33">
        <v>44469</v>
      </c>
      <c r="B593">
        <v>2022</v>
      </c>
      <c r="C593" t="s">
        <v>200</v>
      </c>
      <c r="D593" t="s">
        <v>254</v>
      </c>
      <c r="E593" t="s">
        <v>202</v>
      </c>
      <c r="F593" t="s">
        <v>218</v>
      </c>
      <c r="G593">
        <v>5599</v>
      </c>
      <c r="H593" t="s">
        <v>204</v>
      </c>
      <c r="I593" t="b">
        <v>1</v>
      </c>
    </row>
    <row r="594" spans="1:9" x14ac:dyDescent="0.2">
      <c r="A594" s="33">
        <v>44469</v>
      </c>
      <c r="B594">
        <v>2022</v>
      </c>
      <c r="C594" t="s">
        <v>200</v>
      </c>
      <c r="D594" t="s">
        <v>254</v>
      </c>
      <c r="E594" t="s">
        <v>202</v>
      </c>
      <c r="F594" t="s">
        <v>1</v>
      </c>
      <c r="G594">
        <v>45317</v>
      </c>
      <c r="H594" t="s">
        <v>204</v>
      </c>
      <c r="I594" t="b">
        <v>1</v>
      </c>
    </row>
    <row r="595" spans="1:9" x14ac:dyDescent="0.2">
      <c r="A595" s="33">
        <v>44469</v>
      </c>
      <c r="B595">
        <v>2022</v>
      </c>
      <c r="C595" t="s">
        <v>200</v>
      </c>
      <c r="D595" t="s">
        <v>254</v>
      </c>
      <c r="E595" t="s">
        <v>202</v>
      </c>
      <c r="F595" t="s">
        <v>219</v>
      </c>
      <c r="G595">
        <v>4547</v>
      </c>
      <c r="H595" t="s">
        <v>204</v>
      </c>
      <c r="I595" t="b">
        <v>1</v>
      </c>
    </row>
    <row r="596" spans="1:9" x14ac:dyDescent="0.2">
      <c r="A596" s="33">
        <v>44561</v>
      </c>
      <c r="B596">
        <v>2022</v>
      </c>
      <c r="C596" t="s">
        <v>220</v>
      </c>
      <c r="D596" t="s">
        <v>255</v>
      </c>
      <c r="E596" t="s">
        <v>202</v>
      </c>
      <c r="F596" t="s">
        <v>203</v>
      </c>
      <c r="G596">
        <v>2.5</v>
      </c>
      <c r="H596" t="s">
        <v>204</v>
      </c>
      <c r="I596" t="b">
        <v>1</v>
      </c>
    </row>
    <row r="597" spans="1:9" x14ac:dyDescent="0.2">
      <c r="A597" s="33">
        <v>44561</v>
      </c>
      <c r="B597">
        <v>2022</v>
      </c>
      <c r="C597" t="s">
        <v>220</v>
      </c>
      <c r="D597" t="s">
        <v>255</v>
      </c>
      <c r="E597" t="s">
        <v>202</v>
      </c>
      <c r="F597" t="s">
        <v>205</v>
      </c>
      <c r="G597">
        <v>16960</v>
      </c>
      <c r="H597" t="s">
        <v>204</v>
      </c>
      <c r="I597" t="b">
        <v>1</v>
      </c>
    </row>
    <row r="598" spans="1:9" x14ac:dyDescent="0.2">
      <c r="A598" s="33">
        <v>44561</v>
      </c>
      <c r="B598">
        <v>2022</v>
      </c>
      <c r="C598" t="s">
        <v>220</v>
      </c>
      <c r="D598" t="s">
        <v>255</v>
      </c>
      <c r="E598" t="s">
        <v>202</v>
      </c>
      <c r="F598" t="s">
        <v>206</v>
      </c>
      <c r="G598">
        <v>3496</v>
      </c>
      <c r="H598" t="s">
        <v>204</v>
      </c>
      <c r="I598" t="b">
        <v>1</v>
      </c>
    </row>
    <row r="599" spans="1:9" x14ac:dyDescent="0.2">
      <c r="A599" s="33">
        <v>44561</v>
      </c>
      <c r="B599">
        <v>2022</v>
      </c>
      <c r="C599" t="s">
        <v>220</v>
      </c>
      <c r="D599" t="s">
        <v>255</v>
      </c>
      <c r="E599" t="s">
        <v>202</v>
      </c>
      <c r="F599" t="s">
        <v>207</v>
      </c>
      <c r="G599">
        <v>2.48</v>
      </c>
      <c r="H599" t="s">
        <v>204</v>
      </c>
      <c r="I599" t="b">
        <v>1</v>
      </c>
    </row>
    <row r="600" spans="1:9" x14ac:dyDescent="0.2">
      <c r="A600" s="33">
        <v>44561</v>
      </c>
      <c r="B600">
        <v>2022</v>
      </c>
      <c r="C600" t="s">
        <v>220</v>
      </c>
      <c r="D600" t="s">
        <v>255</v>
      </c>
      <c r="E600" t="s">
        <v>202</v>
      </c>
      <c r="F600" t="s">
        <v>10</v>
      </c>
      <c r="G600">
        <v>25743</v>
      </c>
      <c r="H600" t="s">
        <v>204</v>
      </c>
      <c r="I600" t="b">
        <v>1</v>
      </c>
    </row>
    <row r="601" spans="1:9" x14ac:dyDescent="0.2">
      <c r="A601" s="33">
        <v>44561</v>
      </c>
      <c r="B601">
        <v>2022</v>
      </c>
      <c r="C601" t="s">
        <v>220</v>
      </c>
      <c r="D601" t="s">
        <v>255</v>
      </c>
      <c r="E601" t="s">
        <v>202</v>
      </c>
      <c r="F601" t="s">
        <v>208</v>
      </c>
      <c r="G601">
        <v>1384</v>
      </c>
      <c r="H601" t="s">
        <v>204</v>
      </c>
      <c r="I601" t="b">
        <v>1</v>
      </c>
    </row>
    <row r="602" spans="1:9" x14ac:dyDescent="0.2">
      <c r="A602" s="33">
        <v>44561</v>
      </c>
      <c r="B602">
        <v>2022</v>
      </c>
      <c r="C602" t="s">
        <v>220</v>
      </c>
      <c r="D602" t="s">
        <v>255</v>
      </c>
      <c r="E602" t="s">
        <v>202</v>
      </c>
      <c r="F602" t="s">
        <v>209</v>
      </c>
      <c r="G602">
        <v>34768</v>
      </c>
      <c r="H602" t="s">
        <v>204</v>
      </c>
      <c r="I602" t="b">
        <v>1</v>
      </c>
    </row>
    <row r="603" spans="1:9" x14ac:dyDescent="0.2">
      <c r="A603" s="33">
        <v>44561</v>
      </c>
      <c r="B603">
        <v>2022</v>
      </c>
      <c r="C603" t="s">
        <v>220</v>
      </c>
      <c r="D603" t="s">
        <v>255</v>
      </c>
      <c r="E603" t="s">
        <v>202</v>
      </c>
      <c r="F603" t="s">
        <v>210</v>
      </c>
      <c r="G603">
        <v>67.213114754098356</v>
      </c>
      <c r="H603" t="s">
        <v>204</v>
      </c>
      <c r="I603" t="b">
        <v>1</v>
      </c>
    </row>
    <row r="604" spans="1:9" x14ac:dyDescent="0.2">
      <c r="A604" s="33">
        <v>44561</v>
      </c>
      <c r="B604">
        <v>2022</v>
      </c>
      <c r="C604" t="s">
        <v>220</v>
      </c>
      <c r="D604" t="s">
        <v>255</v>
      </c>
      <c r="E604" t="s">
        <v>202</v>
      </c>
      <c r="F604" t="s">
        <v>211</v>
      </c>
      <c r="G604">
        <v>22515</v>
      </c>
      <c r="H604" t="s">
        <v>204</v>
      </c>
      <c r="I604" t="b">
        <v>1</v>
      </c>
    </row>
    <row r="605" spans="1:9" x14ac:dyDescent="0.2">
      <c r="A605" s="33">
        <v>44561</v>
      </c>
      <c r="B605">
        <v>2022</v>
      </c>
      <c r="C605" t="s">
        <v>220</v>
      </c>
      <c r="D605" t="s">
        <v>255</v>
      </c>
      <c r="E605" t="s">
        <v>202</v>
      </c>
      <c r="F605" t="s">
        <v>212</v>
      </c>
      <c r="G605">
        <v>18765</v>
      </c>
      <c r="H605" t="s">
        <v>204</v>
      </c>
      <c r="I605" t="b">
        <v>1</v>
      </c>
    </row>
    <row r="606" spans="1:9" x14ac:dyDescent="0.2">
      <c r="A606" s="33">
        <v>44561</v>
      </c>
      <c r="B606">
        <v>2022</v>
      </c>
      <c r="C606" t="s">
        <v>220</v>
      </c>
      <c r="D606" t="s">
        <v>255</v>
      </c>
      <c r="E606" t="s">
        <v>202</v>
      </c>
      <c r="F606" t="s">
        <v>213</v>
      </c>
      <c r="G606">
        <v>36.276291370244358</v>
      </c>
      <c r="H606" t="s">
        <v>204</v>
      </c>
      <c r="I606" t="b">
        <v>1</v>
      </c>
    </row>
    <row r="607" spans="1:9" x14ac:dyDescent="0.2">
      <c r="A607" s="33">
        <v>44561</v>
      </c>
      <c r="B607">
        <v>2022</v>
      </c>
      <c r="C607" t="s">
        <v>220</v>
      </c>
      <c r="D607" t="s">
        <v>255</v>
      </c>
      <c r="E607" t="s">
        <v>202</v>
      </c>
      <c r="F607" t="s">
        <v>214</v>
      </c>
      <c r="G607">
        <v>22247</v>
      </c>
      <c r="H607" t="s">
        <v>204</v>
      </c>
      <c r="I607" t="b">
        <v>1</v>
      </c>
    </row>
    <row r="608" spans="1:9" x14ac:dyDescent="0.2">
      <c r="A608" s="33">
        <v>44561</v>
      </c>
      <c r="B608">
        <v>2022</v>
      </c>
      <c r="C608" t="s">
        <v>220</v>
      </c>
      <c r="D608" t="s">
        <v>255</v>
      </c>
      <c r="E608" t="s">
        <v>202</v>
      </c>
      <c r="F608" t="s">
        <v>215</v>
      </c>
      <c r="G608">
        <v>43.007655428394678</v>
      </c>
      <c r="H608" t="s">
        <v>204</v>
      </c>
      <c r="I608" t="b">
        <v>1</v>
      </c>
    </row>
    <row r="609" spans="1:9" x14ac:dyDescent="0.2">
      <c r="A609" s="33">
        <v>44561</v>
      </c>
      <c r="B609">
        <v>2022</v>
      </c>
      <c r="C609" t="s">
        <v>220</v>
      </c>
      <c r="D609" t="s">
        <v>255</v>
      </c>
      <c r="E609" t="s">
        <v>202</v>
      </c>
      <c r="F609" t="s">
        <v>216</v>
      </c>
      <c r="G609">
        <v>268</v>
      </c>
      <c r="H609" t="s">
        <v>204</v>
      </c>
      <c r="I609" t="b">
        <v>1</v>
      </c>
    </row>
    <row r="610" spans="1:9" x14ac:dyDescent="0.2">
      <c r="A610" s="33">
        <v>44561</v>
      </c>
      <c r="B610">
        <v>2022</v>
      </c>
      <c r="C610" t="s">
        <v>220</v>
      </c>
      <c r="D610" t="s">
        <v>255</v>
      </c>
      <c r="E610" t="s">
        <v>202</v>
      </c>
      <c r="F610" t="s">
        <v>217</v>
      </c>
      <c r="G610">
        <v>3750</v>
      </c>
      <c r="H610" t="s">
        <v>204</v>
      </c>
      <c r="I610" t="b">
        <v>1</v>
      </c>
    </row>
    <row r="611" spans="1:9" x14ac:dyDescent="0.2">
      <c r="A611" s="33">
        <v>44561</v>
      </c>
      <c r="B611">
        <v>2022</v>
      </c>
      <c r="C611" t="s">
        <v>220</v>
      </c>
      <c r="D611" t="s">
        <v>255</v>
      </c>
      <c r="E611" t="s">
        <v>202</v>
      </c>
      <c r="F611" t="s">
        <v>218</v>
      </c>
      <c r="G611">
        <v>5758</v>
      </c>
      <c r="H611" t="s">
        <v>204</v>
      </c>
      <c r="I611" t="b">
        <v>1</v>
      </c>
    </row>
    <row r="612" spans="1:9" x14ac:dyDescent="0.2">
      <c r="A612" s="33">
        <v>44561</v>
      </c>
      <c r="B612">
        <v>2022</v>
      </c>
      <c r="C612" t="s">
        <v>220</v>
      </c>
      <c r="D612" t="s">
        <v>255</v>
      </c>
      <c r="E612" t="s">
        <v>202</v>
      </c>
      <c r="F612" t="s">
        <v>1</v>
      </c>
      <c r="G612">
        <v>51728</v>
      </c>
      <c r="H612" t="s">
        <v>204</v>
      </c>
      <c r="I612" t="b">
        <v>1</v>
      </c>
    </row>
    <row r="613" spans="1:9" x14ac:dyDescent="0.2">
      <c r="A613" s="33">
        <v>44561</v>
      </c>
      <c r="B613">
        <v>2022</v>
      </c>
      <c r="C613" t="s">
        <v>220</v>
      </c>
      <c r="D613" t="s">
        <v>255</v>
      </c>
      <c r="E613" t="s">
        <v>202</v>
      </c>
      <c r="F613" t="s">
        <v>219</v>
      </c>
      <c r="G613">
        <v>5379</v>
      </c>
      <c r="H613" t="s">
        <v>204</v>
      </c>
      <c r="I613" t="b">
        <v>1</v>
      </c>
    </row>
    <row r="614" spans="1:9" x14ac:dyDescent="0.2">
      <c r="A614" s="33">
        <v>44651</v>
      </c>
      <c r="B614">
        <v>2022</v>
      </c>
      <c r="C614" t="s">
        <v>222</v>
      </c>
      <c r="D614" t="s">
        <v>256</v>
      </c>
      <c r="E614" t="s">
        <v>202</v>
      </c>
      <c r="F614" t="s">
        <v>203</v>
      </c>
      <c r="G614">
        <v>2.23</v>
      </c>
      <c r="H614" t="s">
        <v>204</v>
      </c>
      <c r="I614" t="b">
        <v>1</v>
      </c>
    </row>
    <row r="615" spans="1:9" x14ac:dyDescent="0.2">
      <c r="A615" s="33">
        <v>44651</v>
      </c>
      <c r="B615">
        <v>2022</v>
      </c>
      <c r="C615" t="s">
        <v>222</v>
      </c>
      <c r="D615" t="s">
        <v>256</v>
      </c>
      <c r="E615" t="s">
        <v>202</v>
      </c>
      <c r="F615" t="s">
        <v>205</v>
      </c>
      <c r="G615">
        <v>15615</v>
      </c>
      <c r="H615" t="s">
        <v>204</v>
      </c>
      <c r="I615" t="b">
        <v>1</v>
      </c>
    </row>
    <row r="616" spans="1:9" x14ac:dyDescent="0.2">
      <c r="A616" s="33">
        <v>44651</v>
      </c>
      <c r="B616">
        <v>2022</v>
      </c>
      <c r="C616" t="s">
        <v>222</v>
      </c>
      <c r="D616" t="s">
        <v>256</v>
      </c>
      <c r="E616" t="s">
        <v>202</v>
      </c>
      <c r="F616" t="s">
        <v>206</v>
      </c>
      <c r="G616">
        <v>3773</v>
      </c>
      <c r="H616" t="s">
        <v>204</v>
      </c>
      <c r="I616" t="b">
        <v>1</v>
      </c>
    </row>
    <row r="617" spans="1:9" x14ac:dyDescent="0.2">
      <c r="A617" s="33">
        <v>44651</v>
      </c>
      <c r="B617">
        <v>2022</v>
      </c>
      <c r="C617" t="s">
        <v>222</v>
      </c>
      <c r="D617" t="s">
        <v>256</v>
      </c>
      <c r="E617" t="s">
        <v>202</v>
      </c>
      <c r="F617" t="s">
        <v>207</v>
      </c>
      <c r="G617">
        <v>2.2200000000000002</v>
      </c>
      <c r="H617" t="s">
        <v>204</v>
      </c>
      <c r="I617" t="b">
        <v>1</v>
      </c>
    </row>
    <row r="618" spans="1:9" x14ac:dyDescent="0.2">
      <c r="A618" s="33">
        <v>44651</v>
      </c>
      <c r="B618">
        <v>2022</v>
      </c>
      <c r="C618" t="s">
        <v>222</v>
      </c>
      <c r="D618" t="s">
        <v>256</v>
      </c>
      <c r="E618" t="s">
        <v>202</v>
      </c>
      <c r="F618" t="s">
        <v>10</v>
      </c>
      <c r="G618">
        <v>24137</v>
      </c>
      <c r="H618" t="s">
        <v>204</v>
      </c>
      <c r="I618" t="b">
        <v>1</v>
      </c>
    </row>
    <row r="619" spans="1:9" x14ac:dyDescent="0.2">
      <c r="A619" s="33">
        <v>44651</v>
      </c>
      <c r="B619">
        <v>2022</v>
      </c>
      <c r="C619" t="s">
        <v>222</v>
      </c>
      <c r="D619" t="s">
        <v>256</v>
      </c>
      <c r="E619" t="s">
        <v>202</v>
      </c>
      <c r="F619" t="s">
        <v>208</v>
      </c>
      <c r="G619">
        <v>1480</v>
      </c>
      <c r="H619" t="s">
        <v>204</v>
      </c>
      <c r="I619" t="b">
        <v>1</v>
      </c>
    </row>
    <row r="620" spans="1:9" x14ac:dyDescent="0.2">
      <c r="A620" s="33">
        <v>44651</v>
      </c>
      <c r="B620">
        <v>2022</v>
      </c>
      <c r="C620" t="s">
        <v>222</v>
      </c>
      <c r="D620" t="s">
        <v>256</v>
      </c>
      <c r="E620" t="s">
        <v>202</v>
      </c>
      <c r="F620" t="s">
        <v>209</v>
      </c>
      <c r="G620">
        <v>33745</v>
      </c>
      <c r="H620" t="s">
        <v>204</v>
      </c>
      <c r="I620" t="b">
        <v>1</v>
      </c>
    </row>
    <row r="621" spans="1:9" x14ac:dyDescent="0.2">
      <c r="A621" s="33">
        <v>44651</v>
      </c>
      <c r="B621">
        <v>2022</v>
      </c>
      <c r="C621" t="s">
        <v>222</v>
      </c>
      <c r="D621" t="s">
        <v>256</v>
      </c>
      <c r="E621" t="s">
        <v>202</v>
      </c>
      <c r="F621" t="s">
        <v>210</v>
      </c>
      <c r="G621">
        <v>68.365072933549428</v>
      </c>
      <c r="H621" t="s">
        <v>204</v>
      </c>
      <c r="I621" t="b">
        <v>1</v>
      </c>
    </row>
    <row r="622" spans="1:9" x14ac:dyDescent="0.2">
      <c r="A622" s="33">
        <v>44651</v>
      </c>
      <c r="B622">
        <v>2022</v>
      </c>
      <c r="C622" t="s">
        <v>222</v>
      </c>
      <c r="D622" t="s">
        <v>256</v>
      </c>
      <c r="E622" t="s">
        <v>202</v>
      </c>
      <c r="F622" t="s">
        <v>211</v>
      </c>
      <c r="G622">
        <v>20190</v>
      </c>
      <c r="H622" t="s">
        <v>204</v>
      </c>
      <c r="I622" t="b">
        <v>1</v>
      </c>
    </row>
    <row r="623" spans="1:9" x14ac:dyDescent="0.2">
      <c r="A623" s="33">
        <v>44651</v>
      </c>
      <c r="B623">
        <v>2022</v>
      </c>
      <c r="C623" t="s">
        <v>222</v>
      </c>
      <c r="D623" t="s">
        <v>256</v>
      </c>
      <c r="E623" t="s">
        <v>202</v>
      </c>
      <c r="F623" t="s">
        <v>212</v>
      </c>
      <c r="G623">
        <v>16728</v>
      </c>
      <c r="H623" t="s">
        <v>204</v>
      </c>
      <c r="I623" t="b">
        <v>1</v>
      </c>
    </row>
    <row r="624" spans="1:9" x14ac:dyDescent="0.2">
      <c r="A624" s="33">
        <v>44651</v>
      </c>
      <c r="B624">
        <v>2022</v>
      </c>
      <c r="C624" t="s">
        <v>222</v>
      </c>
      <c r="D624" t="s">
        <v>256</v>
      </c>
      <c r="E624" t="s">
        <v>202</v>
      </c>
      <c r="F624" t="s">
        <v>213</v>
      </c>
      <c r="G624">
        <v>33.889789303079418</v>
      </c>
      <c r="H624" t="s">
        <v>204</v>
      </c>
      <c r="I624" t="b">
        <v>1</v>
      </c>
    </row>
    <row r="625" spans="1:9" x14ac:dyDescent="0.2">
      <c r="A625" s="33">
        <v>44651</v>
      </c>
      <c r="B625">
        <v>2022</v>
      </c>
      <c r="C625" t="s">
        <v>222</v>
      </c>
      <c r="D625" t="s">
        <v>256</v>
      </c>
      <c r="E625" t="s">
        <v>202</v>
      </c>
      <c r="F625" t="s">
        <v>214</v>
      </c>
      <c r="G625">
        <v>20364</v>
      </c>
      <c r="H625" t="s">
        <v>204</v>
      </c>
      <c r="I625" t="b">
        <v>1</v>
      </c>
    </row>
    <row r="626" spans="1:9" x14ac:dyDescent="0.2">
      <c r="A626" s="33">
        <v>44651</v>
      </c>
      <c r="B626">
        <v>2022</v>
      </c>
      <c r="C626" t="s">
        <v>222</v>
      </c>
      <c r="D626" t="s">
        <v>256</v>
      </c>
      <c r="E626" t="s">
        <v>202</v>
      </c>
      <c r="F626" t="s">
        <v>215</v>
      </c>
      <c r="G626">
        <v>41.256077795786062</v>
      </c>
      <c r="H626" t="s">
        <v>204</v>
      </c>
      <c r="I626" t="b">
        <v>1</v>
      </c>
    </row>
    <row r="627" spans="1:9" x14ac:dyDescent="0.2">
      <c r="A627" s="33">
        <v>44651</v>
      </c>
      <c r="B627">
        <v>2022</v>
      </c>
      <c r="C627" t="s">
        <v>222</v>
      </c>
      <c r="D627" t="s">
        <v>256</v>
      </c>
      <c r="E627" t="s">
        <v>202</v>
      </c>
      <c r="F627" t="s">
        <v>216</v>
      </c>
      <c r="G627">
        <v>-174</v>
      </c>
      <c r="H627" t="s">
        <v>204</v>
      </c>
      <c r="I627" t="b">
        <v>1</v>
      </c>
    </row>
    <row r="628" spans="1:9" x14ac:dyDescent="0.2">
      <c r="A628" s="33">
        <v>44651</v>
      </c>
      <c r="B628">
        <v>2022</v>
      </c>
      <c r="C628" t="s">
        <v>222</v>
      </c>
      <c r="D628" t="s">
        <v>256</v>
      </c>
      <c r="E628" t="s">
        <v>202</v>
      </c>
      <c r="F628" t="s">
        <v>217</v>
      </c>
      <c r="G628">
        <v>3462</v>
      </c>
      <c r="H628" t="s">
        <v>204</v>
      </c>
      <c r="I628" t="b">
        <v>1</v>
      </c>
    </row>
    <row r="629" spans="1:9" x14ac:dyDescent="0.2">
      <c r="A629" s="33">
        <v>44651</v>
      </c>
      <c r="B629">
        <v>2022</v>
      </c>
      <c r="C629" t="s">
        <v>222</v>
      </c>
      <c r="D629" t="s">
        <v>256</v>
      </c>
      <c r="E629" t="s">
        <v>202</v>
      </c>
      <c r="F629" t="s">
        <v>218</v>
      </c>
      <c r="G629">
        <v>6306</v>
      </c>
      <c r="H629" t="s">
        <v>204</v>
      </c>
      <c r="I629" t="b">
        <v>1</v>
      </c>
    </row>
    <row r="630" spans="1:9" x14ac:dyDescent="0.2">
      <c r="A630" s="33">
        <v>44651</v>
      </c>
      <c r="B630">
        <v>2022</v>
      </c>
      <c r="C630" t="s">
        <v>222</v>
      </c>
      <c r="D630" t="s">
        <v>256</v>
      </c>
      <c r="E630" t="s">
        <v>202</v>
      </c>
      <c r="F630" t="s">
        <v>1</v>
      </c>
      <c r="G630">
        <v>49360</v>
      </c>
      <c r="H630" t="s">
        <v>204</v>
      </c>
      <c r="I630" t="b">
        <v>1</v>
      </c>
    </row>
    <row r="631" spans="1:9" x14ac:dyDescent="0.2">
      <c r="A631" s="33">
        <v>44651</v>
      </c>
      <c r="B631">
        <v>2022</v>
      </c>
      <c r="C631" t="s">
        <v>222</v>
      </c>
      <c r="D631" t="s">
        <v>256</v>
      </c>
      <c r="E631" t="s">
        <v>202</v>
      </c>
      <c r="F631" t="s">
        <v>219</v>
      </c>
      <c r="G631">
        <v>5595</v>
      </c>
      <c r="H631" t="s">
        <v>204</v>
      </c>
      <c r="I631" t="b">
        <v>1</v>
      </c>
    </row>
    <row r="632" spans="1:9" x14ac:dyDescent="0.2">
      <c r="A632" s="33">
        <v>44742</v>
      </c>
      <c r="B632">
        <v>2022</v>
      </c>
      <c r="C632" t="s">
        <v>224</v>
      </c>
      <c r="D632" t="s">
        <v>257</v>
      </c>
      <c r="E632" t="s">
        <v>202</v>
      </c>
      <c r="F632" t="s">
        <v>203</v>
      </c>
      <c r="G632">
        <v>2.239999999999998</v>
      </c>
      <c r="H632" t="s">
        <v>204</v>
      </c>
      <c r="I632" t="b">
        <v>1</v>
      </c>
    </row>
    <row r="633" spans="1:9" x14ac:dyDescent="0.2">
      <c r="A633" s="33">
        <v>44742</v>
      </c>
      <c r="B633">
        <v>2022</v>
      </c>
      <c r="C633" t="s">
        <v>224</v>
      </c>
      <c r="D633" t="s">
        <v>257</v>
      </c>
      <c r="E633" t="s">
        <v>202</v>
      </c>
      <c r="F633" t="s">
        <v>205</v>
      </c>
      <c r="G633">
        <v>16429</v>
      </c>
      <c r="H633" t="s">
        <v>204</v>
      </c>
      <c r="I633" t="b">
        <v>1</v>
      </c>
    </row>
    <row r="634" spans="1:9" x14ac:dyDescent="0.2">
      <c r="A634" s="33">
        <v>44742</v>
      </c>
      <c r="B634">
        <v>2022</v>
      </c>
      <c r="C634" t="s">
        <v>224</v>
      </c>
      <c r="D634" t="s">
        <v>257</v>
      </c>
      <c r="E634" t="s">
        <v>202</v>
      </c>
      <c r="F634" t="s">
        <v>206</v>
      </c>
      <c r="G634">
        <v>3979</v>
      </c>
      <c r="H634" t="s">
        <v>204</v>
      </c>
      <c r="I634" t="b">
        <v>1</v>
      </c>
    </row>
    <row r="635" spans="1:9" x14ac:dyDescent="0.2">
      <c r="A635" s="33">
        <v>44742</v>
      </c>
      <c r="B635">
        <v>2022</v>
      </c>
      <c r="C635" t="s">
        <v>224</v>
      </c>
      <c r="D635" t="s">
        <v>257</v>
      </c>
      <c r="E635" t="s">
        <v>202</v>
      </c>
      <c r="F635" t="s">
        <v>207</v>
      </c>
      <c r="G635">
        <v>2.2400000000000002</v>
      </c>
      <c r="H635" t="s">
        <v>204</v>
      </c>
      <c r="I635" t="b">
        <v>1</v>
      </c>
    </row>
    <row r="636" spans="1:9" x14ac:dyDescent="0.2">
      <c r="A636" s="33">
        <v>44742</v>
      </c>
      <c r="B636">
        <v>2022</v>
      </c>
      <c r="C636" t="s">
        <v>224</v>
      </c>
      <c r="D636" t="s">
        <v>257</v>
      </c>
      <c r="E636" t="s">
        <v>202</v>
      </c>
      <c r="F636" t="s">
        <v>10</v>
      </c>
      <c r="G636">
        <v>24513</v>
      </c>
      <c r="H636" t="s">
        <v>204</v>
      </c>
      <c r="I636" t="b">
        <v>1</v>
      </c>
    </row>
    <row r="637" spans="1:9" x14ac:dyDescent="0.2">
      <c r="A637" s="33">
        <v>44742</v>
      </c>
      <c r="B637">
        <v>2022</v>
      </c>
      <c r="C637" t="s">
        <v>224</v>
      </c>
      <c r="D637" t="s">
        <v>257</v>
      </c>
      <c r="E637" t="s">
        <v>202</v>
      </c>
      <c r="F637" t="s">
        <v>208</v>
      </c>
      <c r="G637">
        <v>1749</v>
      </c>
      <c r="H637" t="s">
        <v>204</v>
      </c>
      <c r="I637" t="b">
        <v>1</v>
      </c>
    </row>
    <row r="638" spans="1:9" x14ac:dyDescent="0.2">
      <c r="A638" s="33">
        <v>44742</v>
      </c>
      <c r="B638">
        <v>2022</v>
      </c>
      <c r="C638" t="s">
        <v>224</v>
      </c>
      <c r="D638" t="s">
        <v>257</v>
      </c>
      <c r="E638" t="s">
        <v>202</v>
      </c>
      <c r="F638" t="s">
        <v>209</v>
      </c>
      <c r="G638">
        <v>35436</v>
      </c>
      <c r="H638" t="s">
        <v>204</v>
      </c>
      <c r="I638" t="b">
        <v>1</v>
      </c>
    </row>
    <row r="639" spans="1:9" x14ac:dyDescent="0.2">
      <c r="A639" s="33">
        <v>44742</v>
      </c>
      <c r="B639">
        <v>2022</v>
      </c>
      <c r="C639" t="s">
        <v>224</v>
      </c>
      <c r="D639" t="s">
        <v>257</v>
      </c>
      <c r="E639" t="s">
        <v>202</v>
      </c>
      <c r="F639" t="s">
        <v>210</v>
      </c>
      <c r="G639">
        <v>68.323532247180168</v>
      </c>
      <c r="H639" t="s">
        <v>204</v>
      </c>
      <c r="I639" t="b">
        <v>1</v>
      </c>
    </row>
    <row r="640" spans="1:9" x14ac:dyDescent="0.2">
      <c r="A640" s="33">
        <v>44742</v>
      </c>
      <c r="B640">
        <v>2022</v>
      </c>
      <c r="C640" t="s">
        <v>224</v>
      </c>
      <c r="D640" t="s">
        <v>257</v>
      </c>
      <c r="E640" t="s">
        <v>202</v>
      </c>
      <c r="F640" t="s">
        <v>211</v>
      </c>
      <c r="G640">
        <v>20487</v>
      </c>
      <c r="H640" t="s">
        <v>204</v>
      </c>
      <c r="I640" t="b">
        <v>1</v>
      </c>
    </row>
    <row r="641" spans="1:9" x14ac:dyDescent="0.2">
      <c r="A641" s="33">
        <v>44742</v>
      </c>
      <c r="B641">
        <v>2022</v>
      </c>
      <c r="C641" t="s">
        <v>224</v>
      </c>
      <c r="D641" t="s">
        <v>257</v>
      </c>
      <c r="E641" t="s">
        <v>202</v>
      </c>
      <c r="F641" t="s">
        <v>212</v>
      </c>
      <c r="G641">
        <v>16740</v>
      </c>
      <c r="H641" t="s">
        <v>204</v>
      </c>
      <c r="I641" t="b">
        <v>1</v>
      </c>
    </row>
    <row r="642" spans="1:9" x14ac:dyDescent="0.2">
      <c r="A642" s="33">
        <v>44742</v>
      </c>
      <c r="B642">
        <v>2022</v>
      </c>
      <c r="C642" t="s">
        <v>224</v>
      </c>
      <c r="D642" t="s">
        <v>257</v>
      </c>
      <c r="E642" t="s">
        <v>202</v>
      </c>
      <c r="F642" t="s">
        <v>213</v>
      </c>
      <c r="G642">
        <v>32.276101417140652</v>
      </c>
      <c r="H642" t="s">
        <v>204</v>
      </c>
      <c r="I642" t="b">
        <v>1</v>
      </c>
    </row>
    <row r="643" spans="1:9" x14ac:dyDescent="0.2">
      <c r="A643" s="33">
        <v>44742</v>
      </c>
      <c r="B643">
        <v>2022</v>
      </c>
      <c r="C643" t="s">
        <v>224</v>
      </c>
      <c r="D643" t="s">
        <v>257</v>
      </c>
      <c r="E643" t="s">
        <v>202</v>
      </c>
      <c r="F643" t="s">
        <v>214</v>
      </c>
      <c r="G643">
        <v>20534</v>
      </c>
      <c r="H643" t="s">
        <v>204</v>
      </c>
      <c r="I643" t="b">
        <v>1</v>
      </c>
    </row>
    <row r="644" spans="1:9" x14ac:dyDescent="0.2">
      <c r="A644" s="33">
        <v>44742</v>
      </c>
      <c r="B644">
        <v>2022</v>
      </c>
      <c r="C644" t="s">
        <v>224</v>
      </c>
      <c r="D644" t="s">
        <v>257</v>
      </c>
      <c r="E644" t="s">
        <v>202</v>
      </c>
      <c r="F644" t="s">
        <v>215</v>
      </c>
      <c r="G644">
        <v>39.591246505350433</v>
      </c>
      <c r="H644" t="s">
        <v>204</v>
      </c>
      <c r="I644" t="b">
        <v>1</v>
      </c>
    </row>
    <row r="645" spans="1:9" x14ac:dyDescent="0.2">
      <c r="A645" s="33">
        <v>44742</v>
      </c>
      <c r="B645">
        <v>2022</v>
      </c>
      <c r="C645" t="s">
        <v>224</v>
      </c>
      <c r="D645" t="s">
        <v>257</v>
      </c>
      <c r="E645" t="s">
        <v>202</v>
      </c>
      <c r="F645" t="s">
        <v>216</v>
      </c>
      <c r="G645">
        <v>-47</v>
      </c>
      <c r="H645" t="s">
        <v>204</v>
      </c>
      <c r="I645" t="b">
        <v>1</v>
      </c>
    </row>
    <row r="646" spans="1:9" x14ac:dyDescent="0.2">
      <c r="A646" s="33">
        <v>44742</v>
      </c>
      <c r="B646">
        <v>2022</v>
      </c>
      <c r="C646" t="s">
        <v>224</v>
      </c>
      <c r="D646" t="s">
        <v>257</v>
      </c>
      <c r="E646" t="s">
        <v>202</v>
      </c>
      <c r="F646" t="s">
        <v>217</v>
      </c>
      <c r="G646">
        <v>3747</v>
      </c>
      <c r="H646" t="s">
        <v>204</v>
      </c>
      <c r="I646" t="b">
        <v>1</v>
      </c>
    </row>
    <row r="647" spans="1:9" x14ac:dyDescent="0.2">
      <c r="A647" s="33">
        <v>44742</v>
      </c>
      <c r="B647">
        <v>2022</v>
      </c>
      <c r="C647" t="s">
        <v>224</v>
      </c>
      <c r="D647" t="s">
        <v>257</v>
      </c>
      <c r="E647" t="s">
        <v>202</v>
      </c>
      <c r="F647" t="s">
        <v>218</v>
      </c>
      <c r="G647">
        <v>6849</v>
      </c>
      <c r="H647" t="s">
        <v>204</v>
      </c>
      <c r="I647" t="b">
        <v>1</v>
      </c>
    </row>
    <row r="648" spans="1:9" x14ac:dyDescent="0.2">
      <c r="A648" s="33">
        <v>44742</v>
      </c>
      <c r="B648">
        <v>2022</v>
      </c>
      <c r="C648" t="s">
        <v>224</v>
      </c>
      <c r="D648" t="s">
        <v>257</v>
      </c>
      <c r="E648" t="s">
        <v>202</v>
      </c>
      <c r="F648" t="s">
        <v>1</v>
      </c>
      <c r="G648">
        <v>51865</v>
      </c>
      <c r="H648" t="s">
        <v>204</v>
      </c>
      <c r="I648" t="b">
        <v>1</v>
      </c>
    </row>
    <row r="649" spans="1:9" x14ac:dyDescent="0.2">
      <c r="A649" s="33">
        <v>44742</v>
      </c>
      <c r="B649">
        <v>2022</v>
      </c>
      <c r="C649" t="s">
        <v>224</v>
      </c>
      <c r="D649" t="s">
        <v>257</v>
      </c>
      <c r="E649" t="s">
        <v>202</v>
      </c>
      <c r="F649" t="s">
        <v>219</v>
      </c>
      <c r="G649">
        <v>6304</v>
      </c>
      <c r="H649" t="s">
        <v>204</v>
      </c>
      <c r="I649" t="b">
        <v>1</v>
      </c>
    </row>
    <row r="650" spans="1:9" x14ac:dyDescent="0.2">
      <c r="A650" s="33">
        <v>44834</v>
      </c>
      <c r="B650">
        <v>2023</v>
      </c>
      <c r="C650" t="s">
        <v>200</v>
      </c>
      <c r="D650" t="s">
        <v>258</v>
      </c>
      <c r="E650" t="s">
        <v>202</v>
      </c>
      <c r="F650" t="s">
        <v>203</v>
      </c>
      <c r="G650">
        <v>2.35</v>
      </c>
      <c r="H650" t="s">
        <v>204</v>
      </c>
      <c r="I650" t="b">
        <v>1</v>
      </c>
    </row>
    <row r="651" spans="1:9" x14ac:dyDescent="0.2">
      <c r="A651" s="33">
        <v>44834</v>
      </c>
      <c r="B651">
        <v>2023</v>
      </c>
      <c r="C651" t="s">
        <v>200</v>
      </c>
      <c r="D651" t="s">
        <v>258</v>
      </c>
      <c r="E651" t="s">
        <v>202</v>
      </c>
      <c r="F651" t="s">
        <v>205</v>
      </c>
      <c r="G651">
        <v>15452</v>
      </c>
      <c r="H651" t="s">
        <v>204</v>
      </c>
      <c r="I651" t="b">
        <v>1</v>
      </c>
    </row>
    <row r="652" spans="1:9" x14ac:dyDescent="0.2">
      <c r="A652" s="33">
        <v>44834</v>
      </c>
      <c r="B652">
        <v>2023</v>
      </c>
      <c r="C652" t="s">
        <v>200</v>
      </c>
      <c r="D652" t="s">
        <v>258</v>
      </c>
      <c r="E652" t="s">
        <v>202</v>
      </c>
      <c r="F652" t="s">
        <v>206</v>
      </c>
      <c r="G652">
        <v>2790</v>
      </c>
      <c r="H652" t="s">
        <v>204</v>
      </c>
      <c r="I652" t="b">
        <v>1</v>
      </c>
    </row>
    <row r="653" spans="1:9" x14ac:dyDescent="0.2">
      <c r="A653" s="33">
        <v>44834</v>
      </c>
      <c r="B653">
        <v>2023</v>
      </c>
      <c r="C653" t="s">
        <v>200</v>
      </c>
      <c r="D653" t="s">
        <v>258</v>
      </c>
      <c r="E653" t="s">
        <v>202</v>
      </c>
      <c r="F653" t="s">
        <v>207</v>
      </c>
      <c r="G653">
        <v>2.35</v>
      </c>
      <c r="H653" t="s">
        <v>204</v>
      </c>
      <c r="I653" t="b">
        <v>1</v>
      </c>
    </row>
    <row r="654" spans="1:9" x14ac:dyDescent="0.2">
      <c r="A654" s="33">
        <v>44834</v>
      </c>
      <c r="B654">
        <v>2023</v>
      </c>
      <c r="C654" t="s">
        <v>200</v>
      </c>
      <c r="D654" t="s">
        <v>258</v>
      </c>
      <c r="E654" t="s">
        <v>202</v>
      </c>
      <c r="F654" t="s">
        <v>10</v>
      </c>
      <c r="G654">
        <v>24308</v>
      </c>
      <c r="H654" t="s">
        <v>204</v>
      </c>
      <c r="I654" t="b">
        <v>1</v>
      </c>
    </row>
    <row r="655" spans="1:9" x14ac:dyDescent="0.2">
      <c r="A655" s="33">
        <v>44834</v>
      </c>
      <c r="B655">
        <v>2023</v>
      </c>
      <c r="C655" t="s">
        <v>200</v>
      </c>
      <c r="D655" t="s">
        <v>258</v>
      </c>
      <c r="E655" t="s">
        <v>202</v>
      </c>
      <c r="F655" t="s">
        <v>208</v>
      </c>
      <c r="G655">
        <v>1398</v>
      </c>
      <c r="H655" t="s">
        <v>204</v>
      </c>
      <c r="I655" t="b">
        <v>1</v>
      </c>
    </row>
    <row r="656" spans="1:9" x14ac:dyDescent="0.2">
      <c r="A656" s="33">
        <v>44834</v>
      </c>
      <c r="B656">
        <v>2023</v>
      </c>
      <c r="C656" t="s">
        <v>200</v>
      </c>
      <c r="D656" t="s">
        <v>258</v>
      </c>
      <c r="E656" t="s">
        <v>202</v>
      </c>
      <c r="F656" t="s">
        <v>209</v>
      </c>
      <c r="G656">
        <v>34670</v>
      </c>
      <c r="H656" t="s">
        <v>204</v>
      </c>
      <c r="I656" t="b">
        <v>1</v>
      </c>
    </row>
    <row r="657" spans="1:9" x14ac:dyDescent="0.2">
      <c r="A657" s="33">
        <v>44834</v>
      </c>
      <c r="B657">
        <v>2023</v>
      </c>
      <c r="C657" t="s">
        <v>200</v>
      </c>
      <c r="D657" t="s">
        <v>258</v>
      </c>
      <c r="E657" t="s">
        <v>202</v>
      </c>
      <c r="F657" t="s">
        <v>210</v>
      </c>
      <c r="G657">
        <v>69.171222217788596</v>
      </c>
      <c r="H657" t="s">
        <v>204</v>
      </c>
      <c r="I657" t="b">
        <v>1</v>
      </c>
    </row>
    <row r="658" spans="1:9" x14ac:dyDescent="0.2">
      <c r="A658" s="33">
        <v>44834</v>
      </c>
      <c r="B658">
        <v>2023</v>
      </c>
      <c r="C658" t="s">
        <v>200</v>
      </c>
      <c r="D658" t="s">
        <v>258</v>
      </c>
      <c r="E658" t="s">
        <v>202</v>
      </c>
      <c r="F658" t="s">
        <v>211</v>
      </c>
      <c r="G658">
        <v>21572</v>
      </c>
      <c r="H658" t="s">
        <v>204</v>
      </c>
      <c r="I658" t="b">
        <v>1</v>
      </c>
    </row>
    <row r="659" spans="1:9" x14ac:dyDescent="0.2">
      <c r="A659" s="33">
        <v>44834</v>
      </c>
      <c r="B659">
        <v>2023</v>
      </c>
      <c r="C659" t="s">
        <v>200</v>
      </c>
      <c r="D659" t="s">
        <v>258</v>
      </c>
      <c r="E659" t="s">
        <v>202</v>
      </c>
      <c r="F659" t="s">
        <v>212</v>
      </c>
      <c r="G659">
        <v>17556</v>
      </c>
      <c r="H659" t="s">
        <v>204</v>
      </c>
      <c r="I659" t="b">
        <v>1</v>
      </c>
    </row>
    <row r="660" spans="1:9" x14ac:dyDescent="0.2">
      <c r="A660" s="33">
        <v>44834</v>
      </c>
      <c r="B660">
        <v>2023</v>
      </c>
      <c r="C660" t="s">
        <v>200</v>
      </c>
      <c r="D660" t="s">
        <v>258</v>
      </c>
      <c r="E660" t="s">
        <v>202</v>
      </c>
      <c r="F660" t="s">
        <v>213</v>
      </c>
      <c r="G660">
        <v>35.026535253980292</v>
      </c>
      <c r="H660" t="s">
        <v>204</v>
      </c>
      <c r="I660" t="b">
        <v>1</v>
      </c>
    </row>
    <row r="661" spans="1:9" x14ac:dyDescent="0.2">
      <c r="A661" s="33">
        <v>44834</v>
      </c>
      <c r="B661">
        <v>2023</v>
      </c>
      <c r="C661" t="s">
        <v>200</v>
      </c>
      <c r="D661" t="s">
        <v>258</v>
      </c>
      <c r="E661" t="s">
        <v>202</v>
      </c>
      <c r="F661" t="s">
        <v>214</v>
      </c>
      <c r="G661">
        <v>21518</v>
      </c>
      <c r="H661" t="s">
        <v>204</v>
      </c>
      <c r="I661" t="b">
        <v>1</v>
      </c>
    </row>
    <row r="662" spans="1:9" x14ac:dyDescent="0.2">
      <c r="A662" s="33">
        <v>44834</v>
      </c>
      <c r="B662">
        <v>2023</v>
      </c>
      <c r="C662" t="s">
        <v>200</v>
      </c>
      <c r="D662" t="s">
        <v>258</v>
      </c>
      <c r="E662" t="s">
        <v>202</v>
      </c>
      <c r="F662" t="s">
        <v>215</v>
      </c>
      <c r="G662">
        <v>42.93124775547664</v>
      </c>
      <c r="H662" t="s">
        <v>204</v>
      </c>
      <c r="I662" t="b">
        <v>1</v>
      </c>
    </row>
    <row r="663" spans="1:9" x14ac:dyDescent="0.2">
      <c r="A663" s="33">
        <v>44834</v>
      </c>
      <c r="B663">
        <v>2023</v>
      </c>
      <c r="C663" t="s">
        <v>200</v>
      </c>
      <c r="D663" t="s">
        <v>258</v>
      </c>
      <c r="E663" t="s">
        <v>202</v>
      </c>
      <c r="F663" t="s">
        <v>216</v>
      </c>
      <c r="G663">
        <v>54</v>
      </c>
      <c r="H663" t="s">
        <v>204</v>
      </c>
      <c r="I663" t="b">
        <v>1</v>
      </c>
    </row>
    <row r="664" spans="1:9" x14ac:dyDescent="0.2">
      <c r="A664" s="33">
        <v>44834</v>
      </c>
      <c r="B664">
        <v>2023</v>
      </c>
      <c r="C664" t="s">
        <v>200</v>
      </c>
      <c r="D664" t="s">
        <v>258</v>
      </c>
      <c r="E664" t="s">
        <v>202</v>
      </c>
      <c r="F664" t="s">
        <v>217</v>
      </c>
      <c r="G664">
        <v>4016</v>
      </c>
      <c r="H664" t="s">
        <v>204</v>
      </c>
      <c r="I664" t="b">
        <v>1</v>
      </c>
    </row>
    <row r="665" spans="1:9" x14ac:dyDescent="0.2">
      <c r="A665" s="33">
        <v>44834</v>
      </c>
      <c r="B665">
        <v>2023</v>
      </c>
      <c r="C665" t="s">
        <v>200</v>
      </c>
      <c r="D665" t="s">
        <v>258</v>
      </c>
      <c r="E665" t="s">
        <v>202</v>
      </c>
      <c r="F665" t="s">
        <v>218</v>
      </c>
      <c r="G665">
        <v>6628</v>
      </c>
      <c r="H665" t="s">
        <v>204</v>
      </c>
      <c r="I665" t="b">
        <v>1</v>
      </c>
    </row>
    <row r="666" spans="1:9" x14ac:dyDescent="0.2">
      <c r="A666" s="33">
        <v>44834</v>
      </c>
      <c r="B666">
        <v>2023</v>
      </c>
      <c r="C666" t="s">
        <v>200</v>
      </c>
      <c r="D666" t="s">
        <v>258</v>
      </c>
      <c r="E666" t="s">
        <v>202</v>
      </c>
      <c r="F666" t="s">
        <v>1</v>
      </c>
      <c r="G666">
        <v>50122</v>
      </c>
      <c r="H666" t="s">
        <v>204</v>
      </c>
      <c r="I666" t="b">
        <v>1</v>
      </c>
    </row>
    <row r="667" spans="1:9" x14ac:dyDescent="0.2">
      <c r="A667" s="33">
        <v>44834</v>
      </c>
      <c r="B667">
        <v>2023</v>
      </c>
      <c r="C667" t="s">
        <v>200</v>
      </c>
      <c r="D667" t="s">
        <v>258</v>
      </c>
      <c r="E667" t="s">
        <v>202</v>
      </c>
      <c r="F667" t="s">
        <v>219</v>
      </c>
      <c r="G667">
        <v>5126</v>
      </c>
      <c r="H667" t="s">
        <v>204</v>
      </c>
      <c r="I667" t="b">
        <v>1</v>
      </c>
    </row>
    <row r="668" spans="1:9" x14ac:dyDescent="0.2">
      <c r="A668" s="33">
        <v>44926</v>
      </c>
      <c r="B668">
        <v>2023</v>
      </c>
      <c r="C668" t="s">
        <v>220</v>
      </c>
      <c r="D668" t="s">
        <v>259</v>
      </c>
      <c r="E668" t="s">
        <v>202</v>
      </c>
      <c r="F668" t="s">
        <v>203</v>
      </c>
      <c r="G668">
        <v>2.2000000000000002</v>
      </c>
      <c r="H668" t="s">
        <v>204</v>
      </c>
      <c r="I668" t="b">
        <v>1</v>
      </c>
    </row>
    <row r="669" spans="1:9" x14ac:dyDescent="0.2">
      <c r="A669" s="33">
        <v>44926</v>
      </c>
      <c r="B669">
        <v>2023</v>
      </c>
      <c r="C669" t="s">
        <v>220</v>
      </c>
      <c r="D669" t="s">
        <v>259</v>
      </c>
      <c r="E669" t="s">
        <v>202</v>
      </c>
      <c r="F669" t="s">
        <v>205</v>
      </c>
      <c r="G669">
        <v>17488</v>
      </c>
      <c r="H669" t="s">
        <v>204</v>
      </c>
      <c r="I669" t="b">
        <v>1</v>
      </c>
    </row>
    <row r="670" spans="1:9" x14ac:dyDescent="0.2">
      <c r="A670" s="33">
        <v>44926</v>
      </c>
      <c r="B670">
        <v>2023</v>
      </c>
      <c r="C670" t="s">
        <v>220</v>
      </c>
      <c r="D670" t="s">
        <v>259</v>
      </c>
      <c r="E670" t="s">
        <v>202</v>
      </c>
      <c r="F670" t="s">
        <v>206</v>
      </c>
      <c r="G670">
        <v>3648</v>
      </c>
      <c r="H670" t="s">
        <v>204</v>
      </c>
      <c r="I670" t="b">
        <v>1</v>
      </c>
    </row>
    <row r="671" spans="1:9" x14ac:dyDescent="0.2">
      <c r="A671" s="33">
        <v>44926</v>
      </c>
      <c r="B671">
        <v>2023</v>
      </c>
      <c r="C671" t="s">
        <v>220</v>
      </c>
      <c r="D671" t="s">
        <v>259</v>
      </c>
      <c r="E671" t="s">
        <v>202</v>
      </c>
      <c r="F671" t="s">
        <v>207</v>
      </c>
      <c r="G671">
        <v>2.2000000000000002</v>
      </c>
      <c r="H671" t="s">
        <v>204</v>
      </c>
      <c r="I671" t="b">
        <v>1</v>
      </c>
    </row>
    <row r="672" spans="1:9" x14ac:dyDescent="0.2">
      <c r="A672" s="33">
        <v>44926</v>
      </c>
      <c r="B672">
        <v>2023</v>
      </c>
      <c r="C672" t="s">
        <v>220</v>
      </c>
      <c r="D672" t="s">
        <v>259</v>
      </c>
      <c r="E672" t="s">
        <v>202</v>
      </c>
      <c r="F672" t="s">
        <v>10</v>
      </c>
      <c r="G672">
        <v>24047</v>
      </c>
      <c r="H672" t="s">
        <v>204</v>
      </c>
      <c r="I672" t="b">
        <v>1</v>
      </c>
    </row>
    <row r="673" spans="1:9" x14ac:dyDescent="0.2">
      <c r="A673" s="33">
        <v>44926</v>
      </c>
      <c r="B673">
        <v>2023</v>
      </c>
      <c r="C673" t="s">
        <v>220</v>
      </c>
      <c r="D673" t="s">
        <v>259</v>
      </c>
      <c r="E673" t="s">
        <v>202</v>
      </c>
      <c r="F673" t="s">
        <v>208</v>
      </c>
      <c r="G673">
        <v>2337</v>
      </c>
      <c r="H673" t="s">
        <v>204</v>
      </c>
      <c r="I673" t="b">
        <v>1</v>
      </c>
    </row>
    <row r="674" spans="1:9" x14ac:dyDescent="0.2">
      <c r="A674" s="33">
        <v>44926</v>
      </c>
      <c r="B674">
        <v>2023</v>
      </c>
      <c r="C674" t="s">
        <v>220</v>
      </c>
      <c r="D674" t="s">
        <v>259</v>
      </c>
      <c r="E674" t="s">
        <v>202</v>
      </c>
      <c r="F674" t="s">
        <v>209</v>
      </c>
      <c r="G674">
        <v>35259</v>
      </c>
      <c r="H674" t="s">
        <v>204</v>
      </c>
      <c r="I674" t="b">
        <v>1</v>
      </c>
    </row>
    <row r="675" spans="1:9" x14ac:dyDescent="0.2">
      <c r="A675" s="33">
        <v>44926</v>
      </c>
      <c r="B675">
        <v>2023</v>
      </c>
      <c r="C675" t="s">
        <v>220</v>
      </c>
      <c r="D675" t="s">
        <v>259</v>
      </c>
      <c r="E675" t="s">
        <v>202</v>
      </c>
      <c r="F675" t="s">
        <v>210</v>
      </c>
      <c r="G675">
        <v>66.845507801391548</v>
      </c>
      <c r="H675" t="s">
        <v>204</v>
      </c>
      <c r="I675" t="b">
        <v>1</v>
      </c>
    </row>
    <row r="676" spans="1:9" x14ac:dyDescent="0.2">
      <c r="A676" s="33">
        <v>44926</v>
      </c>
      <c r="B676">
        <v>2023</v>
      </c>
      <c r="C676" t="s">
        <v>220</v>
      </c>
      <c r="D676" t="s">
        <v>259</v>
      </c>
      <c r="E676" t="s">
        <v>202</v>
      </c>
      <c r="F676" t="s">
        <v>211</v>
      </c>
      <c r="G676">
        <v>20339</v>
      </c>
      <c r="H676" t="s">
        <v>204</v>
      </c>
      <c r="I676" t="b">
        <v>1</v>
      </c>
    </row>
    <row r="677" spans="1:9" x14ac:dyDescent="0.2">
      <c r="A677" s="33">
        <v>44926</v>
      </c>
      <c r="B677">
        <v>2023</v>
      </c>
      <c r="C677" t="s">
        <v>220</v>
      </c>
      <c r="D677" t="s">
        <v>259</v>
      </c>
      <c r="E677" t="s">
        <v>202</v>
      </c>
      <c r="F677" t="s">
        <v>212</v>
      </c>
      <c r="G677">
        <v>16425</v>
      </c>
      <c r="H677" t="s">
        <v>204</v>
      </c>
      <c r="I677" t="b">
        <v>1</v>
      </c>
    </row>
    <row r="678" spans="1:9" x14ac:dyDescent="0.2">
      <c r="A678" s="33">
        <v>44926</v>
      </c>
      <c r="B678">
        <v>2023</v>
      </c>
      <c r="C678" t="s">
        <v>220</v>
      </c>
      <c r="D678" t="s">
        <v>259</v>
      </c>
      <c r="E678" t="s">
        <v>202</v>
      </c>
      <c r="F678" t="s">
        <v>213</v>
      </c>
      <c r="G678">
        <v>31.139211708722769</v>
      </c>
      <c r="H678" t="s">
        <v>204</v>
      </c>
      <c r="I678" t="b">
        <v>1</v>
      </c>
    </row>
    <row r="679" spans="1:9" x14ac:dyDescent="0.2">
      <c r="A679" s="33">
        <v>44926</v>
      </c>
      <c r="B679">
        <v>2023</v>
      </c>
      <c r="C679" t="s">
        <v>220</v>
      </c>
      <c r="D679" t="s">
        <v>259</v>
      </c>
      <c r="E679" t="s">
        <v>202</v>
      </c>
      <c r="F679" t="s">
        <v>214</v>
      </c>
      <c r="G679">
        <v>20399</v>
      </c>
      <c r="H679" t="s">
        <v>204</v>
      </c>
      <c r="I679" t="b">
        <v>1</v>
      </c>
    </row>
    <row r="680" spans="1:9" x14ac:dyDescent="0.2">
      <c r="A680" s="33">
        <v>44926</v>
      </c>
      <c r="B680">
        <v>2023</v>
      </c>
      <c r="C680" t="s">
        <v>220</v>
      </c>
      <c r="D680" t="s">
        <v>259</v>
      </c>
      <c r="E680" t="s">
        <v>202</v>
      </c>
      <c r="F680" t="s">
        <v>215</v>
      </c>
      <c r="G680">
        <v>38.673289476178738</v>
      </c>
      <c r="H680" t="s">
        <v>204</v>
      </c>
      <c r="I680" t="b">
        <v>1</v>
      </c>
    </row>
    <row r="681" spans="1:9" x14ac:dyDescent="0.2">
      <c r="A681" s="33">
        <v>44926</v>
      </c>
      <c r="B681">
        <v>2023</v>
      </c>
      <c r="C681" t="s">
        <v>220</v>
      </c>
      <c r="D681" t="s">
        <v>259</v>
      </c>
      <c r="E681" t="s">
        <v>202</v>
      </c>
      <c r="F681" t="s">
        <v>216</v>
      </c>
      <c r="G681">
        <v>-60</v>
      </c>
      <c r="H681" t="s">
        <v>204</v>
      </c>
      <c r="I681" t="b">
        <v>1</v>
      </c>
    </row>
    <row r="682" spans="1:9" x14ac:dyDescent="0.2">
      <c r="A682" s="33">
        <v>44926</v>
      </c>
      <c r="B682">
        <v>2023</v>
      </c>
      <c r="C682" t="s">
        <v>220</v>
      </c>
      <c r="D682" t="s">
        <v>259</v>
      </c>
      <c r="E682" t="s">
        <v>202</v>
      </c>
      <c r="F682" t="s">
        <v>217</v>
      </c>
      <c r="G682">
        <v>3914</v>
      </c>
      <c r="H682" t="s">
        <v>204</v>
      </c>
      <c r="I682" t="b">
        <v>1</v>
      </c>
    </row>
    <row r="683" spans="1:9" x14ac:dyDescent="0.2">
      <c r="A683" s="33">
        <v>44926</v>
      </c>
      <c r="B683">
        <v>2023</v>
      </c>
      <c r="C683" t="s">
        <v>220</v>
      </c>
      <c r="D683" t="s">
        <v>259</v>
      </c>
      <c r="E683" t="s">
        <v>202</v>
      </c>
      <c r="F683" t="s">
        <v>218</v>
      </c>
      <c r="G683">
        <v>6844</v>
      </c>
      <c r="H683" t="s">
        <v>204</v>
      </c>
      <c r="I683" t="b">
        <v>1</v>
      </c>
    </row>
    <row r="684" spans="1:9" x14ac:dyDescent="0.2">
      <c r="A684" s="33">
        <v>44926</v>
      </c>
      <c r="B684">
        <v>2023</v>
      </c>
      <c r="C684" t="s">
        <v>220</v>
      </c>
      <c r="D684" t="s">
        <v>259</v>
      </c>
      <c r="E684" t="s">
        <v>202</v>
      </c>
      <c r="F684" t="s">
        <v>1</v>
      </c>
      <c r="G684">
        <v>52747</v>
      </c>
      <c r="H684" t="s">
        <v>204</v>
      </c>
      <c r="I684" t="b">
        <v>1</v>
      </c>
    </row>
    <row r="685" spans="1:9" x14ac:dyDescent="0.2">
      <c r="A685" s="33">
        <v>44926</v>
      </c>
      <c r="B685">
        <v>2023</v>
      </c>
      <c r="C685" t="s">
        <v>220</v>
      </c>
      <c r="D685" t="s">
        <v>259</v>
      </c>
      <c r="E685" t="s">
        <v>202</v>
      </c>
      <c r="F685" t="s">
        <v>219</v>
      </c>
      <c r="G685">
        <v>5679</v>
      </c>
      <c r="H685" t="s">
        <v>204</v>
      </c>
      <c r="I685" t="b">
        <v>1</v>
      </c>
    </row>
    <row r="686" spans="1:9" x14ac:dyDescent="0.2">
      <c r="A686" s="33">
        <v>45016</v>
      </c>
      <c r="B686">
        <v>2023</v>
      </c>
      <c r="C686" t="s">
        <v>222</v>
      </c>
      <c r="D686" t="s">
        <v>260</v>
      </c>
      <c r="E686" t="s">
        <v>202</v>
      </c>
      <c r="F686" t="s">
        <v>203</v>
      </c>
      <c r="G686">
        <v>2.46</v>
      </c>
      <c r="H686" t="s">
        <v>204</v>
      </c>
      <c r="I686" t="b">
        <v>1</v>
      </c>
    </row>
    <row r="687" spans="1:9" x14ac:dyDescent="0.2">
      <c r="A687" s="33">
        <v>45016</v>
      </c>
      <c r="B687">
        <v>2023</v>
      </c>
      <c r="C687" t="s">
        <v>222</v>
      </c>
      <c r="D687" t="s">
        <v>260</v>
      </c>
      <c r="E687" t="s">
        <v>202</v>
      </c>
      <c r="F687" t="s">
        <v>205</v>
      </c>
      <c r="G687">
        <v>16128</v>
      </c>
      <c r="H687" t="s">
        <v>204</v>
      </c>
      <c r="I687" t="b">
        <v>1</v>
      </c>
    </row>
    <row r="688" spans="1:9" x14ac:dyDescent="0.2">
      <c r="A688" s="33">
        <v>45016</v>
      </c>
      <c r="B688">
        <v>2023</v>
      </c>
      <c r="C688" t="s">
        <v>222</v>
      </c>
      <c r="D688" t="s">
        <v>260</v>
      </c>
      <c r="E688" t="s">
        <v>202</v>
      </c>
      <c r="F688" t="s">
        <v>206</v>
      </c>
      <c r="G688">
        <v>3549</v>
      </c>
      <c r="H688" t="s">
        <v>204</v>
      </c>
      <c r="I688" t="b">
        <v>1</v>
      </c>
    </row>
    <row r="689" spans="1:9" x14ac:dyDescent="0.2">
      <c r="A689" s="33">
        <v>45016</v>
      </c>
      <c r="B689">
        <v>2023</v>
      </c>
      <c r="C689" t="s">
        <v>222</v>
      </c>
      <c r="D689" t="s">
        <v>260</v>
      </c>
      <c r="E689" t="s">
        <v>202</v>
      </c>
      <c r="F689" t="s">
        <v>207</v>
      </c>
      <c r="G689">
        <v>2.4500000000000002</v>
      </c>
      <c r="H689" t="s">
        <v>204</v>
      </c>
      <c r="I689" t="b">
        <v>1</v>
      </c>
    </row>
    <row r="690" spans="1:9" x14ac:dyDescent="0.2">
      <c r="A690" s="33">
        <v>45016</v>
      </c>
      <c r="B690">
        <v>2023</v>
      </c>
      <c r="C690" t="s">
        <v>222</v>
      </c>
      <c r="D690" t="s">
        <v>260</v>
      </c>
      <c r="E690" t="s">
        <v>202</v>
      </c>
      <c r="F690" t="s">
        <v>10</v>
      </c>
      <c r="G690">
        <v>25901</v>
      </c>
      <c r="H690" t="s">
        <v>204</v>
      </c>
      <c r="I690" t="b">
        <v>1</v>
      </c>
    </row>
    <row r="691" spans="1:9" x14ac:dyDescent="0.2">
      <c r="A691" s="33">
        <v>45016</v>
      </c>
      <c r="B691">
        <v>2023</v>
      </c>
      <c r="C691" t="s">
        <v>222</v>
      </c>
      <c r="D691" t="s">
        <v>260</v>
      </c>
      <c r="E691" t="s">
        <v>202</v>
      </c>
      <c r="F691" t="s">
        <v>208</v>
      </c>
      <c r="G691">
        <v>1643</v>
      </c>
      <c r="H691" t="s">
        <v>204</v>
      </c>
      <c r="I691" t="b">
        <v>1</v>
      </c>
    </row>
    <row r="692" spans="1:9" x14ac:dyDescent="0.2">
      <c r="A692" s="33">
        <v>45016</v>
      </c>
      <c r="B692">
        <v>2023</v>
      </c>
      <c r="C692" t="s">
        <v>222</v>
      </c>
      <c r="D692" t="s">
        <v>260</v>
      </c>
      <c r="E692" t="s">
        <v>202</v>
      </c>
      <c r="F692" t="s">
        <v>209</v>
      </c>
      <c r="G692">
        <v>36729</v>
      </c>
      <c r="H692" t="s">
        <v>204</v>
      </c>
      <c r="I692" t="b">
        <v>1</v>
      </c>
    </row>
    <row r="693" spans="1:9" x14ac:dyDescent="0.2">
      <c r="A693" s="33">
        <v>45016</v>
      </c>
      <c r="B693">
        <v>2023</v>
      </c>
      <c r="C693" t="s">
        <v>222</v>
      </c>
      <c r="D693" t="s">
        <v>260</v>
      </c>
      <c r="E693" t="s">
        <v>202</v>
      </c>
      <c r="F693" t="s">
        <v>210</v>
      </c>
      <c r="G693">
        <v>69.48748510131108</v>
      </c>
      <c r="H693" t="s">
        <v>204</v>
      </c>
      <c r="I693" t="b">
        <v>1</v>
      </c>
    </row>
    <row r="694" spans="1:9" x14ac:dyDescent="0.2">
      <c r="A694" s="33">
        <v>45016</v>
      </c>
      <c r="B694">
        <v>2023</v>
      </c>
      <c r="C694" t="s">
        <v>222</v>
      </c>
      <c r="D694" t="s">
        <v>260</v>
      </c>
      <c r="E694" t="s">
        <v>202</v>
      </c>
      <c r="F694" t="s">
        <v>211</v>
      </c>
      <c r="G694">
        <v>22673</v>
      </c>
      <c r="H694" t="s">
        <v>204</v>
      </c>
      <c r="I694" t="b">
        <v>1</v>
      </c>
    </row>
    <row r="695" spans="1:9" x14ac:dyDescent="0.2">
      <c r="A695" s="33">
        <v>45016</v>
      </c>
      <c r="B695">
        <v>2023</v>
      </c>
      <c r="C695" t="s">
        <v>222</v>
      </c>
      <c r="D695" t="s">
        <v>260</v>
      </c>
      <c r="E695" t="s">
        <v>202</v>
      </c>
      <c r="F695" t="s">
        <v>212</v>
      </c>
      <c r="G695">
        <v>18299</v>
      </c>
      <c r="H695" t="s">
        <v>204</v>
      </c>
      <c r="I695" t="b">
        <v>1</v>
      </c>
    </row>
    <row r="696" spans="1:9" x14ac:dyDescent="0.2">
      <c r="A696" s="33">
        <v>45016</v>
      </c>
      <c r="B696">
        <v>2023</v>
      </c>
      <c r="C696" t="s">
        <v>222</v>
      </c>
      <c r="D696" t="s">
        <v>260</v>
      </c>
      <c r="E696" t="s">
        <v>202</v>
      </c>
      <c r="F696" t="s">
        <v>213</v>
      </c>
      <c r="G696">
        <v>34.619823296819717</v>
      </c>
      <c r="H696" t="s">
        <v>204</v>
      </c>
      <c r="I696" t="b">
        <v>1</v>
      </c>
    </row>
    <row r="697" spans="1:9" x14ac:dyDescent="0.2">
      <c r="A697" s="33">
        <v>45016</v>
      </c>
      <c r="B697">
        <v>2023</v>
      </c>
      <c r="C697" t="s">
        <v>222</v>
      </c>
      <c r="D697" t="s">
        <v>260</v>
      </c>
      <c r="E697" t="s">
        <v>202</v>
      </c>
      <c r="F697" t="s">
        <v>214</v>
      </c>
      <c r="G697">
        <v>22352</v>
      </c>
      <c r="H697" t="s">
        <v>204</v>
      </c>
      <c r="I697" t="b">
        <v>1</v>
      </c>
    </row>
    <row r="698" spans="1:9" x14ac:dyDescent="0.2">
      <c r="A698" s="33">
        <v>45016</v>
      </c>
      <c r="B698">
        <v>2023</v>
      </c>
      <c r="C698" t="s">
        <v>222</v>
      </c>
      <c r="D698" t="s">
        <v>260</v>
      </c>
      <c r="E698" t="s">
        <v>202</v>
      </c>
      <c r="F698" t="s">
        <v>215</v>
      </c>
      <c r="G698">
        <v>42.287681858599619</v>
      </c>
      <c r="H698" t="s">
        <v>204</v>
      </c>
      <c r="I698" t="b">
        <v>1</v>
      </c>
    </row>
    <row r="699" spans="1:9" x14ac:dyDescent="0.2">
      <c r="A699" s="33">
        <v>45016</v>
      </c>
      <c r="B699">
        <v>2023</v>
      </c>
      <c r="C699" t="s">
        <v>222</v>
      </c>
      <c r="D699" t="s">
        <v>260</v>
      </c>
      <c r="E699" t="s">
        <v>202</v>
      </c>
      <c r="F699" t="s">
        <v>216</v>
      </c>
      <c r="G699">
        <v>321</v>
      </c>
      <c r="H699" t="s">
        <v>204</v>
      </c>
      <c r="I699" t="b">
        <v>1</v>
      </c>
    </row>
    <row r="700" spans="1:9" x14ac:dyDescent="0.2">
      <c r="A700" s="33">
        <v>45016</v>
      </c>
      <c r="B700">
        <v>2023</v>
      </c>
      <c r="C700" t="s">
        <v>222</v>
      </c>
      <c r="D700" t="s">
        <v>260</v>
      </c>
      <c r="E700" t="s">
        <v>202</v>
      </c>
      <c r="F700" t="s">
        <v>217</v>
      </c>
      <c r="G700">
        <v>4374</v>
      </c>
      <c r="H700" t="s">
        <v>204</v>
      </c>
      <c r="I700" t="b">
        <v>1</v>
      </c>
    </row>
    <row r="701" spans="1:9" x14ac:dyDescent="0.2">
      <c r="A701" s="33">
        <v>45016</v>
      </c>
      <c r="B701">
        <v>2023</v>
      </c>
      <c r="C701" t="s">
        <v>222</v>
      </c>
      <c r="D701" t="s">
        <v>260</v>
      </c>
      <c r="E701" t="s">
        <v>202</v>
      </c>
      <c r="F701" t="s">
        <v>218</v>
      </c>
      <c r="G701">
        <v>6984</v>
      </c>
      <c r="H701" t="s">
        <v>204</v>
      </c>
      <c r="I701" t="b">
        <v>1</v>
      </c>
    </row>
    <row r="702" spans="1:9" x14ac:dyDescent="0.2">
      <c r="A702" s="33">
        <v>45016</v>
      </c>
      <c r="B702">
        <v>2023</v>
      </c>
      <c r="C702" t="s">
        <v>222</v>
      </c>
      <c r="D702" t="s">
        <v>260</v>
      </c>
      <c r="E702" t="s">
        <v>202</v>
      </c>
      <c r="F702" t="s">
        <v>1</v>
      </c>
      <c r="G702">
        <v>52857</v>
      </c>
      <c r="H702" t="s">
        <v>204</v>
      </c>
      <c r="I702" t="b">
        <v>1</v>
      </c>
    </row>
    <row r="703" spans="1:9" x14ac:dyDescent="0.2">
      <c r="A703" s="33">
        <v>45016</v>
      </c>
      <c r="B703">
        <v>2023</v>
      </c>
      <c r="C703" t="s">
        <v>222</v>
      </c>
      <c r="D703" t="s">
        <v>260</v>
      </c>
      <c r="E703" t="s">
        <v>202</v>
      </c>
      <c r="F703" t="s">
        <v>219</v>
      </c>
      <c r="G703">
        <v>5750</v>
      </c>
      <c r="H703" t="s">
        <v>204</v>
      </c>
      <c r="I703" t="b">
        <v>1</v>
      </c>
    </row>
    <row r="704" spans="1:9" x14ac:dyDescent="0.2">
      <c r="A704" s="33">
        <v>45107</v>
      </c>
      <c r="B704">
        <v>2023</v>
      </c>
      <c r="C704" t="s">
        <v>224</v>
      </c>
      <c r="D704" t="s">
        <v>261</v>
      </c>
      <c r="E704" t="s">
        <v>202</v>
      </c>
      <c r="F704" t="s">
        <v>203</v>
      </c>
      <c r="G704">
        <v>2.71</v>
      </c>
      <c r="H704" t="s">
        <v>204</v>
      </c>
      <c r="I704" t="b">
        <v>1</v>
      </c>
    </row>
    <row r="705" spans="1:9" x14ac:dyDescent="0.2">
      <c r="A705" s="33">
        <v>45107</v>
      </c>
      <c r="B705">
        <v>2023</v>
      </c>
      <c r="C705" t="s">
        <v>224</v>
      </c>
      <c r="D705" t="s">
        <v>261</v>
      </c>
      <c r="E705" t="s">
        <v>202</v>
      </c>
      <c r="F705" t="s">
        <v>205</v>
      </c>
      <c r="G705">
        <v>16795</v>
      </c>
      <c r="H705" t="s">
        <v>204</v>
      </c>
      <c r="I705" t="b">
        <v>1</v>
      </c>
    </row>
    <row r="706" spans="1:9" x14ac:dyDescent="0.2">
      <c r="A706" s="33">
        <v>45107</v>
      </c>
      <c r="B706">
        <v>2023</v>
      </c>
      <c r="C706" t="s">
        <v>224</v>
      </c>
      <c r="D706" t="s">
        <v>261</v>
      </c>
      <c r="E706" t="s">
        <v>202</v>
      </c>
      <c r="F706" t="s">
        <v>206</v>
      </c>
      <c r="G706">
        <v>3874</v>
      </c>
      <c r="H706" t="s">
        <v>204</v>
      </c>
      <c r="I706" t="b">
        <v>1</v>
      </c>
    </row>
    <row r="707" spans="1:9" x14ac:dyDescent="0.2">
      <c r="A707" s="33">
        <v>45107</v>
      </c>
      <c r="B707">
        <v>2023</v>
      </c>
      <c r="C707" t="s">
        <v>224</v>
      </c>
      <c r="D707" t="s">
        <v>261</v>
      </c>
      <c r="E707" t="s">
        <v>202</v>
      </c>
      <c r="F707" t="s">
        <v>207</v>
      </c>
      <c r="G707">
        <v>2.6799999999999988</v>
      </c>
      <c r="H707" t="s">
        <v>204</v>
      </c>
      <c r="I707" t="b">
        <v>1</v>
      </c>
    </row>
    <row r="708" spans="1:9" x14ac:dyDescent="0.2">
      <c r="A708" s="33">
        <v>45107</v>
      </c>
      <c r="B708">
        <v>2023</v>
      </c>
      <c r="C708" t="s">
        <v>224</v>
      </c>
      <c r="D708" t="s">
        <v>261</v>
      </c>
      <c r="E708" t="s">
        <v>202</v>
      </c>
      <c r="F708" t="s">
        <v>10</v>
      </c>
      <c r="G708">
        <v>28128</v>
      </c>
      <c r="H708" t="s">
        <v>204</v>
      </c>
      <c r="I708" t="b">
        <v>1</v>
      </c>
    </row>
    <row r="709" spans="1:9" x14ac:dyDescent="0.2">
      <c r="A709" s="33">
        <v>45107</v>
      </c>
      <c r="B709">
        <v>2023</v>
      </c>
      <c r="C709" t="s">
        <v>224</v>
      </c>
      <c r="D709" t="s">
        <v>261</v>
      </c>
      <c r="E709" t="s">
        <v>202</v>
      </c>
      <c r="F709" t="s">
        <v>208</v>
      </c>
      <c r="G709">
        <v>2197</v>
      </c>
      <c r="H709" t="s">
        <v>204</v>
      </c>
      <c r="I709" t="b">
        <v>1</v>
      </c>
    </row>
    <row r="710" spans="1:9" x14ac:dyDescent="0.2">
      <c r="A710" s="33">
        <v>45107</v>
      </c>
      <c r="B710">
        <v>2023</v>
      </c>
      <c r="C710" t="s">
        <v>224</v>
      </c>
      <c r="D710" t="s">
        <v>261</v>
      </c>
      <c r="E710" t="s">
        <v>202</v>
      </c>
      <c r="F710" t="s">
        <v>209</v>
      </c>
      <c r="G710">
        <v>39394</v>
      </c>
      <c r="H710" t="s">
        <v>204</v>
      </c>
      <c r="I710" t="b">
        <v>1</v>
      </c>
    </row>
    <row r="711" spans="1:9" x14ac:dyDescent="0.2">
      <c r="A711" s="33">
        <v>45107</v>
      </c>
      <c r="B711">
        <v>2023</v>
      </c>
      <c r="C711" t="s">
        <v>224</v>
      </c>
      <c r="D711" t="s">
        <v>261</v>
      </c>
      <c r="E711" t="s">
        <v>202</v>
      </c>
      <c r="F711" t="s">
        <v>210</v>
      </c>
      <c r="G711">
        <v>70.109807969531403</v>
      </c>
      <c r="H711" t="s">
        <v>204</v>
      </c>
      <c r="I711" t="b">
        <v>1</v>
      </c>
    </row>
    <row r="712" spans="1:9" x14ac:dyDescent="0.2">
      <c r="A712" s="33">
        <v>45107</v>
      </c>
      <c r="B712">
        <v>2023</v>
      </c>
      <c r="C712" t="s">
        <v>224</v>
      </c>
      <c r="D712" t="s">
        <v>261</v>
      </c>
      <c r="E712" t="s">
        <v>202</v>
      </c>
      <c r="F712" t="s">
        <v>211</v>
      </c>
      <c r="G712">
        <v>24727</v>
      </c>
      <c r="H712" t="s">
        <v>204</v>
      </c>
      <c r="I712" t="b">
        <v>1</v>
      </c>
    </row>
    <row r="713" spans="1:9" x14ac:dyDescent="0.2">
      <c r="A713" s="33">
        <v>45107</v>
      </c>
      <c r="B713">
        <v>2023</v>
      </c>
      <c r="C713" t="s">
        <v>224</v>
      </c>
      <c r="D713" t="s">
        <v>261</v>
      </c>
      <c r="E713" t="s">
        <v>202</v>
      </c>
      <c r="F713" t="s">
        <v>212</v>
      </c>
      <c r="G713">
        <v>20081</v>
      </c>
      <c r="H713" t="s">
        <v>204</v>
      </c>
      <c r="I713" t="b">
        <v>1</v>
      </c>
    </row>
    <row r="714" spans="1:9" x14ac:dyDescent="0.2">
      <c r="A714" s="33">
        <v>45107</v>
      </c>
      <c r="B714">
        <v>2023</v>
      </c>
      <c r="C714" t="s">
        <v>224</v>
      </c>
      <c r="D714" t="s">
        <v>261</v>
      </c>
      <c r="E714" t="s">
        <v>202</v>
      </c>
      <c r="F714" t="s">
        <v>213</v>
      </c>
      <c r="G714">
        <v>35.738311769207499</v>
      </c>
      <c r="H714" t="s">
        <v>204</v>
      </c>
      <c r="I714" t="b">
        <v>1</v>
      </c>
    </row>
    <row r="715" spans="1:9" x14ac:dyDescent="0.2">
      <c r="A715" s="33">
        <v>45107</v>
      </c>
      <c r="B715">
        <v>2023</v>
      </c>
      <c r="C715" t="s">
        <v>224</v>
      </c>
      <c r="D715" t="s">
        <v>261</v>
      </c>
      <c r="E715" t="s">
        <v>202</v>
      </c>
      <c r="F715" t="s">
        <v>214</v>
      </c>
      <c r="G715">
        <v>24254</v>
      </c>
      <c r="H715" t="s">
        <v>204</v>
      </c>
      <c r="I715" t="b">
        <v>1</v>
      </c>
    </row>
    <row r="716" spans="1:9" x14ac:dyDescent="0.2">
      <c r="A716" s="33">
        <v>45107</v>
      </c>
      <c r="B716">
        <v>2023</v>
      </c>
      <c r="C716" t="s">
        <v>224</v>
      </c>
      <c r="D716" t="s">
        <v>261</v>
      </c>
      <c r="E716" t="s">
        <v>202</v>
      </c>
      <c r="F716" t="s">
        <v>215</v>
      </c>
      <c r="G716">
        <v>43.165032301696058</v>
      </c>
      <c r="H716" t="s">
        <v>204</v>
      </c>
      <c r="I716" t="b">
        <v>1</v>
      </c>
    </row>
    <row r="717" spans="1:9" x14ac:dyDescent="0.2">
      <c r="A717" s="33">
        <v>45107</v>
      </c>
      <c r="B717">
        <v>2023</v>
      </c>
      <c r="C717" t="s">
        <v>224</v>
      </c>
      <c r="D717" t="s">
        <v>261</v>
      </c>
      <c r="E717" t="s">
        <v>202</v>
      </c>
      <c r="F717" t="s">
        <v>216</v>
      </c>
      <c r="G717">
        <v>473</v>
      </c>
      <c r="H717" t="s">
        <v>204</v>
      </c>
      <c r="I717" t="b">
        <v>1</v>
      </c>
    </row>
    <row r="718" spans="1:9" x14ac:dyDescent="0.2">
      <c r="A718" s="33">
        <v>45107</v>
      </c>
      <c r="B718">
        <v>2023</v>
      </c>
      <c r="C718" t="s">
        <v>224</v>
      </c>
      <c r="D718" t="s">
        <v>261</v>
      </c>
      <c r="E718" t="s">
        <v>202</v>
      </c>
      <c r="F718" t="s">
        <v>217</v>
      </c>
      <c r="G718">
        <v>4646</v>
      </c>
      <c r="H718" t="s">
        <v>204</v>
      </c>
      <c r="I718" t="b">
        <v>1</v>
      </c>
    </row>
    <row r="719" spans="1:9" x14ac:dyDescent="0.2">
      <c r="A719" s="33">
        <v>45107</v>
      </c>
      <c r="B719">
        <v>2023</v>
      </c>
      <c r="C719" t="s">
        <v>224</v>
      </c>
      <c r="D719" t="s">
        <v>261</v>
      </c>
      <c r="E719" t="s">
        <v>202</v>
      </c>
      <c r="F719" t="s">
        <v>218</v>
      </c>
      <c r="G719">
        <v>6739</v>
      </c>
      <c r="H719" t="s">
        <v>204</v>
      </c>
      <c r="I719" t="b">
        <v>1</v>
      </c>
    </row>
    <row r="720" spans="1:9" x14ac:dyDescent="0.2">
      <c r="A720" s="33">
        <v>45107</v>
      </c>
      <c r="B720">
        <v>2023</v>
      </c>
      <c r="C720" t="s">
        <v>224</v>
      </c>
      <c r="D720" t="s">
        <v>261</v>
      </c>
      <c r="E720" t="s">
        <v>202</v>
      </c>
      <c r="F720" t="s">
        <v>1</v>
      </c>
      <c r="G720">
        <v>56189</v>
      </c>
      <c r="H720" t="s">
        <v>204</v>
      </c>
      <c r="I720" t="b">
        <v>1</v>
      </c>
    </row>
    <row r="721" spans="1:9" x14ac:dyDescent="0.2">
      <c r="A721" s="33">
        <v>45107</v>
      </c>
      <c r="B721">
        <v>2023</v>
      </c>
      <c r="C721" t="s">
        <v>224</v>
      </c>
      <c r="D721" t="s">
        <v>261</v>
      </c>
      <c r="E721" t="s">
        <v>202</v>
      </c>
      <c r="F721" t="s">
        <v>219</v>
      </c>
      <c r="G721">
        <v>6204</v>
      </c>
      <c r="H721" t="s">
        <v>204</v>
      </c>
      <c r="I721" t="b">
        <v>1</v>
      </c>
    </row>
    <row r="722" spans="1:9" x14ac:dyDescent="0.2">
      <c r="A722" s="33">
        <v>45199</v>
      </c>
      <c r="B722">
        <v>2024</v>
      </c>
      <c r="C722" t="s">
        <v>200</v>
      </c>
      <c r="D722" t="s">
        <v>262</v>
      </c>
      <c r="E722" t="s">
        <v>202</v>
      </c>
      <c r="F722" t="s">
        <v>203</v>
      </c>
      <c r="G722">
        <v>3</v>
      </c>
      <c r="H722" t="s">
        <v>204</v>
      </c>
      <c r="I722" t="b">
        <v>1</v>
      </c>
    </row>
    <row r="723" spans="1:9" x14ac:dyDescent="0.2">
      <c r="A723" s="33">
        <v>45199</v>
      </c>
      <c r="B723">
        <v>2024</v>
      </c>
      <c r="C723" t="s">
        <v>200</v>
      </c>
      <c r="D723" t="s">
        <v>262</v>
      </c>
      <c r="E723" t="s">
        <v>202</v>
      </c>
      <c r="F723" t="s">
        <v>205</v>
      </c>
      <c r="G723">
        <v>16302</v>
      </c>
      <c r="H723" t="s">
        <v>204</v>
      </c>
      <c r="I723" t="b">
        <v>1</v>
      </c>
    </row>
    <row r="724" spans="1:9" x14ac:dyDescent="0.2">
      <c r="A724" s="33">
        <v>45199</v>
      </c>
      <c r="B724">
        <v>2024</v>
      </c>
      <c r="C724" t="s">
        <v>200</v>
      </c>
      <c r="D724" t="s">
        <v>262</v>
      </c>
      <c r="E724" t="s">
        <v>202</v>
      </c>
      <c r="F724" t="s">
        <v>206</v>
      </c>
      <c r="G724">
        <v>3921</v>
      </c>
      <c r="H724" t="s">
        <v>204</v>
      </c>
      <c r="I724" t="b">
        <v>1</v>
      </c>
    </row>
    <row r="725" spans="1:9" x14ac:dyDescent="0.2">
      <c r="A725" s="33">
        <v>45199</v>
      </c>
      <c r="B725">
        <v>2024</v>
      </c>
      <c r="C725" t="s">
        <v>200</v>
      </c>
      <c r="D725" t="s">
        <v>262</v>
      </c>
      <c r="E725" t="s">
        <v>202</v>
      </c>
      <c r="F725" t="s">
        <v>207</v>
      </c>
      <c r="G725">
        <v>2.99</v>
      </c>
      <c r="H725" t="s">
        <v>204</v>
      </c>
      <c r="I725" t="b">
        <v>1</v>
      </c>
    </row>
    <row r="726" spans="1:9" x14ac:dyDescent="0.2">
      <c r="A726" s="33">
        <v>45199</v>
      </c>
      <c r="B726">
        <v>2024</v>
      </c>
      <c r="C726" t="s">
        <v>200</v>
      </c>
      <c r="D726" t="s">
        <v>262</v>
      </c>
      <c r="E726" t="s">
        <v>202</v>
      </c>
      <c r="F726" t="s">
        <v>10</v>
      </c>
      <c r="G726">
        <v>30816</v>
      </c>
      <c r="H726" t="s">
        <v>204</v>
      </c>
      <c r="I726" t="b">
        <v>1</v>
      </c>
    </row>
    <row r="727" spans="1:9" x14ac:dyDescent="0.2">
      <c r="A727" s="33">
        <v>45199</v>
      </c>
      <c r="B727">
        <v>2024</v>
      </c>
      <c r="C727" t="s">
        <v>200</v>
      </c>
      <c r="D727" t="s">
        <v>262</v>
      </c>
      <c r="E727" t="s">
        <v>202</v>
      </c>
      <c r="F727" t="s">
        <v>208</v>
      </c>
      <c r="G727">
        <v>1474</v>
      </c>
      <c r="H727" t="s">
        <v>204</v>
      </c>
      <c r="I727" t="b">
        <v>1</v>
      </c>
    </row>
    <row r="728" spans="1:9" x14ac:dyDescent="0.2">
      <c r="A728" s="33">
        <v>45199</v>
      </c>
      <c r="B728">
        <v>2024</v>
      </c>
      <c r="C728" t="s">
        <v>200</v>
      </c>
      <c r="D728" t="s">
        <v>262</v>
      </c>
      <c r="E728" t="s">
        <v>202</v>
      </c>
      <c r="F728" t="s">
        <v>209</v>
      </c>
      <c r="G728">
        <v>40215</v>
      </c>
      <c r="H728" t="s">
        <v>204</v>
      </c>
      <c r="I728" t="b">
        <v>1</v>
      </c>
    </row>
    <row r="729" spans="1:9" x14ac:dyDescent="0.2">
      <c r="A729" s="33">
        <v>45199</v>
      </c>
      <c r="B729">
        <v>2024</v>
      </c>
      <c r="C729" t="s">
        <v>200</v>
      </c>
      <c r="D729" t="s">
        <v>262</v>
      </c>
      <c r="E729" t="s">
        <v>202</v>
      </c>
      <c r="F729" t="s">
        <v>210</v>
      </c>
      <c r="G729">
        <v>71.15558150644938</v>
      </c>
      <c r="H729" t="s">
        <v>204</v>
      </c>
      <c r="I729" t="b">
        <v>1</v>
      </c>
    </row>
    <row r="730" spans="1:9" x14ac:dyDescent="0.2">
      <c r="A730" s="33">
        <v>45199</v>
      </c>
      <c r="B730">
        <v>2024</v>
      </c>
      <c r="C730" t="s">
        <v>200</v>
      </c>
      <c r="D730" t="s">
        <v>262</v>
      </c>
      <c r="E730" t="s">
        <v>202</v>
      </c>
      <c r="F730" t="s">
        <v>211</v>
      </c>
      <c r="G730">
        <v>27284</v>
      </c>
      <c r="H730" t="s">
        <v>204</v>
      </c>
      <c r="I730" t="b">
        <v>1</v>
      </c>
    </row>
    <row r="731" spans="1:9" x14ac:dyDescent="0.2">
      <c r="A731" s="33">
        <v>45199</v>
      </c>
      <c r="B731">
        <v>2024</v>
      </c>
      <c r="C731" t="s">
        <v>200</v>
      </c>
      <c r="D731" t="s">
        <v>262</v>
      </c>
      <c r="E731" t="s">
        <v>202</v>
      </c>
      <c r="F731" t="s">
        <v>212</v>
      </c>
      <c r="G731">
        <v>22291</v>
      </c>
      <c r="H731" t="s">
        <v>204</v>
      </c>
      <c r="I731" t="b">
        <v>1</v>
      </c>
    </row>
    <row r="732" spans="1:9" x14ac:dyDescent="0.2">
      <c r="A732" s="33">
        <v>45199</v>
      </c>
      <c r="B732">
        <v>2024</v>
      </c>
      <c r="C732" t="s">
        <v>200</v>
      </c>
      <c r="D732" t="s">
        <v>262</v>
      </c>
      <c r="E732" t="s">
        <v>202</v>
      </c>
      <c r="F732" t="s">
        <v>213</v>
      </c>
      <c r="G732">
        <v>39.441230072367603</v>
      </c>
      <c r="H732" t="s">
        <v>204</v>
      </c>
      <c r="I732" t="b">
        <v>1</v>
      </c>
    </row>
    <row r="733" spans="1:9" x14ac:dyDescent="0.2">
      <c r="A733" s="33">
        <v>45199</v>
      </c>
      <c r="B733">
        <v>2024</v>
      </c>
      <c r="C733" t="s">
        <v>200</v>
      </c>
      <c r="D733" t="s">
        <v>262</v>
      </c>
      <c r="E733" t="s">
        <v>202</v>
      </c>
      <c r="F733" t="s">
        <v>214</v>
      </c>
      <c r="G733">
        <v>26895</v>
      </c>
      <c r="H733" t="s">
        <v>204</v>
      </c>
      <c r="I733" t="b">
        <v>1</v>
      </c>
    </row>
    <row r="734" spans="1:9" x14ac:dyDescent="0.2">
      <c r="A734" s="33">
        <v>45199</v>
      </c>
      <c r="B734">
        <v>2024</v>
      </c>
      <c r="C734" t="s">
        <v>200</v>
      </c>
      <c r="D734" t="s">
        <v>262</v>
      </c>
      <c r="E734" t="s">
        <v>202</v>
      </c>
      <c r="F734" t="s">
        <v>215</v>
      </c>
      <c r="G734">
        <v>47.587451563246461</v>
      </c>
      <c r="H734" t="s">
        <v>204</v>
      </c>
      <c r="I734" t="b">
        <v>1</v>
      </c>
    </row>
    <row r="735" spans="1:9" x14ac:dyDescent="0.2">
      <c r="A735" s="33">
        <v>45199</v>
      </c>
      <c r="B735">
        <v>2024</v>
      </c>
      <c r="C735" t="s">
        <v>200</v>
      </c>
      <c r="D735" t="s">
        <v>262</v>
      </c>
      <c r="E735" t="s">
        <v>202</v>
      </c>
      <c r="F735" t="s">
        <v>216</v>
      </c>
      <c r="G735">
        <v>389</v>
      </c>
      <c r="H735" t="s">
        <v>204</v>
      </c>
      <c r="I735" t="b">
        <v>1</v>
      </c>
    </row>
    <row r="736" spans="1:9" x14ac:dyDescent="0.2">
      <c r="A736" s="33">
        <v>45199</v>
      </c>
      <c r="B736">
        <v>2024</v>
      </c>
      <c r="C736" t="s">
        <v>200</v>
      </c>
      <c r="D736" t="s">
        <v>262</v>
      </c>
      <c r="E736" t="s">
        <v>202</v>
      </c>
      <c r="F736" t="s">
        <v>217</v>
      </c>
      <c r="G736">
        <v>4993</v>
      </c>
      <c r="H736" t="s">
        <v>204</v>
      </c>
      <c r="I736" t="b">
        <v>1</v>
      </c>
    </row>
    <row r="737" spans="1:9" x14ac:dyDescent="0.2">
      <c r="A737" s="33">
        <v>45199</v>
      </c>
      <c r="B737">
        <v>2024</v>
      </c>
      <c r="C737" t="s">
        <v>200</v>
      </c>
      <c r="D737" t="s">
        <v>262</v>
      </c>
      <c r="E737" t="s">
        <v>202</v>
      </c>
      <c r="F737" t="s">
        <v>218</v>
      </c>
      <c r="G737">
        <v>6659</v>
      </c>
      <c r="H737" t="s">
        <v>204</v>
      </c>
      <c r="I737" t="b">
        <v>1</v>
      </c>
    </row>
    <row r="738" spans="1:9" x14ac:dyDescent="0.2">
      <c r="A738" s="33">
        <v>45199</v>
      </c>
      <c r="B738">
        <v>2024</v>
      </c>
      <c r="C738" t="s">
        <v>200</v>
      </c>
      <c r="D738" t="s">
        <v>262</v>
      </c>
      <c r="E738" t="s">
        <v>202</v>
      </c>
      <c r="F738" t="s">
        <v>1</v>
      </c>
      <c r="G738">
        <v>56517</v>
      </c>
      <c r="H738" t="s">
        <v>204</v>
      </c>
      <c r="I738" t="b">
        <v>1</v>
      </c>
    </row>
    <row r="739" spans="1:9" x14ac:dyDescent="0.2">
      <c r="A739" s="33">
        <v>45199</v>
      </c>
      <c r="B739">
        <v>2024</v>
      </c>
      <c r="C739" t="s">
        <v>200</v>
      </c>
      <c r="D739" t="s">
        <v>262</v>
      </c>
      <c r="E739" t="s">
        <v>202</v>
      </c>
      <c r="F739" t="s">
        <v>219</v>
      </c>
      <c r="G739">
        <v>5187</v>
      </c>
      <c r="H739" t="s">
        <v>204</v>
      </c>
      <c r="I739" t="b">
        <v>1</v>
      </c>
    </row>
    <row r="740" spans="1:9" x14ac:dyDescent="0.2">
      <c r="A740" s="33">
        <v>45291</v>
      </c>
      <c r="B740">
        <v>2024</v>
      </c>
      <c r="C740" t="s">
        <v>220</v>
      </c>
      <c r="D740" t="s">
        <v>263</v>
      </c>
      <c r="E740" t="s">
        <v>202</v>
      </c>
      <c r="F740" t="s">
        <v>203</v>
      </c>
      <c r="G740">
        <v>2.94</v>
      </c>
      <c r="H740" t="s">
        <v>204</v>
      </c>
      <c r="I740" t="b">
        <v>1</v>
      </c>
    </row>
    <row r="741" spans="1:9" x14ac:dyDescent="0.2">
      <c r="A741" s="33">
        <v>45291</v>
      </c>
      <c r="B741">
        <v>2024</v>
      </c>
      <c r="C741" t="s">
        <v>220</v>
      </c>
      <c r="D741" t="s">
        <v>263</v>
      </c>
      <c r="E741" t="s">
        <v>202</v>
      </c>
      <c r="F741" t="s">
        <v>205</v>
      </c>
      <c r="G741">
        <v>19623</v>
      </c>
      <c r="H741" t="s">
        <v>204</v>
      </c>
      <c r="I741" t="b">
        <v>1</v>
      </c>
    </row>
    <row r="742" spans="1:9" x14ac:dyDescent="0.2">
      <c r="A742" s="33">
        <v>45291</v>
      </c>
      <c r="B742">
        <v>2024</v>
      </c>
      <c r="C742" t="s">
        <v>220</v>
      </c>
      <c r="D742" t="s">
        <v>263</v>
      </c>
      <c r="E742" t="s">
        <v>202</v>
      </c>
      <c r="F742" t="s">
        <v>206</v>
      </c>
      <c r="G742">
        <v>5959</v>
      </c>
      <c r="H742" t="s">
        <v>204</v>
      </c>
      <c r="I742" t="b">
        <v>1</v>
      </c>
    </row>
    <row r="743" spans="1:9" x14ac:dyDescent="0.2">
      <c r="A743" s="33">
        <v>45291</v>
      </c>
      <c r="B743">
        <v>2024</v>
      </c>
      <c r="C743" t="s">
        <v>220</v>
      </c>
      <c r="D743" t="s">
        <v>263</v>
      </c>
      <c r="E743" t="s">
        <v>202</v>
      </c>
      <c r="F743" t="s">
        <v>207</v>
      </c>
      <c r="G743">
        <v>2.93</v>
      </c>
      <c r="H743" t="s">
        <v>204</v>
      </c>
      <c r="I743" t="b">
        <v>1</v>
      </c>
    </row>
    <row r="744" spans="1:9" x14ac:dyDescent="0.2">
      <c r="A744" s="33">
        <v>45291</v>
      </c>
      <c r="B744">
        <v>2024</v>
      </c>
      <c r="C744" t="s">
        <v>220</v>
      </c>
      <c r="D744" t="s">
        <v>263</v>
      </c>
      <c r="E744" t="s">
        <v>202</v>
      </c>
      <c r="F744" t="s">
        <v>10</v>
      </c>
      <c r="G744">
        <v>32991</v>
      </c>
      <c r="H744" t="s">
        <v>204</v>
      </c>
      <c r="I744" t="b">
        <v>1</v>
      </c>
    </row>
    <row r="745" spans="1:9" x14ac:dyDescent="0.2">
      <c r="A745" s="33">
        <v>45291</v>
      </c>
      <c r="B745">
        <v>2024</v>
      </c>
      <c r="C745" t="s">
        <v>220</v>
      </c>
      <c r="D745" t="s">
        <v>263</v>
      </c>
      <c r="E745" t="s">
        <v>202</v>
      </c>
      <c r="F745" t="s">
        <v>208</v>
      </c>
      <c r="G745">
        <v>1977</v>
      </c>
      <c r="H745" t="s">
        <v>204</v>
      </c>
      <c r="I745" t="b">
        <v>1</v>
      </c>
    </row>
    <row r="746" spans="1:9" x14ac:dyDescent="0.2">
      <c r="A746" s="33">
        <v>45291</v>
      </c>
      <c r="B746">
        <v>2024</v>
      </c>
      <c r="C746" t="s">
        <v>220</v>
      </c>
      <c r="D746" t="s">
        <v>263</v>
      </c>
      <c r="E746" t="s">
        <v>202</v>
      </c>
      <c r="F746" t="s">
        <v>209</v>
      </c>
      <c r="G746">
        <v>42397</v>
      </c>
      <c r="H746" t="s">
        <v>204</v>
      </c>
      <c r="I746" t="b">
        <v>1</v>
      </c>
    </row>
    <row r="747" spans="1:9" x14ac:dyDescent="0.2">
      <c r="A747" s="33">
        <v>45291</v>
      </c>
      <c r="B747">
        <v>2024</v>
      </c>
      <c r="C747" t="s">
        <v>220</v>
      </c>
      <c r="D747" t="s">
        <v>263</v>
      </c>
      <c r="E747" t="s">
        <v>202</v>
      </c>
      <c r="F747" t="s">
        <v>210</v>
      </c>
      <c r="G747">
        <v>68.360206385037088</v>
      </c>
      <c r="H747" t="s">
        <v>204</v>
      </c>
      <c r="I747" t="b">
        <v>1</v>
      </c>
    </row>
    <row r="748" spans="1:9" x14ac:dyDescent="0.2">
      <c r="A748" s="33">
        <v>45291</v>
      </c>
      <c r="B748">
        <v>2024</v>
      </c>
      <c r="C748" t="s">
        <v>220</v>
      </c>
      <c r="D748" t="s">
        <v>263</v>
      </c>
      <c r="E748" t="s">
        <v>202</v>
      </c>
      <c r="F748" t="s">
        <v>211</v>
      </c>
      <c r="G748">
        <v>26526</v>
      </c>
      <c r="H748" t="s">
        <v>204</v>
      </c>
      <c r="I748" t="b">
        <v>1</v>
      </c>
    </row>
    <row r="749" spans="1:9" x14ac:dyDescent="0.2">
      <c r="A749" s="33">
        <v>45291</v>
      </c>
      <c r="B749">
        <v>2024</v>
      </c>
      <c r="C749" t="s">
        <v>220</v>
      </c>
      <c r="D749" t="s">
        <v>263</v>
      </c>
      <c r="E749" t="s">
        <v>202</v>
      </c>
      <c r="F749" t="s">
        <v>212</v>
      </c>
      <c r="G749">
        <v>21870</v>
      </c>
      <c r="H749" t="s">
        <v>204</v>
      </c>
      <c r="I749" t="b">
        <v>1</v>
      </c>
    </row>
    <row r="750" spans="1:9" x14ac:dyDescent="0.2">
      <c r="A750" s="33">
        <v>45291</v>
      </c>
      <c r="B750">
        <v>2024</v>
      </c>
      <c r="C750" t="s">
        <v>220</v>
      </c>
      <c r="D750" t="s">
        <v>263</v>
      </c>
      <c r="E750" t="s">
        <v>202</v>
      </c>
      <c r="F750" t="s">
        <v>213</v>
      </c>
      <c r="G750">
        <v>35.262818445662688</v>
      </c>
      <c r="H750" t="s">
        <v>204</v>
      </c>
      <c r="I750" t="b">
        <v>1</v>
      </c>
    </row>
    <row r="751" spans="1:9" x14ac:dyDescent="0.2">
      <c r="A751" s="33">
        <v>45291</v>
      </c>
      <c r="B751">
        <v>2024</v>
      </c>
      <c r="C751" t="s">
        <v>220</v>
      </c>
      <c r="D751" t="s">
        <v>263</v>
      </c>
      <c r="E751" t="s">
        <v>202</v>
      </c>
      <c r="F751" t="s">
        <v>214</v>
      </c>
      <c r="G751">
        <v>27032</v>
      </c>
      <c r="H751" t="s">
        <v>204</v>
      </c>
      <c r="I751" t="b">
        <v>1</v>
      </c>
    </row>
    <row r="752" spans="1:9" x14ac:dyDescent="0.2">
      <c r="A752" s="33">
        <v>45291</v>
      </c>
      <c r="B752">
        <v>2024</v>
      </c>
      <c r="C752" t="s">
        <v>220</v>
      </c>
      <c r="D752" t="s">
        <v>263</v>
      </c>
      <c r="E752" t="s">
        <v>202</v>
      </c>
      <c r="F752" t="s">
        <v>215</v>
      </c>
      <c r="G752">
        <v>43.585940019348598</v>
      </c>
      <c r="H752" t="s">
        <v>204</v>
      </c>
      <c r="I752" t="b">
        <v>1</v>
      </c>
    </row>
    <row r="753" spans="1:9" x14ac:dyDescent="0.2">
      <c r="A753" s="33">
        <v>45291</v>
      </c>
      <c r="B753">
        <v>2024</v>
      </c>
      <c r="C753" t="s">
        <v>220</v>
      </c>
      <c r="D753" t="s">
        <v>263</v>
      </c>
      <c r="E753" t="s">
        <v>202</v>
      </c>
      <c r="F753" t="s">
        <v>216</v>
      </c>
      <c r="G753">
        <v>-506</v>
      </c>
      <c r="H753" t="s">
        <v>204</v>
      </c>
      <c r="I753" t="b">
        <v>1</v>
      </c>
    </row>
    <row r="754" spans="1:9" x14ac:dyDescent="0.2">
      <c r="A754" s="33">
        <v>45291</v>
      </c>
      <c r="B754">
        <v>2024</v>
      </c>
      <c r="C754" t="s">
        <v>220</v>
      </c>
      <c r="D754" t="s">
        <v>263</v>
      </c>
      <c r="E754" t="s">
        <v>202</v>
      </c>
      <c r="F754" t="s">
        <v>217</v>
      </c>
      <c r="G754">
        <v>4656</v>
      </c>
      <c r="H754" t="s">
        <v>204</v>
      </c>
      <c r="I754" t="b">
        <v>1</v>
      </c>
    </row>
    <row r="755" spans="1:9" x14ac:dyDescent="0.2">
      <c r="A755" s="33">
        <v>45291</v>
      </c>
      <c r="B755">
        <v>2024</v>
      </c>
      <c r="C755" t="s">
        <v>220</v>
      </c>
      <c r="D755" t="s">
        <v>263</v>
      </c>
      <c r="E755" t="s">
        <v>202</v>
      </c>
      <c r="F755" t="s">
        <v>218</v>
      </c>
      <c r="G755">
        <v>7142</v>
      </c>
      <c r="H755" t="s">
        <v>204</v>
      </c>
      <c r="I755" t="b">
        <v>1</v>
      </c>
    </row>
    <row r="756" spans="1:9" x14ac:dyDescent="0.2">
      <c r="A756" s="33">
        <v>45291</v>
      </c>
      <c r="B756">
        <v>2024</v>
      </c>
      <c r="C756" t="s">
        <v>220</v>
      </c>
      <c r="D756" t="s">
        <v>263</v>
      </c>
      <c r="E756" t="s">
        <v>202</v>
      </c>
      <c r="F756" t="s">
        <v>1</v>
      </c>
      <c r="G756">
        <v>62020</v>
      </c>
      <c r="H756" t="s">
        <v>204</v>
      </c>
      <c r="I756" t="b">
        <v>1</v>
      </c>
    </row>
    <row r="757" spans="1:9" x14ac:dyDescent="0.2">
      <c r="A757" s="33">
        <v>45291</v>
      </c>
      <c r="B757">
        <v>2024</v>
      </c>
      <c r="C757" t="s">
        <v>220</v>
      </c>
      <c r="D757" t="s">
        <v>263</v>
      </c>
      <c r="E757" t="s">
        <v>202</v>
      </c>
      <c r="F757" t="s">
        <v>219</v>
      </c>
      <c r="G757">
        <v>6246</v>
      </c>
      <c r="H757" t="s">
        <v>204</v>
      </c>
      <c r="I757" t="b">
        <v>1</v>
      </c>
    </row>
    <row r="758" spans="1:9" x14ac:dyDescent="0.2">
      <c r="A758" s="33">
        <v>45382</v>
      </c>
      <c r="B758">
        <v>2024</v>
      </c>
      <c r="C758" t="s">
        <v>222</v>
      </c>
      <c r="D758" t="s">
        <v>264</v>
      </c>
      <c r="E758" t="s">
        <v>202</v>
      </c>
      <c r="F758" t="s">
        <v>203</v>
      </c>
      <c r="G758">
        <v>2.95</v>
      </c>
      <c r="H758" t="s">
        <v>204</v>
      </c>
      <c r="I758" t="b">
        <v>1</v>
      </c>
    </row>
    <row r="759" spans="1:9" x14ac:dyDescent="0.2">
      <c r="A759" s="33">
        <v>45382</v>
      </c>
      <c r="B759">
        <v>2024</v>
      </c>
      <c r="C759" t="s">
        <v>222</v>
      </c>
      <c r="D759" t="s">
        <v>264</v>
      </c>
      <c r="E759" t="s">
        <v>202</v>
      </c>
      <c r="F759" t="s">
        <v>205</v>
      </c>
      <c r="G759">
        <v>18505</v>
      </c>
      <c r="H759" t="s">
        <v>204</v>
      </c>
      <c r="I759" t="b">
        <v>1</v>
      </c>
    </row>
    <row r="760" spans="1:9" x14ac:dyDescent="0.2">
      <c r="A760" s="33">
        <v>45382</v>
      </c>
      <c r="B760">
        <v>2024</v>
      </c>
      <c r="C760" t="s">
        <v>222</v>
      </c>
      <c r="D760" t="s">
        <v>264</v>
      </c>
      <c r="E760" t="s">
        <v>202</v>
      </c>
      <c r="F760" t="s">
        <v>206</v>
      </c>
      <c r="G760">
        <v>6027</v>
      </c>
      <c r="H760" t="s">
        <v>204</v>
      </c>
      <c r="I760" t="b">
        <v>1</v>
      </c>
    </row>
    <row r="761" spans="1:9" x14ac:dyDescent="0.2">
      <c r="A761" s="33">
        <v>45382</v>
      </c>
      <c r="B761">
        <v>2024</v>
      </c>
      <c r="C761" t="s">
        <v>222</v>
      </c>
      <c r="D761" t="s">
        <v>264</v>
      </c>
      <c r="E761" t="s">
        <v>202</v>
      </c>
      <c r="F761" t="s">
        <v>207</v>
      </c>
      <c r="G761">
        <v>2.94</v>
      </c>
      <c r="H761" t="s">
        <v>204</v>
      </c>
      <c r="I761" t="b">
        <v>1</v>
      </c>
    </row>
    <row r="762" spans="1:9" x14ac:dyDescent="0.2">
      <c r="A762" s="33">
        <v>45382</v>
      </c>
      <c r="B762">
        <v>2024</v>
      </c>
      <c r="C762" t="s">
        <v>222</v>
      </c>
      <c r="D762" t="s">
        <v>264</v>
      </c>
      <c r="E762" t="s">
        <v>202</v>
      </c>
      <c r="F762" t="s">
        <v>10</v>
      </c>
      <c r="G762">
        <v>33608</v>
      </c>
      <c r="H762" t="s">
        <v>204</v>
      </c>
      <c r="I762" t="b">
        <v>1</v>
      </c>
    </row>
    <row r="763" spans="1:9" x14ac:dyDescent="0.2">
      <c r="A763" s="33">
        <v>45382</v>
      </c>
      <c r="B763">
        <v>2024</v>
      </c>
      <c r="C763" t="s">
        <v>222</v>
      </c>
      <c r="D763" t="s">
        <v>264</v>
      </c>
      <c r="E763" t="s">
        <v>202</v>
      </c>
      <c r="F763" t="s">
        <v>208</v>
      </c>
      <c r="G763">
        <v>1912</v>
      </c>
      <c r="H763" t="s">
        <v>204</v>
      </c>
      <c r="I763" t="b">
        <v>1</v>
      </c>
    </row>
    <row r="764" spans="1:9" x14ac:dyDescent="0.2">
      <c r="A764" s="33">
        <v>45382</v>
      </c>
      <c r="B764">
        <v>2024</v>
      </c>
      <c r="C764" t="s">
        <v>222</v>
      </c>
      <c r="D764" t="s">
        <v>264</v>
      </c>
      <c r="E764" t="s">
        <v>202</v>
      </c>
      <c r="F764" t="s">
        <v>209</v>
      </c>
      <c r="G764">
        <v>43353</v>
      </c>
      <c r="H764" t="s">
        <v>204</v>
      </c>
      <c r="I764" t="b">
        <v>1</v>
      </c>
    </row>
    <row r="765" spans="1:9" x14ac:dyDescent="0.2">
      <c r="A765" s="33">
        <v>45382</v>
      </c>
      <c r="B765">
        <v>2024</v>
      </c>
      <c r="C765" t="s">
        <v>222</v>
      </c>
      <c r="D765" t="s">
        <v>264</v>
      </c>
      <c r="E765" t="s">
        <v>202</v>
      </c>
      <c r="F765" t="s">
        <v>210</v>
      </c>
      <c r="G765">
        <v>70.084710142584626</v>
      </c>
      <c r="H765" t="s">
        <v>204</v>
      </c>
      <c r="I765" t="b">
        <v>1</v>
      </c>
    </row>
    <row r="766" spans="1:9" x14ac:dyDescent="0.2">
      <c r="A766" s="33">
        <v>45382</v>
      </c>
      <c r="B766">
        <v>2024</v>
      </c>
      <c r="C766" t="s">
        <v>222</v>
      </c>
      <c r="D766" t="s">
        <v>264</v>
      </c>
      <c r="E766" t="s">
        <v>202</v>
      </c>
      <c r="F766" t="s">
        <v>211</v>
      </c>
      <c r="G766">
        <v>26727</v>
      </c>
      <c r="H766" t="s">
        <v>204</v>
      </c>
      <c r="I766" t="b">
        <v>1</v>
      </c>
    </row>
    <row r="767" spans="1:9" x14ac:dyDescent="0.2">
      <c r="A767" s="33">
        <v>45382</v>
      </c>
      <c r="B767">
        <v>2024</v>
      </c>
      <c r="C767" t="s">
        <v>222</v>
      </c>
      <c r="D767" t="s">
        <v>264</v>
      </c>
      <c r="E767" t="s">
        <v>202</v>
      </c>
      <c r="F767" t="s">
        <v>212</v>
      </c>
      <c r="G767">
        <v>21939</v>
      </c>
      <c r="H767" t="s">
        <v>204</v>
      </c>
      <c r="I767" t="b">
        <v>1</v>
      </c>
    </row>
    <row r="768" spans="1:9" x14ac:dyDescent="0.2">
      <c r="A768" s="33">
        <v>45382</v>
      </c>
      <c r="B768">
        <v>2024</v>
      </c>
      <c r="C768" t="s">
        <v>222</v>
      </c>
      <c r="D768" t="s">
        <v>264</v>
      </c>
      <c r="E768" t="s">
        <v>202</v>
      </c>
      <c r="F768" t="s">
        <v>213</v>
      </c>
      <c r="G768">
        <v>35.466714087102723</v>
      </c>
      <c r="H768" t="s">
        <v>204</v>
      </c>
      <c r="I768" t="b">
        <v>1</v>
      </c>
    </row>
    <row r="769" spans="1:9" x14ac:dyDescent="0.2">
      <c r="A769" s="33">
        <v>45382</v>
      </c>
      <c r="B769">
        <v>2024</v>
      </c>
      <c r="C769" t="s">
        <v>222</v>
      </c>
      <c r="D769" t="s">
        <v>264</v>
      </c>
      <c r="E769" t="s">
        <v>202</v>
      </c>
      <c r="F769" t="s">
        <v>214</v>
      </c>
      <c r="G769">
        <v>27581</v>
      </c>
      <c r="H769" t="s">
        <v>204</v>
      </c>
      <c r="I769" t="b">
        <v>1</v>
      </c>
    </row>
    <row r="770" spans="1:9" x14ac:dyDescent="0.2">
      <c r="A770" s="33">
        <v>45382</v>
      </c>
      <c r="B770">
        <v>2024</v>
      </c>
      <c r="C770" t="s">
        <v>222</v>
      </c>
      <c r="D770" t="s">
        <v>264</v>
      </c>
      <c r="E770" t="s">
        <v>202</v>
      </c>
      <c r="F770" t="s">
        <v>215</v>
      </c>
      <c r="G770">
        <v>44.587603866921008</v>
      </c>
      <c r="H770" t="s">
        <v>204</v>
      </c>
      <c r="I770" t="b">
        <v>1</v>
      </c>
    </row>
    <row r="771" spans="1:9" x14ac:dyDescent="0.2">
      <c r="A771" s="33">
        <v>45382</v>
      </c>
      <c r="B771">
        <v>2024</v>
      </c>
      <c r="C771" t="s">
        <v>222</v>
      </c>
      <c r="D771" t="s">
        <v>264</v>
      </c>
      <c r="E771" t="s">
        <v>202</v>
      </c>
      <c r="F771" t="s">
        <v>216</v>
      </c>
      <c r="G771">
        <v>-854</v>
      </c>
      <c r="H771" t="s">
        <v>204</v>
      </c>
      <c r="I771" t="b">
        <v>1</v>
      </c>
    </row>
    <row r="772" spans="1:9" x14ac:dyDescent="0.2">
      <c r="A772" s="33">
        <v>45382</v>
      </c>
      <c r="B772">
        <v>2024</v>
      </c>
      <c r="C772" t="s">
        <v>222</v>
      </c>
      <c r="D772" t="s">
        <v>264</v>
      </c>
      <c r="E772" t="s">
        <v>202</v>
      </c>
      <c r="F772" t="s">
        <v>217</v>
      </c>
      <c r="G772">
        <v>4788</v>
      </c>
      <c r="H772" t="s">
        <v>204</v>
      </c>
      <c r="I772" t="b">
        <v>1</v>
      </c>
    </row>
    <row r="773" spans="1:9" x14ac:dyDescent="0.2">
      <c r="A773" s="33">
        <v>45382</v>
      </c>
      <c r="B773">
        <v>2024</v>
      </c>
      <c r="C773" t="s">
        <v>222</v>
      </c>
      <c r="D773" t="s">
        <v>264</v>
      </c>
      <c r="E773" t="s">
        <v>202</v>
      </c>
      <c r="F773" t="s">
        <v>218</v>
      </c>
      <c r="G773">
        <v>7653</v>
      </c>
      <c r="H773" t="s">
        <v>204</v>
      </c>
      <c r="I773" t="b">
        <v>1</v>
      </c>
    </row>
    <row r="774" spans="1:9" x14ac:dyDescent="0.2">
      <c r="A774" s="33">
        <v>45382</v>
      </c>
      <c r="B774">
        <v>2024</v>
      </c>
      <c r="C774" t="s">
        <v>222</v>
      </c>
      <c r="D774" t="s">
        <v>264</v>
      </c>
      <c r="E774" t="s">
        <v>202</v>
      </c>
      <c r="F774" t="s">
        <v>1</v>
      </c>
      <c r="G774">
        <v>61858</v>
      </c>
      <c r="H774" t="s">
        <v>204</v>
      </c>
      <c r="I774" t="b">
        <v>1</v>
      </c>
    </row>
    <row r="775" spans="1:9" x14ac:dyDescent="0.2">
      <c r="A775" s="33">
        <v>45382</v>
      </c>
      <c r="B775">
        <v>2024</v>
      </c>
      <c r="C775" t="s">
        <v>222</v>
      </c>
      <c r="D775" t="s">
        <v>264</v>
      </c>
      <c r="E775" t="s">
        <v>202</v>
      </c>
      <c r="F775" t="s">
        <v>219</v>
      </c>
      <c r="G775">
        <v>6207</v>
      </c>
      <c r="H775" t="s">
        <v>204</v>
      </c>
      <c r="I775" t="b">
        <v>1</v>
      </c>
    </row>
    <row r="776" spans="1:9" x14ac:dyDescent="0.2">
      <c r="A776" s="33">
        <v>45473</v>
      </c>
      <c r="B776">
        <v>2024</v>
      </c>
      <c r="C776" t="s">
        <v>224</v>
      </c>
      <c r="D776" t="s">
        <v>265</v>
      </c>
      <c r="E776" t="s">
        <v>202</v>
      </c>
      <c r="F776" t="s">
        <v>203</v>
      </c>
      <c r="G776">
        <v>2.9699999999999989</v>
      </c>
      <c r="H776" t="s">
        <v>204</v>
      </c>
      <c r="I776" t="b">
        <v>1</v>
      </c>
    </row>
    <row r="777" spans="1:9" x14ac:dyDescent="0.2">
      <c r="A777" s="33">
        <v>45473</v>
      </c>
      <c r="B777">
        <v>2024</v>
      </c>
      <c r="C777" t="s">
        <v>224</v>
      </c>
      <c r="D777" t="s">
        <v>265</v>
      </c>
      <c r="E777" t="s">
        <v>202</v>
      </c>
      <c r="F777" t="s">
        <v>205</v>
      </c>
      <c r="G777">
        <v>19684</v>
      </c>
      <c r="H777" t="s">
        <v>204</v>
      </c>
      <c r="I777" t="b">
        <v>1</v>
      </c>
    </row>
    <row r="778" spans="1:9" x14ac:dyDescent="0.2">
      <c r="A778" s="33">
        <v>45473</v>
      </c>
      <c r="B778">
        <v>2024</v>
      </c>
      <c r="C778" t="s">
        <v>224</v>
      </c>
      <c r="D778" t="s">
        <v>265</v>
      </c>
      <c r="E778" t="s">
        <v>202</v>
      </c>
      <c r="F778" t="s">
        <v>206</v>
      </c>
      <c r="G778">
        <v>6380</v>
      </c>
      <c r="H778" t="s">
        <v>204</v>
      </c>
      <c r="I778" t="b">
        <v>1</v>
      </c>
    </row>
    <row r="779" spans="1:9" x14ac:dyDescent="0.2">
      <c r="A779" s="33">
        <v>45473</v>
      </c>
      <c r="B779">
        <v>2024</v>
      </c>
      <c r="C779" t="s">
        <v>224</v>
      </c>
      <c r="D779" t="s">
        <v>265</v>
      </c>
      <c r="E779" t="s">
        <v>202</v>
      </c>
      <c r="F779" t="s">
        <v>207</v>
      </c>
      <c r="G779">
        <v>2.9400000000000008</v>
      </c>
      <c r="H779" t="s">
        <v>204</v>
      </c>
      <c r="I779" t="b">
        <v>1</v>
      </c>
    </row>
    <row r="780" spans="1:9" x14ac:dyDescent="0.2">
      <c r="A780" s="33">
        <v>45473</v>
      </c>
      <c r="B780">
        <v>2024</v>
      </c>
      <c r="C780" t="s">
        <v>224</v>
      </c>
      <c r="D780" t="s">
        <v>265</v>
      </c>
      <c r="E780" t="s">
        <v>202</v>
      </c>
      <c r="F780" t="s">
        <v>10</v>
      </c>
      <c r="G780">
        <v>34305</v>
      </c>
      <c r="H780" t="s">
        <v>204</v>
      </c>
      <c r="I780" t="b">
        <v>1</v>
      </c>
    </row>
    <row r="781" spans="1:9" x14ac:dyDescent="0.2">
      <c r="A781" s="33">
        <v>45473</v>
      </c>
      <c r="B781">
        <v>2024</v>
      </c>
      <c r="C781" t="s">
        <v>224</v>
      </c>
      <c r="D781" t="s">
        <v>265</v>
      </c>
      <c r="E781" t="s">
        <v>202</v>
      </c>
      <c r="F781" t="s">
        <v>208</v>
      </c>
      <c r="G781">
        <v>2246</v>
      </c>
      <c r="H781" t="s">
        <v>204</v>
      </c>
      <c r="I781" t="b">
        <v>1</v>
      </c>
    </row>
    <row r="782" spans="1:9" x14ac:dyDescent="0.2">
      <c r="A782" s="33">
        <v>45473</v>
      </c>
      <c r="B782">
        <v>2024</v>
      </c>
      <c r="C782" t="s">
        <v>224</v>
      </c>
      <c r="D782" t="s">
        <v>265</v>
      </c>
      <c r="E782" t="s">
        <v>202</v>
      </c>
      <c r="F782" t="s">
        <v>209</v>
      </c>
      <c r="G782">
        <v>45043</v>
      </c>
      <c r="H782" t="s">
        <v>204</v>
      </c>
      <c r="I782" t="b">
        <v>1</v>
      </c>
    </row>
    <row r="783" spans="1:9" x14ac:dyDescent="0.2">
      <c r="A783" s="33">
        <v>45473</v>
      </c>
      <c r="B783">
        <v>2024</v>
      </c>
      <c r="C783" t="s">
        <v>224</v>
      </c>
      <c r="D783" t="s">
        <v>265</v>
      </c>
      <c r="E783" t="s">
        <v>202</v>
      </c>
      <c r="F783" t="s">
        <v>210</v>
      </c>
      <c r="G783">
        <v>69.589197707293721</v>
      </c>
      <c r="H783" t="s">
        <v>204</v>
      </c>
      <c r="I783" t="b">
        <v>1</v>
      </c>
    </row>
    <row r="784" spans="1:9" x14ac:dyDescent="0.2">
      <c r="A784" s="33">
        <v>45473</v>
      </c>
      <c r="B784">
        <v>2024</v>
      </c>
      <c r="C784" t="s">
        <v>224</v>
      </c>
      <c r="D784" t="s">
        <v>265</v>
      </c>
      <c r="E784" t="s">
        <v>202</v>
      </c>
      <c r="F784" t="s">
        <v>211</v>
      </c>
      <c r="G784">
        <v>27250</v>
      </c>
      <c r="H784" t="s">
        <v>204</v>
      </c>
      <c r="I784" t="b">
        <v>1</v>
      </c>
    </row>
    <row r="785" spans="1:9" x14ac:dyDescent="0.2">
      <c r="A785" s="33">
        <v>45473</v>
      </c>
      <c r="B785">
        <v>2024</v>
      </c>
      <c r="C785" t="s">
        <v>224</v>
      </c>
      <c r="D785" t="s">
        <v>265</v>
      </c>
      <c r="E785" t="s">
        <v>202</v>
      </c>
      <c r="F785" t="s">
        <v>212</v>
      </c>
      <c r="G785">
        <v>22036</v>
      </c>
      <c r="H785" t="s">
        <v>204</v>
      </c>
      <c r="I785" t="b">
        <v>1</v>
      </c>
    </row>
    <row r="786" spans="1:9" x14ac:dyDescent="0.2">
      <c r="A786" s="33">
        <v>45473</v>
      </c>
      <c r="B786">
        <v>2024</v>
      </c>
      <c r="C786" t="s">
        <v>224</v>
      </c>
      <c r="D786" t="s">
        <v>265</v>
      </c>
      <c r="E786" t="s">
        <v>202</v>
      </c>
      <c r="F786" t="s">
        <v>213</v>
      </c>
      <c r="G786">
        <v>34.044525468506187</v>
      </c>
      <c r="H786" t="s">
        <v>204</v>
      </c>
      <c r="I786" t="b">
        <v>1</v>
      </c>
    </row>
    <row r="787" spans="1:9" x14ac:dyDescent="0.2">
      <c r="A787" s="33">
        <v>45473</v>
      </c>
      <c r="B787">
        <v>2024</v>
      </c>
      <c r="C787" t="s">
        <v>224</v>
      </c>
      <c r="D787" t="s">
        <v>265</v>
      </c>
      <c r="E787" t="s">
        <v>202</v>
      </c>
      <c r="F787" t="s">
        <v>214</v>
      </c>
      <c r="G787">
        <v>27925</v>
      </c>
      <c r="H787" t="s">
        <v>204</v>
      </c>
      <c r="I787" t="b">
        <v>1</v>
      </c>
    </row>
    <row r="788" spans="1:9" x14ac:dyDescent="0.2">
      <c r="A788" s="33">
        <v>45473</v>
      </c>
      <c r="B788">
        <v>2024</v>
      </c>
      <c r="C788" t="s">
        <v>224</v>
      </c>
      <c r="D788" t="s">
        <v>265</v>
      </c>
      <c r="E788" t="s">
        <v>202</v>
      </c>
      <c r="F788" t="s">
        <v>215</v>
      </c>
      <c r="G788">
        <v>43.14273796097455</v>
      </c>
      <c r="H788" t="s">
        <v>204</v>
      </c>
      <c r="I788" t="b">
        <v>1</v>
      </c>
    </row>
    <row r="789" spans="1:9" x14ac:dyDescent="0.2">
      <c r="A789" s="33">
        <v>45473</v>
      </c>
      <c r="B789">
        <v>2024</v>
      </c>
      <c r="C789" t="s">
        <v>224</v>
      </c>
      <c r="D789" t="s">
        <v>265</v>
      </c>
      <c r="E789" t="s">
        <v>202</v>
      </c>
      <c r="F789" t="s">
        <v>216</v>
      </c>
      <c r="G789">
        <v>-675</v>
      </c>
      <c r="H789" t="s">
        <v>204</v>
      </c>
      <c r="I789" t="b">
        <v>1</v>
      </c>
    </row>
    <row r="790" spans="1:9" x14ac:dyDescent="0.2">
      <c r="A790" s="33">
        <v>45473</v>
      </c>
      <c r="B790">
        <v>2024</v>
      </c>
      <c r="C790" t="s">
        <v>224</v>
      </c>
      <c r="D790" t="s">
        <v>265</v>
      </c>
      <c r="E790" t="s">
        <v>202</v>
      </c>
      <c r="F790" t="s">
        <v>217</v>
      </c>
      <c r="G790">
        <v>5214</v>
      </c>
      <c r="H790" t="s">
        <v>204</v>
      </c>
      <c r="I790" t="b">
        <v>1</v>
      </c>
    </row>
    <row r="791" spans="1:9" x14ac:dyDescent="0.2">
      <c r="A791" s="33">
        <v>45473</v>
      </c>
      <c r="B791">
        <v>2024</v>
      </c>
      <c r="C791" t="s">
        <v>224</v>
      </c>
      <c r="D791" t="s">
        <v>265</v>
      </c>
      <c r="E791" t="s">
        <v>202</v>
      </c>
      <c r="F791" t="s">
        <v>218</v>
      </c>
      <c r="G791">
        <v>8056</v>
      </c>
      <c r="H791" t="s">
        <v>204</v>
      </c>
      <c r="I791" t="b">
        <v>1</v>
      </c>
    </row>
    <row r="792" spans="1:9" x14ac:dyDescent="0.2">
      <c r="A792" s="33">
        <v>45473</v>
      </c>
      <c r="B792">
        <v>2024</v>
      </c>
      <c r="C792" t="s">
        <v>224</v>
      </c>
      <c r="D792" t="s">
        <v>265</v>
      </c>
      <c r="E792" t="s">
        <v>202</v>
      </c>
      <c r="F792" t="s">
        <v>1</v>
      </c>
      <c r="G792">
        <v>64727</v>
      </c>
      <c r="H792" t="s">
        <v>204</v>
      </c>
      <c r="I792" t="b">
        <v>1</v>
      </c>
    </row>
    <row r="793" spans="1:9" x14ac:dyDescent="0.2">
      <c r="A793" s="33">
        <v>45473</v>
      </c>
      <c r="B793">
        <v>2024</v>
      </c>
      <c r="C793" t="s">
        <v>224</v>
      </c>
      <c r="D793" t="s">
        <v>265</v>
      </c>
      <c r="E793" t="s">
        <v>202</v>
      </c>
      <c r="F793" t="s">
        <v>219</v>
      </c>
      <c r="G793">
        <v>6816</v>
      </c>
      <c r="H793" t="s">
        <v>204</v>
      </c>
      <c r="I793" t="b">
        <v>1</v>
      </c>
    </row>
    <row r="794" spans="1:9" x14ac:dyDescent="0.2">
      <c r="A794" s="33">
        <v>45565</v>
      </c>
      <c r="B794">
        <v>2025</v>
      </c>
      <c r="C794" t="s">
        <v>200</v>
      </c>
      <c r="D794" t="s">
        <v>266</v>
      </c>
      <c r="E794" t="s">
        <v>202</v>
      </c>
      <c r="F794" t="s">
        <v>203</v>
      </c>
      <c r="G794">
        <v>3.32</v>
      </c>
      <c r="H794" t="s">
        <v>204</v>
      </c>
      <c r="I794" t="b">
        <v>1</v>
      </c>
    </row>
    <row r="795" spans="1:9" x14ac:dyDescent="0.2">
      <c r="A795" s="33">
        <v>45565</v>
      </c>
      <c r="B795">
        <v>2025</v>
      </c>
      <c r="C795" t="s">
        <v>200</v>
      </c>
      <c r="D795" t="s">
        <v>266</v>
      </c>
      <c r="E795" t="s">
        <v>202</v>
      </c>
      <c r="F795" t="s">
        <v>205</v>
      </c>
      <c r="G795">
        <v>20099</v>
      </c>
      <c r="H795" t="s">
        <v>204</v>
      </c>
      <c r="I795" t="b">
        <v>1</v>
      </c>
    </row>
    <row r="796" spans="1:9" x14ac:dyDescent="0.2">
      <c r="A796" s="33">
        <v>45565</v>
      </c>
      <c r="B796">
        <v>2025</v>
      </c>
      <c r="C796" t="s">
        <v>200</v>
      </c>
      <c r="D796" t="s">
        <v>266</v>
      </c>
      <c r="E796" t="s">
        <v>202</v>
      </c>
      <c r="F796" t="s">
        <v>206</v>
      </c>
      <c r="G796">
        <v>7383</v>
      </c>
      <c r="H796" t="s">
        <v>204</v>
      </c>
      <c r="I796" t="b">
        <v>1</v>
      </c>
    </row>
    <row r="797" spans="1:9" x14ac:dyDescent="0.2">
      <c r="A797" s="33">
        <v>45565</v>
      </c>
      <c r="B797">
        <v>2025</v>
      </c>
      <c r="C797" t="s">
        <v>200</v>
      </c>
      <c r="D797" t="s">
        <v>266</v>
      </c>
      <c r="E797" t="s">
        <v>202</v>
      </c>
      <c r="F797" t="s">
        <v>207</v>
      </c>
      <c r="G797">
        <v>3.3</v>
      </c>
      <c r="H797" t="s">
        <v>204</v>
      </c>
      <c r="I797" t="b">
        <v>1</v>
      </c>
    </row>
    <row r="798" spans="1:9" x14ac:dyDescent="0.2">
      <c r="A798" s="33">
        <v>45565</v>
      </c>
      <c r="B798">
        <v>2025</v>
      </c>
      <c r="C798" t="s">
        <v>200</v>
      </c>
      <c r="D798" t="s">
        <v>266</v>
      </c>
      <c r="E798" t="s">
        <v>202</v>
      </c>
      <c r="F798" t="s">
        <v>10</v>
      </c>
      <c r="G798">
        <v>37935</v>
      </c>
      <c r="H798" t="s">
        <v>204</v>
      </c>
      <c r="I798" t="b">
        <v>1</v>
      </c>
    </row>
    <row r="799" spans="1:9" x14ac:dyDescent="0.2">
      <c r="A799" s="33">
        <v>45565</v>
      </c>
      <c r="B799">
        <v>2025</v>
      </c>
      <c r="C799" t="s">
        <v>200</v>
      </c>
      <c r="D799" t="s">
        <v>266</v>
      </c>
      <c r="E799" t="s">
        <v>202</v>
      </c>
      <c r="F799" t="s">
        <v>208</v>
      </c>
      <c r="G799">
        <v>1673</v>
      </c>
      <c r="H799" t="s">
        <v>204</v>
      </c>
      <c r="I799" t="b">
        <v>1</v>
      </c>
    </row>
    <row r="800" spans="1:9" x14ac:dyDescent="0.2">
      <c r="A800" s="33">
        <v>45565</v>
      </c>
      <c r="B800">
        <v>2025</v>
      </c>
      <c r="C800" t="s">
        <v>200</v>
      </c>
      <c r="D800" t="s">
        <v>266</v>
      </c>
      <c r="E800" t="s">
        <v>202</v>
      </c>
      <c r="F800" t="s">
        <v>209</v>
      </c>
      <c r="G800">
        <v>45486</v>
      </c>
      <c r="H800" t="s">
        <v>204</v>
      </c>
      <c r="I800" t="b">
        <v>1</v>
      </c>
    </row>
    <row r="801" spans="1:9" x14ac:dyDescent="0.2">
      <c r="A801" s="33">
        <v>45565</v>
      </c>
      <c r="B801">
        <v>2025</v>
      </c>
      <c r="C801" t="s">
        <v>200</v>
      </c>
      <c r="D801" t="s">
        <v>266</v>
      </c>
      <c r="E801" t="s">
        <v>202</v>
      </c>
      <c r="F801" t="s">
        <v>210</v>
      </c>
      <c r="G801">
        <v>69.354273080734927</v>
      </c>
      <c r="H801" t="s">
        <v>204</v>
      </c>
      <c r="I801" t="b">
        <v>1</v>
      </c>
    </row>
    <row r="802" spans="1:9" x14ac:dyDescent="0.2">
      <c r="A802" s="33">
        <v>45565</v>
      </c>
      <c r="B802">
        <v>2025</v>
      </c>
      <c r="C802" t="s">
        <v>200</v>
      </c>
      <c r="D802" t="s">
        <v>266</v>
      </c>
      <c r="E802" t="s">
        <v>202</v>
      </c>
      <c r="F802" t="s">
        <v>211</v>
      </c>
      <c r="G802">
        <v>30269</v>
      </c>
      <c r="H802" t="s">
        <v>204</v>
      </c>
      <c r="I802" t="b">
        <v>1</v>
      </c>
    </row>
    <row r="803" spans="1:9" x14ac:dyDescent="0.2">
      <c r="A803" s="33">
        <v>45565</v>
      </c>
      <c r="B803">
        <v>2025</v>
      </c>
      <c r="C803" t="s">
        <v>200</v>
      </c>
      <c r="D803" t="s">
        <v>266</v>
      </c>
      <c r="E803" t="s">
        <v>202</v>
      </c>
      <c r="F803" t="s">
        <v>212</v>
      </c>
      <c r="G803">
        <v>24667</v>
      </c>
      <c r="H803" t="s">
        <v>204</v>
      </c>
      <c r="I803" t="b">
        <v>1</v>
      </c>
    </row>
    <row r="804" spans="1:9" x14ac:dyDescent="0.2">
      <c r="A804" s="33">
        <v>45565</v>
      </c>
      <c r="B804">
        <v>2025</v>
      </c>
      <c r="C804" t="s">
        <v>200</v>
      </c>
      <c r="D804" t="s">
        <v>266</v>
      </c>
      <c r="E804" t="s">
        <v>202</v>
      </c>
      <c r="F804" t="s">
        <v>213</v>
      </c>
      <c r="G804">
        <v>37.610734161774793</v>
      </c>
      <c r="H804" t="s">
        <v>204</v>
      </c>
      <c r="I804" t="b">
        <v>1</v>
      </c>
    </row>
    <row r="805" spans="1:9" x14ac:dyDescent="0.2">
      <c r="A805" s="33">
        <v>45565</v>
      </c>
      <c r="B805">
        <v>2025</v>
      </c>
      <c r="C805" t="s">
        <v>200</v>
      </c>
      <c r="D805" t="s">
        <v>266</v>
      </c>
      <c r="E805" t="s">
        <v>202</v>
      </c>
      <c r="F805" t="s">
        <v>214</v>
      </c>
      <c r="G805">
        <v>30552</v>
      </c>
      <c r="H805" t="s">
        <v>204</v>
      </c>
      <c r="I805" t="b">
        <v>1</v>
      </c>
    </row>
    <row r="806" spans="1:9" x14ac:dyDescent="0.2">
      <c r="A806" s="33">
        <v>45565</v>
      </c>
      <c r="B806">
        <v>2025</v>
      </c>
      <c r="C806" t="s">
        <v>200</v>
      </c>
      <c r="D806" t="s">
        <v>266</v>
      </c>
      <c r="E806" t="s">
        <v>202</v>
      </c>
      <c r="F806" t="s">
        <v>215</v>
      </c>
      <c r="G806">
        <v>46.583822520393383</v>
      </c>
      <c r="H806" t="s">
        <v>204</v>
      </c>
      <c r="I806" t="b">
        <v>1</v>
      </c>
    </row>
    <row r="807" spans="1:9" x14ac:dyDescent="0.2">
      <c r="A807" s="33">
        <v>45565</v>
      </c>
      <c r="B807">
        <v>2025</v>
      </c>
      <c r="C807" t="s">
        <v>200</v>
      </c>
      <c r="D807" t="s">
        <v>266</v>
      </c>
      <c r="E807" t="s">
        <v>202</v>
      </c>
      <c r="F807" t="s">
        <v>216</v>
      </c>
      <c r="G807">
        <v>-283</v>
      </c>
      <c r="H807" t="s">
        <v>204</v>
      </c>
      <c r="I807" t="b">
        <v>1</v>
      </c>
    </row>
    <row r="808" spans="1:9" x14ac:dyDescent="0.2">
      <c r="A808" s="33">
        <v>45565</v>
      </c>
      <c r="B808">
        <v>2025</v>
      </c>
      <c r="C808" t="s">
        <v>200</v>
      </c>
      <c r="D808" t="s">
        <v>266</v>
      </c>
      <c r="E808" t="s">
        <v>202</v>
      </c>
      <c r="F808" t="s">
        <v>217</v>
      </c>
      <c r="G808">
        <v>5602</v>
      </c>
      <c r="H808" t="s">
        <v>204</v>
      </c>
      <c r="I808" t="b">
        <v>1</v>
      </c>
    </row>
    <row r="809" spans="1:9" x14ac:dyDescent="0.2">
      <c r="A809" s="33">
        <v>45565</v>
      </c>
      <c r="B809">
        <v>2025</v>
      </c>
      <c r="C809" t="s">
        <v>200</v>
      </c>
      <c r="D809" t="s">
        <v>266</v>
      </c>
      <c r="E809" t="s">
        <v>202</v>
      </c>
      <c r="F809" t="s">
        <v>218</v>
      </c>
      <c r="G809">
        <v>7544</v>
      </c>
      <c r="H809" t="s">
        <v>204</v>
      </c>
      <c r="I809" t="b">
        <v>1</v>
      </c>
    </row>
    <row r="810" spans="1:9" x14ac:dyDescent="0.2">
      <c r="A810" s="33">
        <v>45565</v>
      </c>
      <c r="B810">
        <v>2025</v>
      </c>
      <c r="C810" t="s">
        <v>200</v>
      </c>
      <c r="D810" t="s">
        <v>266</v>
      </c>
      <c r="E810" t="s">
        <v>202</v>
      </c>
      <c r="F810" t="s">
        <v>1</v>
      </c>
      <c r="G810">
        <v>65585</v>
      </c>
      <c r="H810" t="s">
        <v>204</v>
      </c>
      <c r="I810" t="b">
        <v>1</v>
      </c>
    </row>
    <row r="811" spans="1:9" x14ac:dyDescent="0.2">
      <c r="A811" s="33">
        <v>45565</v>
      </c>
      <c r="B811">
        <v>2025</v>
      </c>
      <c r="C811" t="s">
        <v>200</v>
      </c>
      <c r="D811" t="s">
        <v>266</v>
      </c>
      <c r="E811" t="s">
        <v>202</v>
      </c>
      <c r="F811" t="s">
        <v>219</v>
      </c>
      <c r="G811">
        <v>5717</v>
      </c>
      <c r="H811" t="s">
        <v>204</v>
      </c>
      <c r="I811" t="b">
        <v>1</v>
      </c>
    </row>
    <row r="812" spans="1:9" x14ac:dyDescent="0.2">
      <c r="A812" s="33">
        <v>45657</v>
      </c>
      <c r="B812">
        <v>2025</v>
      </c>
      <c r="C812" t="s">
        <v>220</v>
      </c>
      <c r="D812" t="s">
        <v>267</v>
      </c>
      <c r="E812" t="s">
        <v>202</v>
      </c>
      <c r="F812" t="s">
        <v>203</v>
      </c>
      <c r="G812">
        <v>3.24</v>
      </c>
      <c r="H812" t="s">
        <v>204</v>
      </c>
      <c r="I812" t="b">
        <v>1</v>
      </c>
    </row>
    <row r="813" spans="1:9" x14ac:dyDescent="0.2">
      <c r="A813" s="33">
        <v>45657</v>
      </c>
      <c r="B813">
        <v>2025</v>
      </c>
      <c r="C813" t="s">
        <v>220</v>
      </c>
      <c r="D813" t="s">
        <v>267</v>
      </c>
      <c r="E813" t="s">
        <v>202</v>
      </c>
      <c r="F813" t="s">
        <v>205</v>
      </c>
      <c r="G813">
        <v>21799</v>
      </c>
      <c r="H813" t="s">
        <v>204</v>
      </c>
      <c r="I813" t="b">
        <v>1</v>
      </c>
    </row>
    <row r="814" spans="1:9" x14ac:dyDescent="0.2">
      <c r="A814" s="33">
        <v>45657</v>
      </c>
      <c r="B814">
        <v>2025</v>
      </c>
      <c r="C814" t="s">
        <v>220</v>
      </c>
      <c r="D814" t="s">
        <v>267</v>
      </c>
      <c r="E814" t="s">
        <v>202</v>
      </c>
      <c r="F814" t="s">
        <v>206</v>
      </c>
      <c r="G814">
        <v>6827</v>
      </c>
      <c r="H814" t="s">
        <v>204</v>
      </c>
      <c r="I814" t="b">
        <v>1</v>
      </c>
    </row>
    <row r="815" spans="1:9" x14ac:dyDescent="0.2">
      <c r="A815" s="33">
        <v>45657</v>
      </c>
      <c r="B815">
        <v>2025</v>
      </c>
      <c r="C815" t="s">
        <v>220</v>
      </c>
      <c r="D815" t="s">
        <v>267</v>
      </c>
      <c r="E815" t="s">
        <v>202</v>
      </c>
      <c r="F815" t="s">
        <v>207</v>
      </c>
      <c r="G815">
        <v>3.23</v>
      </c>
      <c r="H815" t="s">
        <v>204</v>
      </c>
      <c r="I815" t="b">
        <v>1</v>
      </c>
    </row>
    <row r="816" spans="1:9" x14ac:dyDescent="0.2">
      <c r="A816" s="33">
        <v>45657</v>
      </c>
      <c r="B816">
        <v>2025</v>
      </c>
      <c r="C816" t="s">
        <v>220</v>
      </c>
      <c r="D816" t="s">
        <v>267</v>
      </c>
      <c r="E816" t="s">
        <v>202</v>
      </c>
      <c r="F816" t="s">
        <v>10</v>
      </c>
      <c r="G816">
        <v>38480</v>
      </c>
      <c r="H816" t="s">
        <v>204</v>
      </c>
      <c r="I816" t="b">
        <v>1</v>
      </c>
    </row>
    <row r="817" spans="1:9" x14ac:dyDescent="0.2">
      <c r="A817" s="33">
        <v>45657</v>
      </c>
      <c r="B817">
        <v>2025</v>
      </c>
      <c r="C817" t="s">
        <v>220</v>
      </c>
      <c r="D817" t="s">
        <v>267</v>
      </c>
      <c r="E817" t="s">
        <v>202</v>
      </c>
      <c r="F817" t="s">
        <v>208</v>
      </c>
      <c r="G817">
        <v>1823</v>
      </c>
      <c r="H817" t="s">
        <v>204</v>
      </c>
      <c r="I817" t="b">
        <v>1</v>
      </c>
    </row>
    <row r="818" spans="1:9" x14ac:dyDescent="0.2">
      <c r="A818" s="33">
        <v>45657</v>
      </c>
      <c r="B818">
        <v>2025</v>
      </c>
      <c r="C818" t="s">
        <v>220</v>
      </c>
      <c r="D818" t="s">
        <v>267</v>
      </c>
      <c r="E818" t="s">
        <v>202</v>
      </c>
      <c r="F818" t="s">
        <v>209</v>
      </c>
      <c r="G818">
        <v>47833</v>
      </c>
      <c r="H818" t="s">
        <v>204</v>
      </c>
      <c r="I818" t="b">
        <v>1</v>
      </c>
    </row>
    <row r="819" spans="1:9" x14ac:dyDescent="0.2">
      <c r="A819" s="33">
        <v>45657</v>
      </c>
      <c r="B819">
        <v>2025</v>
      </c>
      <c r="C819" t="s">
        <v>220</v>
      </c>
      <c r="D819" t="s">
        <v>267</v>
      </c>
      <c r="E819" t="s">
        <v>202</v>
      </c>
      <c r="F819" t="s">
        <v>210</v>
      </c>
      <c r="G819">
        <v>68.693991268382348</v>
      </c>
      <c r="H819" t="s">
        <v>204</v>
      </c>
      <c r="I819" t="b">
        <v>1</v>
      </c>
    </row>
    <row r="820" spans="1:9" x14ac:dyDescent="0.2">
      <c r="A820" s="33">
        <v>45657</v>
      </c>
      <c r="B820">
        <v>2025</v>
      </c>
      <c r="C820" t="s">
        <v>220</v>
      </c>
      <c r="D820" t="s">
        <v>267</v>
      </c>
      <c r="E820" t="s">
        <v>202</v>
      </c>
      <c r="F820" t="s">
        <v>211</v>
      </c>
      <c r="G820">
        <v>29365</v>
      </c>
      <c r="H820" t="s">
        <v>204</v>
      </c>
      <c r="I820" t="b">
        <v>1</v>
      </c>
    </row>
    <row r="821" spans="1:9" x14ac:dyDescent="0.2">
      <c r="A821" s="33">
        <v>45657</v>
      </c>
      <c r="B821">
        <v>2025</v>
      </c>
      <c r="C821" t="s">
        <v>220</v>
      </c>
      <c r="D821" t="s">
        <v>267</v>
      </c>
      <c r="E821" t="s">
        <v>202</v>
      </c>
      <c r="F821" t="s">
        <v>212</v>
      </c>
      <c r="G821">
        <v>24108</v>
      </c>
      <c r="H821" t="s">
        <v>204</v>
      </c>
      <c r="I821" t="b">
        <v>1</v>
      </c>
    </row>
    <row r="822" spans="1:9" x14ac:dyDescent="0.2">
      <c r="A822" s="33">
        <v>45657</v>
      </c>
      <c r="B822">
        <v>2025</v>
      </c>
      <c r="C822" t="s">
        <v>220</v>
      </c>
      <c r="D822" t="s">
        <v>267</v>
      </c>
      <c r="E822" t="s">
        <v>202</v>
      </c>
      <c r="F822" t="s">
        <v>213</v>
      </c>
      <c r="G822">
        <v>34.622012867647058</v>
      </c>
      <c r="H822" t="s">
        <v>204</v>
      </c>
      <c r="I822" t="b">
        <v>1</v>
      </c>
    </row>
    <row r="823" spans="1:9" x14ac:dyDescent="0.2">
      <c r="A823" s="33">
        <v>45657</v>
      </c>
      <c r="B823">
        <v>2025</v>
      </c>
      <c r="C823" t="s">
        <v>220</v>
      </c>
      <c r="D823" t="s">
        <v>267</v>
      </c>
      <c r="E823" t="s">
        <v>202</v>
      </c>
      <c r="F823" t="s">
        <v>214</v>
      </c>
      <c r="G823">
        <v>31653</v>
      </c>
      <c r="H823" t="s">
        <v>204</v>
      </c>
      <c r="I823" t="b">
        <v>1</v>
      </c>
    </row>
    <row r="824" spans="1:9" x14ac:dyDescent="0.2">
      <c r="A824" s="33">
        <v>45657</v>
      </c>
      <c r="B824">
        <v>2025</v>
      </c>
      <c r="C824" t="s">
        <v>220</v>
      </c>
      <c r="D824" t="s">
        <v>267</v>
      </c>
      <c r="E824" t="s">
        <v>202</v>
      </c>
      <c r="F824" t="s">
        <v>215</v>
      </c>
      <c r="G824">
        <v>45.457548253676471</v>
      </c>
      <c r="H824" t="s">
        <v>204</v>
      </c>
      <c r="I824" t="b">
        <v>1</v>
      </c>
    </row>
    <row r="825" spans="1:9" x14ac:dyDescent="0.2">
      <c r="A825" s="33">
        <v>45657</v>
      </c>
      <c r="B825">
        <v>2025</v>
      </c>
      <c r="C825" t="s">
        <v>220</v>
      </c>
      <c r="D825" t="s">
        <v>267</v>
      </c>
      <c r="E825" t="s">
        <v>202</v>
      </c>
      <c r="F825" t="s">
        <v>216</v>
      </c>
      <c r="G825">
        <v>-2288</v>
      </c>
      <c r="H825" t="s">
        <v>204</v>
      </c>
      <c r="I825" t="b">
        <v>1</v>
      </c>
    </row>
    <row r="826" spans="1:9" x14ac:dyDescent="0.2">
      <c r="A826" s="33">
        <v>45657</v>
      </c>
      <c r="B826">
        <v>2025</v>
      </c>
      <c r="C826" t="s">
        <v>220</v>
      </c>
      <c r="D826" t="s">
        <v>267</v>
      </c>
      <c r="E826" t="s">
        <v>202</v>
      </c>
      <c r="F826" t="s">
        <v>217</v>
      </c>
      <c r="G826">
        <v>5257</v>
      </c>
      <c r="H826" t="s">
        <v>204</v>
      </c>
      <c r="I826" t="b">
        <v>1</v>
      </c>
    </row>
    <row r="827" spans="1:9" x14ac:dyDescent="0.2">
      <c r="A827" s="33">
        <v>45657</v>
      </c>
      <c r="B827">
        <v>2025</v>
      </c>
      <c r="C827" t="s">
        <v>220</v>
      </c>
      <c r="D827" t="s">
        <v>267</v>
      </c>
      <c r="E827" t="s">
        <v>202</v>
      </c>
      <c r="F827" t="s">
        <v>218</v>
      </c>
      <c r="G827">
        <v>7917</v>
      </c>
      <c r="H827" t="s">
        <v>204</v>
      </c>
      <c r="I827" t="b">
        <v>1</v>
      </c>
    </row>
    <row r="828" spans="1:9" x14ac:dyDescent="0.2">
      <c r="A828" s="33">
        <v>45657</v>
      </c>
      <c r="B828">
        <v>2025</v>
      </c>
      <c r="C828" t="s">
        <v>220</v>
      </c>
      <c r="D828" t="s">
        <v>267</v>
      </c>
      <c r="E828" t="s">
        <v>202</v>
      </c>
      <c r="F828" t="s">
        <v>1</v>
      </c>
      <c r="G828">
        <v>69632</v>
      </c>
      <c r="H828" t="s">
        <v>204</v>
      </c>
      <c r="I828" t="b">
        <v>1</v>
      </c>
    </row>
    <row r="829" spans="1:9" x14ac:dyDescent="0.2">
      <c r="A829" s="33">
        <v>45657</v>
      </c>
      <c r="B829">
        <v>2025</v>
      </c>
      <c r="C829" t="s">
        <v>220</v>
      </c>
      <c r="D829" t="s">
        <v>267</v>
      </c>
      <c r="E829" t="s">
        <v>202</v>
      </c>
      <c r="F829" t="s">
        <v>219</v>
      </c>
      <c r="G829">
        <v>6440</v>
      </c>
      <c r="H829" t="s">
        <v>204</v>
      </c>
      <c r="I829" t="b">
        <v>1</v>
      </c>
    </row>
    <row r="830" spans="1:9" x14ac:dyDescent="0.2">
      <c r="A830" s="33">
        <v>45747</v>
      </c>
      <c r="B830">
        <v>2025</v>
      </c>
      <c r="C830" t="s">
        <v>222</v>
      </c>
      <c r="D830" t="s">
        <v>268</v>
      </c>
      <c r="E830" t="s">
        <v>202</v>
      </c>
      <c r="F830" t="s">
        <v>203</v>
      </c>
      <c r="G830">
        <v>3.47</v>
      </c>
      <c r="H830" t="s">
        <v>204</v>
      </c>
      <c r="I830" t="b">
        <v>1</v>
      </c>
    </row>
    <row r="831" spans="1:9" x14ac:dyDescent="0.2">
      <c r="A831" s="33">
        <v>45747</v>
      </c>
      <c r="B831">
        <v>2025</v>
      </c>
      <c r="C831" t="s">
        <v>222</v>
      </c>
      <c r="D831" t="s">
        <v>268</v>
      </c>
      <c r="E831" t="s">
        <v>202</v>
      </c>
      <c r="F831" t="s">
        <v>205</v>
      </c>
      <c r="G831">
        <v>21919</v>
      </c>
      <c r="H831" t="s">
        <v>204</v>
      </c>
      <c r="I831" t="b">
        <v>1</v>
      </c>
    </row>
    <row r="832" spans="1:9" x14ac:dyDescent="0.2">
      <c r="A832" s="33">
        <v>45747</v>
      </c>
      <c r="B832">
        <v>2025</v>
      </c>
      <c r="C832" t="s">
        <v>222</v>
      </c>
      <c r="D832" t="s">
        <v>268</v>
      </c>
      <c r="E832" t="s">
        <v>202</v>
      </c>
      <c r="F832" t="s">
        <v>206</v>
      </c>
      <c r="G832">
        <v>8740</v>
      </c>
      <c r="H832" t="s">
        <v>204</v>
      </c>
      <c r="I832" t="b">
        <v>1</v>
      </c>
    </row>
    <row r="833" spans="1:9" x14ac:dyDescent="0.2">
      <c r="A833" s="33">
        <v>45747</v>
      </c>
      <c r="B833">
        <v>2025</v>
      </c>
      <c r="C833" t="s">
        <v>222</v>
      </c>
      <c r="D833" t="s">
        <v>268</v>
      </c>
      <c r="E833" t="s">
        <v>202</v>
      </c>
      <c r="F833" t="s">
        <v>207</v>
      </c>
      <c r="G833">
        <v>3.46</v>
      </c>
      <c r="H833" t="s">
        <v>204</v>
      </c>
      <c r="I833" t="b">
        <v>1</v>
      </c>
    </row>
    <row r="834" spans="1:9" x14ac:dyDescent="0.2">
      <c r="A834" s="33">
        <v>45747</v>
      </c>
      <c r="B834">
        <v>2025</v>
      </c>
      <c r="C834" t="s">
        <v>222</v>
      </c>
      <c r="D834" t="s">
        <v>268</v>
      </c>
      <c r="E834" t="s">
        <v>202</v>
      </c>
      <c r="F834" t="s">
        <v>10</v>
      </c>
      <c r="G834">
        <v>40740</v>
      </c>
      <c r="H834" t="s">
        <v>204</v>
      </c>
      <c r="I834" t="b">
        <v>1</v>
      </c>
    </row>
    <row r="835" spans="1:9" x14ac:dyDescent="0.2">
      <c r="A835" s="33">
        <v>45747</v>
      </c>
      <c r="B835">
        <v>2025</v>
      </c>
      <c r="C835" t="s">
        <v>222</v>
      </c>
      <c r="D835" t="s">
        <v>268</v>
      </c>
      <c r="E835" t="s">
        <v>202</v>
      </c>
      <c r="F835" t="s">
        <v>208</v>
      </c>
      <c r="G835">
        <v>1737</v>
      </c>
      <c r="H835" t="s">
        <v>204</v>
      </c>
      <c r="I835" t="b">
        <v>1</v>
      </c>
    </row>
    <row r="836" spans="1:9" x14ac:dyDescent="0.2">
      <c r="A836" s="33">
        <v>45747</v>
      </c>
      <c r="B836">
        <v>2025</v>
      </c>
      <c r="C836" t="s">
        <v>222</v>
      </c>
      <c r="D836" t="s">
        <v>268</v>
      </c>
      <c r="E836" t="s">
        <v>202</v>
      </c>
      <c r="F836" t="s">
        <v>209</v>
      </c>
      <c r="G836">
        <v>48147</v>
      </c>
      <c r="H836" t="s">
        <v>204</v>
      </c>
      <c r="I836" t="b">
        <v>1</v>
      </c>
    </row>
    <row r="837" spans="1:9" x14ac:dyDescent="0.2">
      <c r="A837" s="33">
        <v>45747</v>
      </c>
      <c r="B837">
        <v>2025</v>
      </c>
      <c r="C837" t="s">
        <v>222</v>
      </c>
      <c r="D837" t="s">
        <v>268</v>
      </c>
      <c r="E837" t="s">
        <v>202</v>
      </c>
      <c r="F837" t="s">
        <v>210</v>
      </c>
      <c r="G837">
        <v>68.716638597893422</v>
      </c>
      <c r="H837" t="s">
        <v>204</v>
      </c>
      <c r="I837" t="b">
        <v>1</v>
      </c>
    </row>
    <row r="838" spans="1:9" x14ac:dyDescent="0.2">
      <c r="A838" s="33">
        <v>45747</v>
      </c>
      <c r="B838">
        <v>2025</v>
      </c>
      <c r="C838" t="s">
        <v>222</v>
      </c>
      <c r="D838" t="s">
        <v>268</v>
      </c>
      <c r="E838" t="s">
        <v>202</v>
      </c>
      <c r="F838" t="s">
        <v>211</v>
      </c>
      <c r="G838">
        <v>31377</v>
      </c>
      <c r="H838" t="s">
        <v>204</v>
      </c>
      <c r="I838" t="b">
        <v>1</v>
      </c>
    </row>
    <row r="839" spans="1:9" x14ac:dyDescent="0.2">
      <c r="A839" s="33">
        <v>45747</v>
      </c>
      <c r="B839">
        <v>2025</v>
      </c>
      <c r="C839" t="s">
        <v>222</v>
      </c>
      <c r="D839" t="s">
        <v>268</v>
      </c>
      <c r="E839" t="s">
        <v>202</v>
      </c>
      <c r="F839" t="s">
        <v>212</v>
      </c>
      <c r="G839">
        <v>25824</v>
      </c>
      <c r="H839" t="s">
        <v>204</v>
      </c>
      <c r="I839" t="b">
        <v>1</v>
      </c>
    </row>
    <row r="840" spans="1:9" x14ac:dyDescent="0.2">
      <c r="A840" s="33">
        <v>45747</v>
      </c>
      <c r="B840">
        <v>2025</v>
      </c>
      <c r="C840" t="s">
        <v>222</v>
      </c>
      <c r="D840" t="s">
        <v>268</v>
      </c>
      <c r="E840" t="s">
        <v>202</v>
      </c>
      <c r="F840" t="s">
        <v>213</v>
      </c>
      <c r="G840">
        <v>36.856677989324353</v>
      </c>
      <c r="H840" t="s">
        <v>204</v>
      </c>
      <c r="I840" t="b">
        <v>1</v>
      </c>
    </row>
    <row r="841" spans="1:9" x14ac:dyDescent="0.2">
      <c r="A841" s="33">
        <v>45747</v>
      </c>
      <c r="B841">
        <v>2025</v>
      </c>
      <c r="C841" t="s">
        <v>222</v>
      </c>
      <c r="D841" t="s">
        <v>268</v>
      </c>
      <c r="E841" t="s">
        <v>202</v>
      </c>
      <c r="F841" t="s">
        <v>214</v>
      </c>
      <c r="G841">
        <v>32000</v>
      </c>
      <c r="H841" t="s">
        <v>204</v>
      </c>
      <c r="I841" t="b">
        <v>1</v>
      </c>
    </row>
    <row r="842" spans="1:9" x14ac:dyDescent="0.2">
      <c r="A842" s="33">
        <v>45747</v>
      </c>
      <c r="B842">
        <v>2025</v>
      </c>
      <c r="C842" t="s">
        <v>222</v>
      </c>
      <c r="D842" t="s">
        <v>268</v>
      </c>
      <c r="E842" t="s">
        <v>202</v>
      </c>
      <c r="F842" t="s">
        <v>215</v>
      </c>
      <c r="G842">
        <v>45.6712242742557</v>
      </c>
      <c r="H842" t="s">
        <v>204</v>
      </c>
      <c r="I842" t="b">
        <v>1</v>
      </c>
    </row>
    <row r="843" spans="1:9" x14ac:dyDescent="0.2">
      <c r="A843" s="33">
        <v>45747</v>
      </c>
      <c r="B843">
        <v>2025</v>
      </c>
      <c r="C843" t="s">
        <v>222</v>
      </c>
      <c r="D843" t="s">
        <v>268</v>
      </c>
      <c r="E843" t="s">
        <v>202</v>
      </c>
      <c r="F843" t="s">
        <v>216</v>
      </c>
      <c r="G843">
        <v>-623</v>
      </c>
      <c r="H843" t="s">
        <v>204</v>
      </c>
      <c r="I843" t="b">
        <v>1</v>
      </c>
    </row>
    <row r="844" spans="1:9" x14ac:dyDescent="0.2">
      <c r="A844" s="33">
        <v>45747</v>
      </c>
      <c r="B844">
        <v>2025</v>
      </c>
      <c r="C844" t="s">
        <v>222</v>
      </c>
      <c r="D844" t="s">
        <v>268</v>
      </c>
      <c r="E844" t="s">
        <v>202</v>
      </c>
      <c r="F844" t="s">
        <v>217</v>
      </c>
      <c r="G844">
        <v>5553</v>
      </c>
      <c r="H844" t="s">
        <v>204</v>
      </c>
      <c r="I844" t="b">
        <v>1</v>
      </c>
    </row>
    <row r="845" spans="1:9" x14ac:dyDescent="0.2">
      <c r="A845" s="33">
        <v>45747</v>
      </c>
      <c r="B845">
        <v>2025</v>
      </c>
      <c r="C845" t="s">
        <v>222</v>
      </c>
      <c r="D845" t="s">
        <v>268</v>
      </c>
      <c r="E845" t="s">
        <v>202</v>
      </c>
      <c r="F845" t="s">
        <v>218</v>
      </c>
      <c r="G845">
        <v>8198</v>
      </c>
      <c r="H845" t="s">
        <v>204</v>
      </c>
      <c r="I845" t="b">
        <v>1</v>
      </c>
    </row>
    <row r="846" spans="1:9" x14ac:dyDescent="0.2">
      <c r="A846" s="33">
        <v>45747</v>
      </c>
      <c r="B846">
        <v>2025</v>
      </c>
      <c r="C846" t="s">
        <v>222</v>
      </c>
      <c r="D846" t="s">
        <v>268</v>
      </c>
      <c r="E846" t="s">
        <v>202</v>
      </c>
      <c r="F846" t="s">
        <v>1</v>
      </c>
      <c r="G846">
        <v>70066</v>
      </c>
      <c r="H846" t="s">
        <v>204</v>
      </c>
      <c r="I846" t="b">
        <v>1</v>
      </c>
    </row>
    <row r="847" spans="1:9" x14ac:dyDescent="0.2">
      <c r="A847" s="33">
        <v>45747</v>
      </c>
      <c r="B847">
        <v>2025</v>
      </c>
      <c r="C847" t="s">
        <v>222</v>
      </c>
      <c r="D847" t="s">
        <v>268</v>
      </c>
      <c r="E847" t="s">
        <v>202</v>
      </c>
      <c r="F847" t="s">
        <v>219</v>
      </c>
      <c r="G847">
        <v>6212</v>
      </c>
      <c r="H847" t="s">
        <v>204</v>
      </c>
      <c r="I847" t="b">
        <v>1</v>
      </c>
    </row>
    <row r="848" spans="1:9" x14ac:dyDescent="0.2">
      <c r="A848" s="33">
        <v>45838</v>
      </c>
      <c r="B848">
        <v>2025</v>
      </c>
      <c r="C848" t="s">
        <v>224</v>
      </c>
      <c r="D848" t="s">
        <v>269</v>
      </c>
      <c r="E848" t="s">
        <v>202</v>
      </c>
      <c r="F848" t="s">
        <v>203</v>
      </c>
      <c r="G848">
        <v>2.8208333333333329</v>
      </c>
      <c r="H848" t="s">
        <v>124</v>
      </c>
      <c r="I848" t="b">
        <v>0</v>
      </c>
    </row>
    <row r="849" spans="1:9" x14ac:dyDescent="0.2">
      <c r="A849" s="33">
        <v>45838</v>
      </c>
      <c r="B849">
        <v>2025</v>
      </c>
      <c r="C849" t="s">
        <v>224</v>
      </c>
      <c r="D849" t="s">
        <v>269</v>
      </c>
      <c r="E849" t="s">
        <v>202</v>
      </c>
      <c r="F849" t="s">
        <v>205</v>
      </c>
      <c r="G849">
        <v>24428.518900995099</v>
      </c>
      <c r="H849" t="s">
        <v>124</v>
      </c>
      <c r="I849" t="b">
        <v>0</v>
      </c>
    </row>
    <row r="850" spans="1:9" x14ac:dyDescent="0.2">
      <c r="A850" s="33">
        <v>45838</v>
      </c>
      <c r="B850">
        <v>2025</v>
      </c>
      <c r="C850" t="s">
        <v>224</v>
      </c>
      <c r="D850" t="s">
        <v>269</v>
      </c>
      <c r="E850" t="s">
        <v>202</v>
      </c>
      <c r="F850" t="s">
        <v>206</v>
      </c>
      <c r="G850">
        <v>8266.4561151406888</v>
      </c>
      <c r="H850" t="s">
        <v>124</v>
      </c>
      <c r="I850" t="b">
        <v>0</v>
      </c>
    </row>
    <row r="851" spans="1:9" x14ac:dyDescent="0.2">
      <c r="A851" s="33">
        <v>45838</v>
      </c>
      <c r="B851">
        <v>2025</v>
      </c>
      <c r="C851" t="s">
        <v>224</v>
      </c>
      <c r="D851" t="s">
        <v>269</v>
      </c>
      <c r="E851" t="s">
        <v>202</v>
      </c>
      <c r="F851" t="s">
        <v>207</v>
      </c>
      <c r="G851">
        <v>2.8091666666666666</v>
      </c>
      <c r="H851" t="s">
        <v>124</v>
      </c>
      <c r="I851" t="b">
        <v>0</v>
      </c>
    </row>
    <row r="852" spans="1:9" x14ac:dyDescent="0.2">
      <c r="A852" s="33">
        <v>45838</v>
      </c>
      <c r="B852">
        <v>2025</v>
      </c>
      <c r="C852" t="s">
        <v>224</v>
      </c>
      <c r="D852" t="s">
        <v>269</v>
      </c>
      <c r="E852" t="s">
        <v>202</v>
      </c>
      <c r="F852" t="s">
        <v>10</v>
      </c>
      <c r="G852">
        <v>41366.850332945782</v>
      </c>
      <c r="H852" t="s">
        <v>124</v>
      </c>
      <c r="I852" t="b">
        <v>0</v>
      </c>
    </row>
    <row r="853" spans="1:9" x14ac:dyDescent="0.2">
      <c r="A853" s="33">
        <v>45838</v>
      </c>
      <c r="B853">
        <v>2025</v>
      </c>
      <c r="C853" t="s">
        <v>224</v>
      </c>
      <c r="D853" t="s">
        <v>269</v>
      </c>
      <c r="E853" t="s">
        <v>202</v>
      </c>
      <c r="F853" t="s">
        <v>208</v>
      </c>
      <c r="G853">
        <v>2400.7276697230068</v>
      </c>
      <c r="H853" t="s">
        <v>124</v>
      </c>
      <c r="I853" t="b">
        <v>0</v>
      </c>
    </row>
    <row r="854" spans="1:9" x14ac:dyDescent="0.2">
      <c r="A854" s="33">
        <v>45838</v>
      </c>
      <c r="B854">
        <v>2025</v>
      </c>
      <c r="C854" t="s">
        <v>224</v>
      </c>
      <c r="D854" t="s">
        <v>269</v>
      </c>
      <c r="E854" t="s">
        <v>202</v>
      </c>
      <c r="F854" t="s">
        <v>209</v>
      </c>
      <c r="G854">
        <v>52159.727288434195</v>
      </c>
      <c r="H854" t="s">
        <v>124</v>
      </c>
      <c r="I854" t="b">
        <v>0</v>
      </c>
    </row>
    <row r="855" spans="1:9" x14ac:dyDescent="0.2">
      <c r="A855" s="33">
        <v>45838</v>
      </c>
      <c r="B855">
        <v>2025</v>
      </c>
      <c r="C855" t="s">
        <v>224</v>
      </c>
      <c r="D855" t="s">
        <v>269</v>
      </c>
      <c r="E855" t="s">
        <v>202</v>
      </c>
      <c r="F855" t="s">
        <v>210</v>
      </c>
      <c r="G855">
        <v>68.104088921719267</v>
      </c>
      <c r="H855" t="s">
        <v>124</v>
      </c>
      <c r="I855" t="b">
        <v>0</v>
      </c>
    </row>
    <row r="856" spans="1:9" x14ac:dyDescent="0.2">
      <c r="A856" s="33">
        <v>45838</v>
      </c>
      <c r="B856">
        <v>2025</v>
      </c>
      <c r="C856" t="s">
        <v>224</v>
      </c>
      <c r="D856" t="s">
        <v>269</v>
      </c>
      <c r="E856" t="s">
        <v>202</v>
      </c>
      <c r="F856" t="s">
        <v>211</v>
      </c>
      <c r="G856">
        <v>32758.810884471761</v>
      </c>
      <c r="H856" t="s">
        <v>124</v>
      </c>
      <c r="I856" t="b">
        <v>0</v>
      </c>
    </row>
    <row r="857" spans="1:9" x14ac:dyDescent="0.2">
      <c r="A857" s="33">
        <v>45838</v>
      </c>
      <c r="B857">
        <v>2025</v>
      </c>
      <c r="C857" t="s">
        <v>224</v>
      </c>
      <c r="D857" t="s">
        <v>269</v>
      </c>
      <c r="E857" t="s">
        <v>202</v>
      </c>
      <c r="F857" t="s">
        <v>212</v>
      </c>
      <c r="G857">
        <v>26719.192664259434</v>
      </c>
      <c r="H857" t="s">
        <v>124</v>
      </c>
      <c r="I857" t="b">
        <v>0</v>
      </c>
    </row>
    <row r="858" spans="1:9" x14ac:dyDescent="0.2">
      <c r="A858" s="33">
        <v>45838</v>
      </c>
      <c r="B858">
        <v>2025</v>
      </c>
      <c r="C858" t="s">
        <v>224</v>
      </c>
      <c r="D858" t="s">
        <v>269</v>
      </c>
      <c r="E858" t="s">
        <v>202</v>
      </c>
      <c r="F858" t="s">
        <v>213</v>
      </c>
      <c r="G858">
        <v>34.886805735404366</v>
      </c>
      <c r="H858" t="s">
        <v>124</v>
      </c>
      <c r="I858" t="b">
        <v>0</v>
      </c>
    </row>
    <row r="859" spans="1:9" x14ac:dyDescent="0.2">
      <c r="A859" s="33">
        <v>45838</v>
      </c>
      <c r="B859">
        <v>2025</v>
      </c>
      <c r="C859" t="s">
        <v>224</v>
      </c>
      <c r="D859" t="s">
        <v>269</v>
      </c>
      <c r="E859" t="s">
        <v>202</v>
      </c>
      <c r="F859" t="s">
        <v>214</v>
      </c>
      <c r="G859">
        <v>33100.394217805093</v>
      </c>
      <c r="H859" t="s">
        <v>124</v>
      </c>
      <c r="I859" t="b">
        <v>0</v>
      </c>
    </row>
    <row r="860" spans="1:9" x14ac:dyDescent="0.2">
      <c r="A860" s="33">
        <v>45838</v>
      </c>
      <c r="B860">
        <v>2025</v>
      </c>
      <c r="C860" t="s">
        <v>224</v>
      </c>
      <c r="D860" t="s">
        <v>269</v>
      </c>
      <c r="E860" t="s">
        <v>202</v>
      </c>
      <c r="F860" t="s">
        <v>215</v>
      </c>
      <c r="G860">
        <v>43.218634535560902</v>
      </c>
      <c r="H860" t="s">
        <v>124</v>
      </c>
      <c r="I860" t="b">
        <v>0</v>
      </c>
    </row>
    <row r="861" spans="1:9" x14ac:dyDescent="0.2">
      <c r="A861" s="33">
        <v>45838</v>
      </c>
      <c r="B861">
        <v>2025</v>
      </c>
      <c r="C861" t="s">
        <v>224</v>
      </c>
      <c r="D861" t="s">
        <v>269</v>
      </c>
      <c r="E861" t="s">
        <v>202</v>
      </c>
      <c r="F861" t="s">
        <v>216</v>
      </c>
      <c r="G861">
        <v>-341.58333333333331</v>
      </c>
      <c r="H861" t="s">
        <v>124</v>
      </c>
      <c r="I861" t="b">
        <v>0</v>
      </c>
    </row>
    <row r="862" spans="1:9" x14ac:dyDescent="0.2">
      <c r="A862" s="33">
        <v>45838</v>
      </c>
      <c r="B862">
        <v>2025</v>
      </c>
      <c r="C862" t="s">
        <v>224</v>
      </c>
      <c r="D862" t="s">
        <v>269</v>
      </c>
      <c r="E862" t="s">
        <v>202</v>
      </c>
      <c r="F862" t="s">
        <v>217</v>
      </c>
      <c r="G862">
        <v>6039.6182202123264</v>
      </c>
      <c r="H862" t="s">
        <v>124</v>
      </c>
      <c r="I862" t="b">
        <v>0</v>
      </c>
    </row>
    <row r="863" spans="1:9" x14ac:dyDescent="0.2">
      <c r="A863" s="33">
        <v>45838</v>
      </c>
      <c r="B863">
        <v>2025</v>
      </c>
      <c r="C863" t="s">
        <v>224</v>
      </c>
      <c r="D863" t="s">
        <v>269</v>
      </c>
      <c r="E863" t="s">
        <v>202</v>
      </c>
      <c r="F863" t="s">
        <v>218</v>
      </c>
      <c r="G863">
        <v>8890.4682966327691</v>
      </c>
      <c r="H863" t="s">
        <v>124</v>
      </c>
      <c r="I863" t="b">
        <v>0</v>
      </c>
    </row>
    <row r="864" spans="1:9" x14ac:dyDescent="0.2">
      <c r="A864" s="33">
        <v>45838</v>
      </c>
      <c r="B864">
        <v>2025</v>
      </c>
      <c r="C864" t="s">
        <v>224</v>
      </c>
      <c r="D864" t="s">
        <v>269</v>
      </c>
      <c r="E864" t="s">
        <v>202</v>
      </c>
      <c r="F864" t="s">
        <v>1</v>
      </c>
      <c r="G864">
        <v>76588.246189429294</v>
      </c>
      <c r="H864" t="s">
        <v>124</v>
      </c>
      <c r="I864" t="b">
        <v>0</v>
      </c>
    </row>
    <row r="865" spans="1:9" x14ac:dyDescent="0.2">
      <c r="A865" s="33">
        <v>45838</v>
      </c>
      <c r="B865">
        <v>2025</v>
      </c>
      <c r="C865" t="s">
        <v>224</v>
      </c>
      <c r="D865" t="s">
        <v>269</v>
      </c>
      <c r="E865" t="s">
        <v>202</v>
      </c>
      <c r="F865" t="s">
        <v>219</v>
      </c>
      <c r="G865">
        <v>7768.1371042733244</v>
      </c>
      <c r="H865" t="s">
        <v>124</v>
      </c>
      <c r="I865" t="b">
        <v>0</v>
      </c>
    </row>
    <row r="866" spans="1:9" x14ac:dyDescent="0.2">
      <c r="A866" s="33">
        <v>45930</v>
      </c>
      <c r="B866">
        <v>2026</v>
      </c>
      <c r="C866" t="s">
        <v>200</v>
      </c>
      <c r="D866" t="s">
        <v>270</v>
      </c>
      <c r="E866" t="s">
        <v>202</v>
      </c>
      <c r="F866" t="s">
        <v>203</v>
      </c>
      <c r="G866">
        <v>2.8208333333333329</v>
      </c>
      <c r="H866" t="s">
        <v>124</v>
      </c>
      <c r="I866" t="b">
        <v>0</v>
      </c>
    </row>
    <row r="867" spans="1:9" x14ac:dyDescent="0.2">
      <c r="A867" s="33">
        <v>45930</v>
      </c>
      <c r="B867">
        <v>2026</v>
      </c>
      <c r="C867" t="s">
        <v>200</v>
      </c>
      <c r="D867" t="s">
        <v>270</v>
      </c>
      <c r="E867" t="s">
        <v>202</v>
      </c>
      <c r="F867" t="s">
        <v>205</v>
      </c>
      <c r="G867">
        <v>24837.050065711901</v>
      </c>
      <c r="H867" t="s">
        <v>124</v>
      </c>
      <c r="I867" t="b">
        <v>0</v>
      </c>
    </row>
    <row r="868" spans="1:9" x14ac:dyDescent="0.2">
      <c r="A868" s="33">
        <v>45930</v>
      </c>
      <c r="B868">
        <v>2026</v>
      </c>
      <c r="C868" t="s">
        <v>200</v>
      </c>
      <c r="D868" t="s">
        <v>270</v>
      </c>
      <c r="E868" t="s">
        <v>202</v>
      </c>
      <c r="F868" t="s">
        <v>206</v>
      </c>
      <c r="G868">
        <v>8491.0554643250707</v>
      </c>
      <c r="H868" t="s">
        <v>124</v>
      </c>
      <c r="I868" t="b">
        <v>0</v>
      </c>
    </row>
    <row r="869" spans="1:9" x14ac:dyDescent="0.2">
      <c r="A869" s="33">
        <v>45930</v>
      </c>
      <c r="B869">
        <v>2026</v>
      </c>
      <c r="C869" t="s">
        <v>200</v>
      </c>
      <c r="D869" t="s">
        <v>270</v>
      </c>
      <c r="E869" t="s">
        <v>202</v>
      </c>
      <c r="F869" t="s">
        <v>207</v>
      </c>
      <c r="G869">
        <v>2.8091666666666666</v>
      </c>
      <c r="H869" t="s">
        <v>124</v>
      </c>
      <c r="I869" t="b">
        <v>0</v>
      </c>
    </row>
    <row r="870" spans="1:9" x14ac:dyDescent="0.2">
      <c r="A870" s="33">
        <v>45930</v>
      </c>
      <c r="B870">
        <v>2026</v>
      </c>
      <c r="C870" t="s">
        <v>200</v>
      </c>
      <c r="D870" t="s">
        <v>270</v>
      </c>
      <c r="E870" t="s">
        <v>202</v>
      </c>
      <c r="F870" t="s">
        <v>10</v>
      </c>
      <c r="G870">
        <v>44243.37594742536</v>
      </c>
      <c r="H870" t="s">
        <v>124</v>
      </c>
      <c r="I870" t="b">
        <v>0</v>
      </c>
    </row>
    <row r="871" spans="1:9" x14ac:dyDescent="0.2">
      <c r="A871" s="33">
        <v>45930</v>
      </c>
      <c r="B871">
        <v>2026</v>
      </c>
      <c r="C871" t="s">
        <v>200</v>
      </c>
      <c r="D871" t="s">
        <v>270</v>
      </c>
      <c r="E871" t="s">
        <v>202</v>
      </c>
      <c r="F871" t="s">
        <v>208</v>
      </c>
      <c r="G871">
        <v>2506.0015568828294</v>
      </c>
      <c r="H871" t="s">
        <v>124</v>
      </c>
      <c r="I871" t="b">
        <v>0</v>
      </c>
    </row>
    <row r="872" spans="1:9" x14ac:dyDescent="0.2">
      <c r="A872" s="33">
        <v>45930</v>
      </c>
      <c r="B872">
        <v>2026</v>
      </c>
      <c r="C872" t="s">
        <v>200</v>
      </c>
      <c r="D872" t="s">
        <v>270</v>
      </c>
      <c r="E872" t="s">
        <v>202</v>
      </c>
      <c r="F872" t="s">
        <v>209</v>
      </c>
      <c r="G872">
        <v>55109.653848347603</v>
      </c>
      <c r="H872" t="s">
        <v>124</v>
      </c>
      <c r="I872" t="b">
        <v>0</v>
      </c>
    </row>
    <row r="873" spans="1:9" x14ac:dyDescent="0.2">
      <c r="A873" s="33">
        <v>45930</v>
      </c>
      <c r="B873">
        <v>2026</v>
      </c>
      <c r="C873" t="s">
        <v>200</v>
      </c>
      <c r="D873" t="s">
        <v>270</v>
      </c>
      <c r="E873" t="s">
        <v>202</v>
      </c>
      <c r="F873" t="s">
        <v>210</v>
      </c>
      <c r="G873">
        <v>68.932990542785802</v>
      </c>
      <c r="H873" t="s">
        <v>124</v>
      </c>
      <c r="I873" t="b">
        <v>0</v>
      </c>
    </row>
    <row r="874" spans="1:9" x14ac:dyDescent="0.2">
      <c r="A874" s="33">
        <v>45930</v>
      </c>
      <c r="B874">
        <v>2026</v>
      </c>
      <c r="C874" t="s">
        <v>200</v>
      </c>
      <c r="D874" t="s">
        <v>270</v>
      </c>
      <c r="E874" t="s">
        <v>202</v>
      </c>
      <c r="F874" t="s">
        <v>211</v>
      </c>
      <c r="G874">
        <v>35410.737149766952</v>
      </c>
      <c r="H874" t="s">
        <v>124</v>
      </c>
      <c r="I874" t="b">
        <v>0</v>
      </c>
    </row>
    <row r="875" spans="1:9" x14ac:dyDescent="0.2">
      <c r="A875" s="33">
        <v>45930</v>
      </c>
      <c r="B875">
        <v>2026</v>
      </c>
      <c r="C875" t="s">
        <v>200</v>
      </c>
      <c r="D875" t="s">
        <v>270</v>
      </c>
      <c r="E875" t="s">
        <v>202</v>
      </c>
      <c r="F875" t="s">
        <v>212</v>
      </c>
      <c r="G875">
        <v>28882.19330136192</v>
      </c>
      <c r="H875" t="s">
        <v>124</v>
      </c>
      <c r="I875" t="b">
        <v>0</v>
      </c>
    </row>
    <row r="876" spans="1:9" x14ac:dyDescent="0.2">
      <c r="A876" s="33">
        <v>45930</v>
      </c>
      <c r="B876">
        <v>2026</v>
      </c>
      <c r="C876" t="s">
        <v>200</v>
      </c>
      <c r="D876" t="s">
        <v>270</v>
      </c>
      <c r="E876" t="s">
        <v>202</v>
      </c>
      <c r="F876" t="s">
        <v>213</v>
      </c>
      <c r="G876">
        <v>36.126809345898089</v>
      </c>
      <c r="H876" t="s">
        <v>124</v>
      </c>
      <c r="I876" t="b">
        <v>0</v>
      </c>
    </row>
    <row r="877" spans="1:9" x14ac:dyDescent="0.2">
      <c r="A877" s="33">
        <v>45930</v>
      </c>
      <c r="B877">
        <v>2026</v>
      </c>
      <c r="C877" t="s">
        <v>200</v>
      </c>
      <c r="D877" t="s">
        <v>270</v>
      </c>
      <c r="E877" t="s">
        <v>202</v>
      </c>
      <c r="F877" t="s">
        <v>214</v>
      </c>
      <c r="G877">
        <v>35752.320483100288</v>
      </c>
      <c r="H877" t="s">
        <v>124</v>
      </c>
      <c r="I877" t="b">
        <v>0</v>
      </c>
    </row>
    <row r="878" spans="1:9" x14ac:dyDescent="0.2">
      <c r="A878" s="33">
        <v>45930</v>
      </c>
      <c r="B878">
        <v>2026</v>
      </c>
      <c r="C878" t="s">
        <v>200</v>
      </c>
      <c r="D878" t="s">
        <v>270</v>
      </c>
      <c r="E878" t="s">
        <v>202</v>
      </c>
      <c r="F878" t="s">
        <v>215</v>
      </c>
      <c r="G878">
        <v>44.720193244655896</v>
      </c>
      <c r="H878" t="s">
        <v>124</v>
      </c>
      <c r="I878" t="b">
        <v>0</v>
      </c>
    </row>
    <row r="879" spans="1:9" x14ac:dyDescent="0.2">
      <c r="A879" s="33">
        <v>45930</v>
      </c>
      <c r="B879">
        <v>2026</v>
      </c>
      <c r="C879" t="s">
        <v>200</v>
      </c>
      <c r="D879" t="s">
        <v>270</v>
      </c>
      <c r="E879" t="s">
        <v>202</v>
      </c>
      <c r="F879" t="s">
        <v>216</v>
      </c>
      <c r="G879">
        <v>-341.58333333333331</v>
      </c>
      <c r="H879" t="s">
        <v>124</v>
      </c>
      <c r="I879" t="b">
        <v>0</v>
      </c>
    </row>
    <row r="880" spans="1:9" x14ac:dyDescent="0.2">
      <c r="A880" s="33">
        <v>45930</v>
      </c>
      <c r="B880">
        <v>2026</v>
      </c>
      <c r="C880" t="s">
        <v>200</v>
      </c>
      <c r="D880" t="s">
        <v>270</v>
      </c>
      <c r="E880" t="s">
        <v>202</v>
      </c>
      <c r="F880" t="s">
        <v>217</v>
      </c>
      <c r="G880">
        <v>6528.5438484050337</v>
      </c>
      <c r="H880" t="s">
        <v>124</v>
      </c>
      <c r="I880" t="b">
        <v>0</v>
      </c>
    </row>
    <row r="881" spans="1:9" x14ac:dyDescent="0.2">
      <c r="A881" s="33">
        <v>45930</v>
      </c>
      <c r="B881">
        <v>2026</v>
      </c>
      <c r="C881" t="s">
        <v>200</v>
      </c>
      <c r="D881" t="s">
        <v>270</v>
      </c>
      <c r="E881" t="s">
        <v>202</v>
      </c>
      <c r="F881" t="s">
        <v>218</v>
      </c>
      <c r="G881">
        <v>8742.5554890436397</v>
      </c>
      <c r="H881" t="s">
        <v>124</v>
      </c>
      <c r="I881" t="b">
        <v>0</v>
      </c>
    </row>
    <row r="882" spans="1:9" x14ac:dyDescent="0.2">
      <c r="A882" s="33">
        <v>45930</v>
      </c>
      <c r="B882">
        <v>2026</v>
      </c>
      <c r="C882" t="s">
        <v>200</v>
      </c>
      <c r="D882" t="s">
        <v>270</v>
      </c>
      <c r="E882" t="s">
        <v>202</v>
      </c>
      <c r="F882" t="s">
        <v>1</v>
      </c>
      <c r="G882">
        <v>79946.703914059501</v>
      </c>
      <c r="H882" t="s">
        <v>124</v>
      </c>
      <c r="I882" t="b">
        <v>0</v>
      </c>
    </row>
    <row r="883" spans="1:9" x14ac:dyDescent="0.2">
      <c r="A883" s="33">
        <v>45930</v>
      </c>
      <c r="B883">
        <v>2026</v>
      </c>
      <c r="C883" t="s">
        <v>200</v>
      </c>
      <c r="D883" t="s">
        <v>270</v>
      </c>
      <c r="E883" t="s">
        <v>202</v>
      </c>
      <c r="F883" t="s">
        <v>219</v>
      </c>
      <c r="G883">
        <v>8108.776319320843</v>
      </c>
      <c r="H883" t="s">
        <v>124</v>
      </c>
      <c r="I883" t="b">
        <v>0</v>
      </c>
    </row>
    <row r="884" spans="1:9" x14ac:dyDescent="0.2">
      <c r="A884" s="33">
        <v>46022</v>
      </c>
      <c r="B884">
        <v>2026</v>
      </c>
      <c r="C884" t="s">
        <v>220</v>
      </c>
      <c r="D884" t="s">
        <v>271</v>
      </c>
      <c r="E884" t="s">
        <v>202</v>
      </c>
      <c r="F884" t="s">
        <v>203</v>
      </c>
      <c r="G884">
        <v>2.8208333333333329</v>
      </c>
      <c r="H884" t="s">
        <v>124</v>
      </c>
      <c r="I884" t="b">
        <v>0</v>
      </c>
    </row>
    <row r="885" spans="1:9" x14ac:dyDescent="0.2">
      <c r="A885" s="33">
        <v>46022</v>
      </c>
      <c r="B885">
        <v>2026</v>
      </c>
      <c r="C885" t="s">
        <v>220</v>
      </c>
      <c r="D885" t="s">
        <v>271</v>
      </c>
      <c r="E885" t="s">
        <v>202</v>
      </c>
      <c r="F885" t="s">
        <v>205</v>
      </c>
      <c r="G885">
        <v>28158.3671830969</v>
      </c>
      <c r="H885" t="s">
        <v>124</v>
      </c>
      <c r="I885" t="b">
        <v>0</v>
      </c>
    </row>
    <row r="886" spans="1:9" x14ac:dyDescent="0.2">
      <c r="A886" s="33">
        <v>46022</v>
      </c>
      <c r="B886">
        <v>2026</v>
      </c>
      <c r="C886" t="s">
        <v>220</v>
      </c>
      <c r="D886" t="s">
        <v>271</v>
      </c>
      <c r="E886" t="s">
        <v>202</v>
      </c>
      <c r="F886" t="s">
        <v>206</v>
      </c>
      <c r="G886">
        <v>8731.7007050534248</v>
      </c>
      <c r="H886" t="s">
        <v>124</v>
      </c>
      <c r="I886" t="b">
        <v>0</v>
      </c>
    </row>
    <row r="887" spans="1:9" x14ac:dyDescent="0.2">
      <c r="A887" s="33">
        <v>46022</v>
      </c>
      <c r="B887">
        <v>2026</v>
      </c>
      <c r="C887" t="s">
        <v>220</v>
      </c>
      <c r="D887" t="s">
        <v>271</v>
      </c>
      <c r="E887" t="s">
        <v>202</v>
      </c>
      <c r="F887" t="s">
        <v>207</v>
      </c>
      <c r="G887">
        <v>2.8091666666666666</v>
      </c>
      <c r="H887" t="s">
        <v>124</v>
      </c>
      <c r="I887" t="b">
        <v>0</v>
      </c>
    </row>
    <row r="888" spans="1:9" x14ac:dyDescent="0.2">
      <c r="A888" s="33">
        <v>46022</v>
      </c>
      <c r="B888">
        <v>2026</v>
      </c>
      <c r="C888" t="s">
        <v>220</v>
      </c>
      <c r="D888" t="s">
        <v>271</v>
      </c>
      <c r="E888" t="s">
        <v>202</v>
      </c>
      <c r="F888" t="s">
        <v>10</v>
      </c>
      <c r="G888">
        <v>46906.209086154769</v>
      </c>
      <c r="H888" t="s">
        <v>124</v>
      </c>
      <c r="I888" t="b">
        <v>0</v>
      </c>
    </row>
    <row r="889" spans="1:9" x14ac:dyDescent="0.2">
      <c r="A889" s="33">
        <v>46022</v>
      </c>
      <c r="B889">
        <v>2026</v>
      </c>
      <c r="C889" t="s">
        <v>220</v>
      </c>
      <c r="D889" t="s">
        <v>271</v>
      </c>
      <c r="E889" t="s">
        <v>202</v>
      </c>
      <c r="F889" t="s">
        <v>208</v>
      </c>
      <c r="G889">
        <v>2734.7768415369865</v>
      </c>
      <c r="H889" t="s">
        <v>124</v>
      </c>
      <c r="I889" t="b">
        <v>0</v>
      </c>
    </row>
    <row r="890" spans="1:9" x14ac:dyDescent="0.2">
      <c r="A890" s="33">
        <v>46022</v>
      </c>
      <c r="B890">
        <v>2026</v>
      </c>
      <c r="C890" t="s">
        <v>220</v>
      </c>
      <c r="D890" t="s">
        <v>271</v>
      </c>
      <c r="E890" t="s">
        <v>202</v>
      </c>
      <c r="F890" t="s">
        <v>209</v>
      </c>
      <c r="G890">
        <v>59086.747976904109</v>
      </c>
      <c r="H890" t="s">
        <v>124</v>
      </c>
      <c r="I890" t="b">
        <v>0</v>
      </c>
    </row>
    <row r="891" spans="1:9" x14ac:dyDescent="0.2">
      <c r="A891" s="33">
        <v>46022</v>
      </c>
      <c r="B891">
        <v>2026</v>
      </c>
      <c r="C891" t="s">
        <v>220</v>
      </c>
      <c r="D891" t="s">
        <v>271</v>
      </c>
      <c r="E891" t="s">
        <v>202</v>
      </c>
      <c r="F891" t="s">
        <v>210</v>
      </c>
      <c r="G891">
        <v>67.724992818845436</v>
      </c>
      <c r="H891" t="s">
        <v>124</v>
      </c>
      <c r="I891" t="b">
        <v>0</v>
      </c>
    </row>
    <row r="892" spans="1:9" x14ac:dyDescent="0.2">
      <c r="A892" s="33">
        <v>46022</v>
      </c>
      <c r="B892">
        <v>2026</v>
      </c>
      <c r="C892" t="s">
        <v>220</v>
      </c>
      <c r="D892" t="s">
        <v>271</v>
      </c>
      <c r="E892" t="s">
        <v>202</v>
      </c>
      <c r="F892" t="s">
        <v>211</v>
      </c>
      <c r="G892">
        <v>37832.925047768011</v>
      </c>
      <c r="H892" t="s">
        <v>124</v>
      </c>
      <c r="I892" t="b">
        <v>0</v>
      </c>
    </row>
    <row r="893" spans="1:9" x14ac:dyDescent="0.2">
      <c r="A893" s="33">
        <v>46022</v>
      </c>
      <c r="B893">
        <v>2026</v>
      </c>
      <c r="C893" t="s">
        <v>220</v>
      </c>
      <c r="D893" t="s">
        <v>271</v>
      </c>
      <c r="E893" t="s">
        <v>202</v>
      </c>
      <c r="F893" t="s">
        <v>212</v>
      </c>
      <c r="G893">
        <v>30857.811566138611</v>
      </c>
      <c r="H893" t="s">
        <v>124</v>
      </c>
      <c r="I893" t="b">
        <v>0</v>
      </c>
    </row>
    <row r="894" spans="1:9" x14ac:dyDescent="0.2">
      <c r="A894" s="33">
        <v>46022</v>
      </c>
      <c r="B894">
        <v>2026</v>
      </c>
      <c r="C894" t="s">
        <v>220</v>
      </c>
      <c r="D894" t="s">
        <v>271</v>
      </c>
      <c r="E894" t="s">
        <v>202</v>
      </c>
      <c r="F894" t="s">
        <v>213</v>
      </c>
      <c r="G894">
        <v>35.369099472844631</v>
      </c>
      <c r="H894" t="s">
        <v>124</v>
      </c>
      <c r="I894" t="b">
        <v>0</v>
      </c>
    </row>
    <row r="895" spans="1:9" x14ac:dyDescent="0.2">
      <c r="A895" s="33">
        <v>46022</v>
      </c>
      <c r="B895">
        <v>2026</v>
      </c>
      <c r="C895" t="s">
        <v>220</v>
      </c>
      <c r="D895" t="s">
        <v>271</v>
      </c>
      <c r="E895" t="s">
        <v>202</v>
      </c>
      <c r="F895" t="s">
        <v>214</v>
      </c>
      <c r="G895">
        <v>38174.508381101346</v>
      </c>
      <c r="H895" t="s">
        <v>124</v>
      </c>
      <c r="I895" t="b">
        <v>0</v>
      </c>
    </row>
    <row r="896" spans="1:9" x14ac:dyDescent="0.2">
      <c r="A896" s="33">
        <v>46022</v>
      </c>
      <c r="B896">
        <v>2026</v>
      </c>
      <c r="C896" t="s">
        <v>220</v>
      </c>
      <c r="D896" t="s">
        <v>271</v>
      </c>
      <c r="E896" t="s">
        <v>202</v>
      </c>
      <c r="F896" t="s">
        <v>215</v>
      </c>
      <c r="G896">
        <v>43.755467926304135</v>
      </c>
      <c r="H896" t="s">
        <v>124</v>
      </c>
      <c r="I896" t="b">
        <v>0</v>
      </c>
    </row>
    <row r="897" spans="1:9" x14ac:dyDescent="0.2">
      <c r="A897" s="33">
        <v>46022</v>
      </c>
      <c r="B897">
        <v>2026</v>
      </c>
      <c r="C897" t="s">
        <v>220</v>
      </c>
      <c r="D897" t="s">
        <v>271</v>
      </c>
      <c r="E897" t="s">
        <v>202</v>
      </c>
      <c r="F897" t="s">
        <v>216</v>
      </c>
      <c r="G897">
        <v>-341.58333333333331</v>
      </c>
      <c r="H897" t="s">
        <v>124</v>
      </c>
      <c r="I897" t="b">
        <v>0</v>
      </c>
    </row>
    <row r="898" spans="1:9" x14ac:dyDescent="0.2">
      <c r="A898" s="33">
        <v>46022</v>
      </c>
      <c r="B898">
        <v>2026</v>
      </c>
      <c r="C898" t="s">
        <v>220</v>
      </c>
      <c r="D898" t="s">
        <v>271</v>
      </c>
      <c r="E898" t="s">
        <v>202</v>
      </c>
      <c r="F898" t="s">
        <v>217</v>
      </c>
      <c r="G898">
        <v>6975.1134816294016</v>
      </c>
      <c r="H898" t="s">
        <v>124</v>
      </c>
      <c r="I898" t="b">
        <v>0</v>
      </c>
    </row>
    <row r="899" spans="1:9" x14ac:dyDescent="0.2">
      <c r="A899" s="33">
        <v>46022</v>
      </c>
      <c r="B899">
        <v>2026</v>
      </c>
      <c r="C899" t="s">
        <v>220</v>
      </c>
      <c r="D899" t="s">
        <v>271</v>
      </c>
      <c r="E899" t="s">
        <v>202</v>
      </c>
      <c r="F899" t="s">
        <v>218</v>
      </c>
      <c r="G899">
        <v>9328.4284707970492</v>
      </c>
      <c r="H899" t="s">
        <v>124</v>
      </c>
      <c r="I899" t="b">
        <v>0</v>
      </c>
    </row>
    <row r="900" spans="1:9" x14ac:dyDescent="0.2">
      <c r="A900" s="33">
        <v>46022</v>
      </c>
      <c r="B900">
        <v>2026</v>
      </c>
      <c r="C900" t="s">
        <v>220</v>
      </c>
      <c r="D900" t="s">
        <v>271</v>
      </c>
      <c r="E900" t="s">
        <v>202</v>
      </c>
      <c r="F900" t="s">
        <v>1</v>
      </c>
      <c r="G900">
        <v>87245.115160001005</v>
      </c>
      <c r="H900" t="s">
        <v>124</v>
      </c>
      <c r="I900" t="b">
        <v>0</v>
      </c>
    </row>
    <row r="901" spans="1:9" x14ac:dyDescent="0.2">
      <c r="A901" s="33">
        <v>46022</v>
      </c>
      <c r="B901">
        <v>2026</v>
      </c>
      <c r="C901" t="s">
        <v>220</v>
      </c>
      <c r="D901" t="s">
        <v>271</v>
      </c>
      <c r="E901" t="s">
        <v>202</v>
      </c>
      <c r="F901" t="s">
        <v>219</v>
      </c>
      <c r="G901">
        <v>8849.0342834687272</v>
      </c>
      <c r="H901" t="s">
        <v>124</v>
      </c>
      <c r="I901" t="b">
        <v>0</v>
      </c>
    </row>
    <row r="902" spans="1:9" x14ac:dyDescent="0.2">
      <c r="A902" s="33">
        <v>46112</v>
      </c>
      <c r="B902">
        <v>2026</v>
      </c>
      <c r="C902" t="s">
        <v>222</v>
      </c>
      <c r="D902" t="s">
        <v>272</v>
      </c>
      <c r="E902" t="s">
        <v>202</v>
      </c>
      <c r="F902" t="s">
        <v>203</v>
      </c>
      <c r="G902">
        <v>2.8208333333333329</v>
      </c>
      <c r="H902" t="s">
        <v>124</v>
      </c>
      <c r="I902" t="b">
        <v>0</v>
      </c>
    </row>
    <row r="903" spans="1:9" x14ac:dyDescent="0.2">
      <c r="A903" s="33">
        <v>46112</v>
      </c>
      <c r="B903">
        <v>2026</v>
      </c>
      <c r="C903" t="s">
        <v>222</v>
      </c>
      <c r="D903" t="s">
        <v>272</v>
      </c>
      <c r="E903" t="s">
        <v>202</v>
      </c>
      <c r="F903" t="s">
        <v>205</v>
      </c>
      <c r="G903">
        <v>28795.895275528299</v>
      </c>
      <c r="H903" t="s">
        <v>124</v>
      </c>
      <c r="I903" t="b">
        <v>0</v>
      </c>
    </row>
    <row r="904" spans="1:9" x14ac:dyDescent="0.2">
      <c r="A904" s="33">
        <v>46112</v>
      </c>
      <c r="B904">
        <v>2026</v>
      </c>
      <c r="C904" t="s">
        <v>222</v>
      </c>
      <c r="D904" t="s">
        <v>272</v>
      </c>
      <c r="E904" t="s">
        <v>202</v>
      </c>
      <c r="F904" t="s">
        <v>206</v>
      </c>
      <c r="G904">
        <v>9018.3363107479981</v>
      </c>
      <c r="H904" t="s">
        <v>124</v>
      </c>
      <c r="I904" t="b">
        <v>0</v>
      </c>
    </row>
    <row r="905" spans="1:9" x14ac:dyDescent="0.2">
      <c r="A905" s="33">
        <v>46112</v>
      </c>
      <c r="B905">
        <v>2026</v>
      </c>
      <c r="C905" t="s">
        <v>222</v>
      </c>
      <c r="D905" t="s">
        <v>272</v>
      </c>
      <c r="E905" t="s">
        <v>202</v>
      </c>
      <c r="F905" t="s">
        <v>207</v>
      </c>
      <c r="G905">
        <v>2.8091666666666666</v>
      </c>
      <c r="H905" t="s">
        <v>124</v>
      </c>
      <c r="I905" t="b">
        <v>0</v>
      </c>
    </row>
    <row r="906" spans="1:9" x14ac:dyDescent="0.2">
      <c r="A906" s="33">
        <v>46112</v>
      </c>
      <c r="B906">
        <v>2026</v>
      </c>
      <c r="C906" t="s">
        <v>222</v>
      </c>
      <c r="D906" t="s">
        <v>272</v>
      </c>
      <c r="E906" t="s">
        <v>202</v>
      </c>
      <c r="F906" t="s">
        <v>10</v>
      </c>
      <c r="G906">
        <v>49284.278536410529</v>
      </c>
      <c r="H906" t="s">
        <v>124</v>
      </c>
      <c r="I906" t="b">
        <v>0</v>
      </c>
    </row>
    <row r="907" spans="1:9" x14ac:dyDescent="0.2">
      <c r="A907" s="33">
        <v>46112</v>
      </c>
      <c r="B907">
        <v>2026</v>
      </c>
      <c r="C907" t="s">
        <v>222</v>
      </c>
      <c r="D907" t="s">
        <v>272</v>
      </c>
      <c r="E907" t="s">
        <v>202</v>
      </c>
      <c r="F907" t="s">
        <v>208</v>
      </c>
      <c r="G907">
        <v>2852.6365979731409</v>
      </c>
      <c r="H907" t="s">
        <v>124</v>
      </c>
      <c r="I907" t="b">
        <v>0</v>
      </c>
    </row>
    <row r="908" spans="1:9" x14ac:dyDescent="0.2">
      <c r="A908" s="33">
        <v>46112</v>
      </c>
      <c r="B908">
        <v>2026</v>
      </c>
      <c r="C908" t="s">
        <v>222</v>
      </c>
      <c r="D908" t="s">
        <v>272</v>
      </c>
      <c r="E908" t="s">
        <v>202</v>
      </c>
      <c r="F908" t="s">
        <v>209</v>
      </c>
      <c r="G908">
        <v>62209.193227388299</v>
      </c>
      <c r="H908" t="s">
        <v>124</v>
      </c>
      <c r="I908" t="b">
        <v>0</v>
      </c>
    </row>
    <row r="909" spans="1:9" x14ac:dyDescent="0.2">
      <c r="A909" s="33">
        <v>46112</v>
      </c>
      <c r="B909">
        <v>2026</v>
      </c>
      <c r="C909" t="s">
        <v>222</v>
      </c>
      <c r="D909" t="s">
        <v>272</v>
      </c>
      <c r="E909" t="s">
        <v>202</v>
      </c>
      <c r="F909" t="s">
        <v>210</v>
      </c>
      <c r="G909">
        <v>68.357928387042421</v>
      </c>
      <c r="H909" t="s">
        <v>124</v>
      </c>
      <c r="I909" t="b">
        <v>0</v>
      </c>
    </row>
    <row r="910" spans="1:9" x14ac:dyDescent="0.2">
      <c r="A910" s="33">
        <v>46112</v>
      </c>
      <c r="B910">
        <v>2026</v>
      </c>
      <c r="C910" t="s">
        <v>222</v>
      </c>
      <c r="D910" t="s">
        <v>272</v>
      </c>
      <c r="E910" t="s">
        <v>202</v>
      </c>
      <c r="F910" t="s">
        <v>211</v>
      </c>
      <c r="G910">
        <v>39924.358892329197</v>
      </c>
      <c r="H910" t="s">
        <v>124</v>
      </c>
      <c r="I910" t="b">
        <v>0</v>
      </c>
    </row>
    <row r="911" spans="1:9" x14ac:dyDescent="0.2">
      <c r="A911" s="33">
        <v>46112</v>
      </c>
      <c r="B911">
        <v>2026</v>
      </c>
      <c r="C911" t="s">
        <v>222</v>
      </c>
      <c r="D911" t="s">
        <v>272</v>
      </c>
      <c r="E911" t="s">
        <v>202</v>
      </c>
      <c r="F911" t="s">
        <v>212</v>
      </c>
      <c r="G911">
        <v>32563.655652923575</v>
      </c>
      <c r="H911" t="s">
        <v>124</v>
      </c>
      <c r="I911" t="b">
        <v>0</v>
      </c>
    </row>
    <row r="912" spans="1:9" x14ac:dyDescent="0.2">
      <c r="A912" s="33">
        <v>46112</v>
      </c>
      <c r="B912">
        <v>2026</v>
      </c>
      <c r="C912" t="s">
        <v>222</v>
      </c>
      <c r="D912" t="s">
        <v>272</v>
      </c>
      <c r="E912" t="s">
        <v>202</v>
      </c>
      <c r="F912" t="s">
        <v>213</v>
      </c>
      <c r="G912">
        <v>35.782236123950312</v>
      </c>
      <c r="H912" t="s">
        <v>124</v>
      </c>
      <c r="I912" t="b">
        <v>0</v>
      </c>
    </row>
    <row r="913" spans="1:9" x14ac:dyDescent="0.2">
      <c r="A913" s="33">
        <v>46112</v>
      </c>
      <c r="B913">
        <v>2026</v>
      </c>
      <c r="C913" t="s">
        <v>222</v>
      </c>
      <c r="D913" t="s">
        <v>272</v>
      </c>
      <c r="E913" t="s">
        <v>202</v>
      </c>
      <c r="F913" t="s">
        <v>214</v>
      </c>
      <c r="G913">
        <v>40265.942225662533</v>
      </c>
      <c r="H913" t="s">
        <v>124</v>
      </c>
      <c r="I913" t="b">
        <v>0</v>
      </c>
    </row>
    <row r="914" spans="1:9" x14ac:dyDescent="0.2">
      <c r="A914" s="33">
        <v>46112</v>
      </c>
      <c r="B914">
        <v>2026</v>
      </c>
      <c r="C914" t="s">
        <v>222</v>
      </c>
      <c r="D914" t="s">
        <v>272</v>
      </c>
      <c r="E914" t="s">
        <v>202</v>
      </c>
      <c r="F914" t="s">
        <v>215</v>
      </c>
      <c r="G914">
        <v>44.245814039697414</v>
      </c>
      <c r="H914" t="s">
        <v>124</v>
      </c>
      <c r="I914" t="b">
        <v>0</v>
      </c>
    </row>
    <row r="915" spans="1:9" x14ac:dyDescent="0.2">
      <c r="A915" s="33">
        <v>46112</v>
      </c>
      <c r="B915">
        <v>2026</v>
      </c>
      <c r="C915" t="s">
        <v>222</v>
      </c>
      <c r="D915" t="s">
        <v>272</v>
      </c>
      <c r="E915" t="s">
        <v>202</v>
      </c>
      <c r="F915" t="s">
        <v>216</v>
      </c>
      <c r="G915">
        <v>-341.58333333333331</v>
      </c>
      <c r="H915" t="s">
        <v>124</v>
      </c>
      <c r="I915" t="b">
        <v>0</v>
      </c>
    </row>
    <row r="916" spans="1:9" x14ac:dyDescent="0.2">
      <c r="A916" s="33">
        <v>46112</v>
      </c>
      <c r="B916">
        <v>2026</v>
      </c>
      <c r="C916" t="s">
        <v>222</v>
      </c>
      <c r="D916" t="s">
        <v>272</v>
      </c>
      <c r="E916" t="s">
        <v>202</v>
      </c>
      <c r="F916" t="s">
        <v>217</v>
      </c>
      <c r="G916">
        <v>7360.7032394056214</v>
      </c>
      <c r="H916" t="s">
        <v>124</v>
      </c>
      <c r="I916" t="b">
        <v>0</v>
      </c>
    </row>
    <row r="917" spans="1:9" x14ac:dyDescent="0.2">
      <c r="A917" s="33">
        <v>46112</v>
      </c>
      <c r="B917">
        <v>2026</v>
      </c>
      <c r="C917" t="s">
        <v>222</v>
      </c>
      <c r="D917" t="s">
        <v>272</v>
      </c>
      <c r="E917" t="s">
        <v>202</v>
      </c>
      <c r="F917" t="s">
        <v>218</v>
      </c>
      <c r="G917">
        <v>9860.2162702234109</v>
      </c>
      <c r="H917" t="s">
        <v>124</v>
      </c>
      <c r="I917" t="b">
        <v>0</v>
      </c>
    </row>
    <row r="918" spans="1:9" x14ac:dyDescent="0.2">
      <c r="A918" s="33">
        <v>46112</v>
      </c>
      <c r="B918">
        <v>2026</v>
      </c>
      <c r="C918" t="s">
        <v>222</v>
      </c>
      <c r="D918" t="s">
        <v>272</v>
      </c>
      <c r="E918" t="s">
        <v>202</v>
      </c>
      <c r="F918" t="s">
        <v>1</v>
      </c>
      <c r="G918">
        <v>91005.088502916595</v>
      </c>
      <c r="H918" t="s">
        <v>124</v>
      </c>
      <c r="I918" t="b">
        <v>0</v>
      </c>
    </row>
    <row r="919" spans="1:9" x14ac:dyDescent="0.2">
      <c r="A919" s="33">
        <v>46112</v>
      </c>
      <c r="B919">
        <v>2026</v>
      </c>
      <c r="C919" t="s">
        <v>222</v>
      </c>
      <c r="D919" t="s">
        <v>272</v>
      </c>
      <c r="E919" t="s">
        <v>202</v>
      </c>
      <c r="F919" t="s">
        <v>219</v>
      </c>
      <c r="G919">
        <v>9230.3981335292137</v>
      </c>
      <c r="H919" t="s">
        <v>124</v>
      </c>
      <c r="I919" t="b">
        <v>0</v>
      </c>
    </row>
    <row r="920" spans="1:9" x14ac:dyDescent="0.2">
      <c r="A920" s="33">
        <v>46203</v>
      </c>
      <c r="B920">
        <v>2026</v>
      </c>
      <c r="C920" t="s">
        <v>224</v>
      </c>
      <c r="D920" t="s">
        <v>273</v>
      </c>
      <c r="E920" t="s">
        <v>202</v>
      </c>
      <c r="F920" t="s">
        <v>203</v>
      </c>
      <c r="G920">
        <v>2.8208333333333329</v>
      </c>
      <c r="H920" t="s">
        <v>124</v>
      </c>
      <c r="I920" t="b">
        <v>0</v>
      </c>
    </row>
    <row r="921" spans="1:9" x14ac:dyDescent="0.2">
      <c r="A921" s="33">
        <v>46203</v>
      </c>
      <c r="B921">
        <v>2026</v>
      </c>
      <c r="C921" t="s">
        <v>224</v>
      </c>
      <c r="D921" t="s">
        <v>273</v>
      </c>
      <c r="E921" t="s">
        <v>202</v>
      </c>
      <c r="F921" t="s">
        <v>205</v>
      </c>
      <c r="G921">
        <v>31216.5092601545</v>
      </c>
      <c r="H921" t="s">
        <v>124</v>
      </c>
      <c r="I921" t="b">
        <v>0</v>
      </c>
    </row>
    <row r="922" spans="1:9" x14ac:dyDescent="0.2">
      <c r="A922" s="33">
        <v>46203</v>
      </c>
      <c r="B922">
        <v>2026</v>
      </c>
      <c r="C922" t="s">
        <v>224</v>
      </c>
      <c r="D922" t="s">
        <v>273</v>
      </c>
      <c r="E922" t="s">
        <v>202</v>
      </c>
      <c r="F922" t="s">
        <v>206</v>
      </c>
      <c r="G922">
        <v>9321.3549102061606</v>
      </c>
      <c r="H922" t="s">
        <v>124</v>
      </c>
      <c r="I922" t="b">
        <v>0</v>
      </c>
    </row>
    <row r="923" spans="1:9" x14ac:dyDescent="0.2">
      <c r="A923" s="33">
        <v>46203</v>
      </c>
      <c r="B923">
        <v>2026</v>
      </c>
      <c r="C923" t="s">
        <v>224</v>
      </c>
      <c r="D923" t="s">
        <v>273</v>
      </c>
      <c r="E923" t="s">
        <v>202</v>
      </c>
      <c r="F923" t="s">
        <v>207</v>
      </c>
      <c r="G923">
        <v>2.8091666666666666</v>
      </c>
      <c r="H923" t="s">
        <v>124</v>
      </c>
      <c r="I923" t="b">
        <v>0</v>
      </c>
    </row>
    <row r="924" spans="1:9" x14ac:dyDescent="0.2">
      <c r="A924" s="33">
        <v>46203</v>
      </c>
      <c r="B924">
        <v>2026</v>
      </c>
      <c r="C924" t="s">
        <v>224</v>
      </c>
      <c r="D924" t="s">
        <v>273</v>
      </c>
      <c r="E924" t="s">
        <v>202</v>
      </c>
      <c r="F924" t="s">
        <v>10</v>
      </c>
      <c r="G924">
        <v>54174.393183345725</v>
      </c>
      <c r="H924" t="s">
        <v>124</v>
      </c>
      <c r="I924" t="b">
        <v>0</v>
      </c>
    </row>
    <row r="925" spans="1:9" x14ac:dyDescent="0.2">
      <c r="A925" s="33">
        <v>46203</v>
      </c>
      <c r="B925">
        <v>2026</v>
      </c>
      <c r="C925" t="s">
        <v>224</v>
      </c>
      <c r="D925" t="s">
        <v>273</v>
      </c>
      <c r="E925" t="s">
        <v>202</v>
      </c>
      <c r="F925" t="s">
        <v>208</v>
      </c>
      <c r="G925">
        <v>3123.2038852102692</v>
      </c>
      <c r="H925" t="s">
        <v>124</v>
      </c>
      <c r="I925" t="b">
        <v>0</v>
      </c>
    </row>
    <row r="926" spans="1:9" x14ac:dyDescent="0.2">
      <c r="A926" s="33">
        <v>46203</v>
      </c>
      <c r="B926">
        <v>2026</v>
      </c>
      <c r="C926" t="s">
        <v>224</v>
      </c>
      <c r="D926" t="s">
        <v>273</v>
      </c>
      <c r="E926" t="s">
        <v>202</v>
      </c>
      <c r="F926" t="s">
        <v>209</v>
      </c>
      <c r="G926">
        <v>68420.242994991902</v>
      </c>
      <c r="H926" t="s">
        <v>124</v>
      </c>
      <c r="I926" t="b">
        <v>0</v>
      </c>
    </row>
    <row r="927" spans="1:9" x14ac:dyDescent="0.2">
      <c r="A927" s="33">
        <v>46203</v>
      </c>
      <c r="B927">
        <v>2026</v>
      </c>
      <c r="C927" t="s">
        <v>224</v>
      </c>
      <c r="D927" t="s">
        <v>273</v>
      </c>
      <c r="E927" t="s">
        <v>202</v>
      </c>
      <c r="F927" t="s">
        <v>210</v>
      </c>
      <c r="G927">
        <v>68.669684073788034</v>
      </c>
      <c r="H927" t="s">
        <v>124</v>
      </c>
      <c r="I927" t="b">
        <v>0</v>
      </c>
    </row>
    <row r="928" spans="1:9" x14ac:dyDescent="0.2">
      <c r="A928" s="33">
        <v>46203</v>
      </c>
      <c r="B928">
        <v>2026</v>
      </c>
      <c r="C928" t="s">
        <v>224</v>
      </c>
      <c r="D928" t="s">
        <v>273</v>
      </c>
      <c r="E928" t="s">
        <v>202</v>
      </c>
      <c r="F928" t="s">
        <v>211</v>
      </c>
      <c r="G928">
        <v>44511.45493980623</v>
      </c>
      <c r="H928" t="s">
        <v>124</v>
      </c>
      <c r="I928" t="b">
        <v>0</v>
      </c>
    </row>
    <row r="929" spans="1:9" x14ac:dyDescent="0.2">
      <c r="A929" s="33">
        <v>46203</v>
      </c>
      <c r="B929">
        <v>2026</v>
      </c>
      <c r="C929" t="s">
        <v>224</v>
      </c>
      <c r="D929" t="s">
        <v>273</v>
      </c>
      <c r="E929" t="s">
        <v>202</v>
      </c>
      <c r="F929" t="s">
        <v>212</v>
      </c>
      <c r="G929">
        <v>36305.046129343435</v>
      </c>
      <c r="H929" t="s">
        <v>124</v>
      </c>
      <c r="I929" t="b">
        <v>0</v>
      </c>
    </row>
    <row r="930" spans="1:9" x14ac:dyDescent="0.2">
      <c r="A930" s="33">
        <v>46203</v>
      </c>
      <c r="B930">
        <v>2026</v>
      </c>
      <c r="C930" t="s">
        <v>224</v>
      </c>
      <c r="D930" t="s">
        <v>273</v>
      </c>
      <c r="E930" t="s">
        <v>202</v>
      </c>
      <c r="F930" t="s">
        <v>213</v>
      </c>
      <c r="G930">
        <v>36.43740417830432</v>
      </c>
      <c r="H930" t="s">
        <v>124</v>
      </c>
      <c r="I930" t="b">
        <v>0</v>
      </c>
    </row>
    <row r="931" spans="1:9" x14ac:dyDescent="0.2">
      <c r="A931" s="33">
        <v>46203</v>
      </c>
      <c r="B931">
        <v>2026</v>
      </c>
      <c r="C931" t="s">
        <v>224</v>
      </c>
      <c r="D931" t="s">
        <v>273</v>
      </c>
      <c r="E931" t="s">
        <v>202</v>
      </c>
      <c r="F931" t="s">
        <v>214</v>
      </c>
      <c r="G931">
        <v>44853.038273139566</v>
      </c>
      <c r="H931" t="s">
        <v>124</v>
      </c>
      <c r="I931" t="b">
        <v>0</v>
      </c>
    </row>
    <row r="932" spans="1:9" x14ac:dyDescent="0.2">
      <c r="A932" s="33">
        <v>46203</v>
      </c>
      <c r="B932">
        <v>2026</v>
      </c>
      <c r="C932" t="s">
        <v>224</v>
      </c>
      <c r="D932" t="s">
        <v>273</v>
      </c>
      <c r="E932" t="s">
        <v>202</v>
      </c>
      <c r="F932" t="s">
        <v>215</v>
      </c>
      <c r="G932">
        <v>45.016559911829958</v>
      </c>
      <c r="H932" t="s">
        <v>124</v>
      </c>
      <c r="I932" t="b">
        <v>0</v>
      </c>
    </row>
    <row r="933" spans="1:9" x14ac:dyDescent="0.2">
      <c r="A933" s="33">
        <v>46203</v>
      </c>
      <c r="B933">
        <v>2026</v>
      </c>
      <c r="C933" t="s">
        <v>224</v>
      </c>
      <c r="D933" t="s">
        <v>273</v>
      </c>
      <c r="E933" t="s">
        <v>202</v>
      </c>
      <c r="F933" t="s">
        <v>216</v>
      </c>
      <c r="G933">
        <v>-341.58333333333331</v>
      </c>
      <c r="H933" t="s">
        <v>124</v>
      </c>
      <c r="I933" t="b">
        <v>0</v>
      </c>
    </row>
    <row r="934" spans="1:9" x14ac:dyDescent="0.2">
      <c r="A934" s="33">
        <v>46203</v>
      </c>
      <c r="B934">
        <v>2026</v>
      </c>
      <c r="C934" t="s">
        <v>224</v>
      </c>
      <c r="D934" t="s">
        <v>273</v>
      </c>
      <c r="E934" t="s">
        <v>202</v>
      </c>
      <c r="F934" t="s">
        <v>217</v>
      </c>
      <c r="G934">
        <v>8206.4088104627972</v>
      </c>
      <c r="H934" t="s">
        <v>124</v>
      </c>
      <c r="I934" t="b">
        <v>0</v>
      </c>
    </row>
    <row r="935" spans="1:9" x14ac:dyDescent="0.2">
      <c r="A935" s="33">
        <v>46203</v>
      </c>
      <c r="B935">
        <v>2026</v>
      </c>
      <c r="C935" t="s">
        <v>224</v>
      </c>
      <c r="D935" t="s">
        <v>273</v>
      </c>
      <c r="E935" t="s">
        <v>202</v>
      </c>
      <c r="F935" t="s">
        <v>218</v>
      </c>
      <c r="G935">
        <v>10338.1165704305</v>
      </c>
      <c r="H935" t="s">
        <v>124</v>
      </c>
      <c r="I935" t="b">
        <v>0</v>
      </c>
    </row>
    <row r="936" spans="1:9" x14ac:dyDescent="0.2">
      <c r="A936" s="33">
        <v>46203</v>
      </c>
      <c r="B936">
        <v>2026</v>
      </c>
      <c r="C936" t="s">
        <v>224</v>
      </c>
      <c r="D936" t="s">
        <v>273</v>
      </c>
      <c r="E936" t="s">
        <v>202</v>
      </c>
      <c r="F936" t="s">
        <v>1</v>
      </c>
      <c r="G936">
        <v>99636.752255146406</v>
      </c>
      <c r="H936" t="s">
        <v>124</v>
      </c>
      <c r="I936" t="b">
        <v>0</v>
      </c>
    </row>
    <row r="937" spans="1:9" x14ac:dyDescent="0.2">
      <c r="A937" s="33">
        <v>46203</v>
      </c>
      <c r="B937">
        <v>2026</v>
      </c>
      <c r="C937" t="s">
        <v>224</v>
      </c>
      <c r="D937" t="s">
        <v>273</v>
      </c>
      <c r="E937" t="s">
        <v>202</v>
      </c>
      <c r="F937" t="s">
        <v>219</v>
      </c>
      <c r="G937">
        <v>10105.884266211569</v>
      </c>
      <c r="H937" t="s">
        <v>124</v>
      </c>
      <c r="I937" t="b">
        <v>0</v>
      </c>
    </row>
    <row r="938" spans="1:9" x14ac:dyDescent="0.2">
      <c r="A938" s="33">
        <v>46295</v>
      </c>
      <c r="B938">
        <v>2027</v>
      </c>
      <c r="C938" t="s">
        <v>200</v>
      </c>
      <c r="D938" t="s">
        <v>274</v>
      </c>
      <c r="E938" t="s">
        <v>202</v>
      </c>
      <c r="F938" t="s">
        <v>203</v>
      </c>
      <c r="G938">
        <v>2.8208333333333329</v>
      </c>
      <c r="H938" t="s">
        <v>124</v>
      </c>
      <c r="I938" t="b">
        <v>0</v>
      </c>
    </row>
    <row r="939" spans="1:9" x14ac:dyDescent="0.2">
      <c r="A939" s="33">
        <v>46295</v>
      </c>
      <c r="B939">
        <v>2027</v>
      </c>
      <c r="C939" t="s">
        <v>200</v>
      </c>
      <c r="D939" t="s">
        <v>274</v>
      </c>
      <c r="E939" t="s">
        <v>202</v>
      </c>
      <c r="F939" t="s">
        <v>205</v>
      </c>
      <c r="G939">
        <v>32421.914497634501</v>
      </c>
      <c r="H939" t="s">
        <v>124</v>
      </c>
      <c r="I939" t="b">
        <v>0</v>
      </c>
    </row>
    <row r="940" spans="1:9" x14ac:dyDescent="0.2">
      <c r="A940" s="33">
        <v>46295</v>
      </c>
      <c r="B940">
        <v>2027</v>
      </c>
      <c r="C940" t="s">
        <v>200</v>
      </c>
      <c r="D940" t="s">
        <v>274</v>
      </c>
      <c r="E940" t="s">
        <v>202</v>
      </c>
      <c r="F940" t="s">
        <v>206</v>
      </c>
      <c r="G940">
        <v>9677.9377571210061</v>
      </c>
      <c r="H940" t="s">
        <v>124</v>
      </c>
      <c r="I940" t="b">
        <v>0</v>
      </c>
    </row>
    <row r="941" spans="1:9" x14ac:dyDescent="0.2">
      <c r="A941" s="33">
        <v>46295</v>
      </c>
      <c r="B941">
        <v>2027</v>
      </c>
      <c r="C941" t="s">
        <v>200</v>
      </c>
      <c r="D941" t="s">
        <v>274</v>
      </c>
      <c r="E941" t="s">
        <v>202</v>
      </c>
      <c r="F941" t="s">
        <v>207</v>
      </c>
      <c r="G941">
        <v>2.8091666666666666</v>
      </c>
      <c r="H941" t="s">
        <v>124</v>
      </c>
      <c r="I941" t="b">
        <v>0</v>
      </c>
    </row>
    <row r="942" spans="1:9" x14ac:dyDescent="0.2">
      <c r="A942" s="33">
        <v>46295</v>
      </c>
      <c r="B942">
        <v>2027</v>
      </c>
      <c r="C942" t="s">
        <v>200</v>
      </c>
      <c r="D942" t="s">
        <v>274</v>
      </c>
      <c r="E942" t="s">
        <v>202</v>
      </c>
      <c r="F942" t="s">
        <v>10</v>
      </c>
      <c r="G942">
        <v>59207.076016912149</v>
      </c>
      <c r="H942" t="s">
        <v>124</v>
      </c>
      <c r="I942" t="b">
        <v>0</v>
      </c>
    </row>
    <row r="943" spans="1:9" x14ac:dyDescent="0.2">
      <c r="A943" s="33">
        <v>46295</v>
      </c>
      <c r="B943">
        <v>2027</v>
      </c>
      <c r="C943" t="s">
        <v>200</v>
      </c>
      <c r="D943" t="s">
        <v>274</v>
      </c>
      <c r="E943" t="s">
        <v>202</v>
      </c>
      <c r="F943" t="s">
        <v>208</v>
      </c>
      <c r="G943">
        <v>3325.941649339346</v>
      </c>
      <c r="H943" t="s">
        <v>124</v>
      </c>
      <c r="I943" t="b">
        <v>0</v>
      </c>
    </row>
    <row r="944" spans="1:9" x14ac:dyDescent="0.2">
      <c r="A944" s="33">
        <v>46295</v>
      </c>
      <c r="B944">
        <v>2027</v>
      </c>
      <c r="C944" t="s">
        <v>200</v>
      </c>
      <c r="D944" t="s">
        <v>274</v>
      </c>
      <c r="E944" t="s">
        <v>202</v>
      </c>
      <c r="F944" t="s">
        <v>209</v>
      </c>
      <c r="G944">
        <v>73682.597506706501</v>
      </c>
      <c r="H944" t="s">
        <v>124</v>
      </c>
      <c r="I944" t="b">
        <v>0</v>
      </c>
    </row>
    <row r="945" spans="1:9" x14ac:dyDescent="0.2">
      <c r="A945" s="33">
        <v>46295</v>
      </c>
      <c r="B945">
        <v>2027</v>
      </c>
      <c r="C945" t="s">
        <v>200</v>
      </c>
      <c r="D945" t="s">
        <v>274</v>
      </c>
      <c r="E945" t="s">
        <v>202</v>
      </c>
      <c r="F945" t="s">
        <v>210</v>
      </c>
      <c r="G945">
        <v>69.443415849923483</v>
      </c>
      <c r="H945" t="s">
        <v>124</v>
      </c>
      <c r="I945" t="b">
        <v>0</v>
      </c>
    </row>
    <row r="946" spans="1:9" x14ac:dyDescent="0.2">
      <c r="A946" s="33">
        <v>46295</v>
      </c>
      <c r="B946">
        <v>2027</v>
      </c>
      <c r="C946" t="s">
        <v>200</v>
      </c>
      <c r="D946" t="s">
        <v>274</v>
      </c>
      <c r="E946" t="s">
        <v>202</v>
      </c>
      <c r="F946" t="s">
        <v>211</v>
      </c>
      <c r="G946">
        <v>49187.554926457808</v>
      </c>
      <c r="H946" t="s">
        <v>124</v>
      </c>
      <c r="I946" t="b">
        <v>0</v>
      </c>
    </row>
    <row r="947" spans="1:9" x14ac:dyDescent="0.2">
      <c r="A947" s="33">
        <v>46295</v>
      </c>
      <c r="B947">
        <v>2027</v>
      </c>
      <c r="C947" t="s">
        <v>200</v>
      </c>
      <c r="D947" t="s">
        <v>274</v>
      </c>
      <c r="E947" t="s">
        <v>202</v>
      </c>
      <c r="F947" t="s">
        <v>212</v>
      </c>
      <c r="G947">
        <v>40119.031224874139</v>
      </c>
      <c r="H947" t="s">
        <v>124</v>
      </c>
      <c r="I947" t="b">
        <v>0</v>
      </c>
    </row>
    <row r="948" spans="1:9" x14ac:dyDescent="0.2">
      <c r="A948" s="33">
        <v>46295</v>
      </c>
      <c r="B948">
        <v>2027</v>
      </c>
      <c r="C948" t="s">
        <v>200</v>
      </c>
      <c r="D948" t="s">
        <v>274</v>
      </c>
      <c r="E948" t="s">
        <v>202</v>
      </c>
      <c r="F948" t="s">
        <v>213</v>
      </c>
      <c r="G948">
        <v>37.810862579748509</v>
      </c>
      <c r="H948" t="s">
        <v>124</v>
      </c>
      <c r="I948" t="b">
        <v>0</v>
      </c>
    </row>
    <row r="949" spans="1:9" x14ac:dyDescent="0.2">
      <c r="A949" s="33">
        <v>46295</v>
      </c>
      <c r="B949">
        <v>2027</v>
      </c>
      <c r="C949" t="s">
        <v>200</v>
      </c>
      <c r="D949" t="s">
        <v>274</v>
      </c>
      <c r="E949" t="s">
        <v>202</v>
      </c>
      <c r="F949" t="s">
        <v>214</v>
      </c>
      <c r="G949">
        <v>49529.138259791143</v>
      </c>
      <c r="H949" t="s">
        <v>124</v>
      </c>
      <c r="I949" t="b">
        <v>0</v>
      </c>
    </row>
    <row r="950" spans="1:9" x14ac:dyDescent="0.2">
      <c r="A950" s="33">
        <v>46295</v>
      </c>
      <c r="B950">
        <v>2027</v>
      </c>
      <c r="C950" t="s">
        <v>200</v>
      </c>
      <c r="D950" t="s">
        <v>274</v>
      </c>
      <c r="E950" t="s">
        <v>202</v>
      </c>
      <c r="F950" t="s">
        <v>215</v>
      </c>
      <c r="G950">
        <v>46.679577827722149</v>
      </c>
      <c r="H950" t="s">
        <v>124</v>
      </c>
      <c r="I950" t="b">
        <v>0</v>
      </c>
    </row>
    <row r="951" spans="1:9" x14ac:dyDescent="0.2">
      <c r="A951" s="33">
        <v>46295</v>
      </c>
      <c r="B951">
        <v>2027</v>
      </c>
      <c r="C951" t="s">
        <v>200</v>
      </c>
      <c r="D951" t="s">
        <v>274</v>
      </c>
      <c r="E951" t="s">
        <v>202</v>
      </c>
      <c r="F951" t="s">
        <v>216</v>
      </c>
      <c r="G951">
        <v>-341.58333333333331</v>
      </c>
      <c r="H951" t="s">
        <v>124</v>
      </c>
      <c r="I951" t="b">
        <v>0</v>
      </c>
    </row>
    <row r="952" spans="1:9" x14ac:dyDescent="0.2">
      <c r="A952" s="33">
        <v>46295</v>
      </c>
      <c r="B952">
        <v>2027</v>
      </c>
      <c r="C952" t="s">
        <v>200</v>
      </c>
      <c r="D952" t="s">
        <v>274</v>
      </c>
      <c r="E952" t="s">
        <v>202</v>
      </c>
      <c r="F952" t="s">
        <v>217</v>
      </c>
      <c r="G952">
        <v>9068.5237015836665</v>
      </c>
      <c r="H952" t="s">
        <v>124</v>
      </c>
      <c r="I952" t="b">
        <v>0</v>
      </c>
    </row>
    <row r="953" spans="1:9" x14ac:dyDescent="0.2">
      <c r="A953" s="33">
        <v>46295</v>
      </c>
      <c r="B953">
        <v>2027</v>
      </c>
      <c r="C953" t="s">
        <v>200</v>
      </c>
      <c r="D953" t="s">
        <v>274</v>
      </c>
      <c r="E953" t="s">
        <v>202</v>
      </c>
      <c r="F953" t="s">
        <v>218</v>
      </c>
      <c r="G953">
        <v>10065.626084965599</v>
      </c>
      <c r="H953" t="s">
        <v>124</v>
      </c>
      <c r="I953" t="b">
        <v>0</v>
      </c>
    </row>
    <row r="954" spans="1:9" x14ac:dyDescent="0.2">
      <c r="A954" s="33">
        <v>46295</v>
      </c>
      <c r="B954">
        <v>2027</v>
      </c>
      <c r="C954" t="s">
        <v>200</v>
      </c>
      <c r="D954" t="s">
        <v>274</v>
      </c>
      <c r="E954" t="s">
        <v>202</v>
      </c>
      <c r="F954" t="s">
        <v>1</v>
      </c>
      <c r="G954">
        <v>106104.512004341</v>
      </c>
      <c r="H954" t="s">
        <v>124</v>
      </c>
      <c r="I954" t="b">
        <v>0</v>
      </c>
    </row>
    <row r="955" spans="1:9" x14ac:dyDescent="0.2">
      <c r="A955" s="33">
        <v>46295</v>
      </c>
      <c r="B955">
        <v>2027</v>
      </c>
      <c r="C955" t="s">
        <v>200</v>
      </c>
      <c r="D955" t="s">
        <v>274</v>
      </c>
      <c r="E955" t="s">
        <v>202</v>
      </c>
      <c r="F955" t="s">
        <v>219</v>
      </c>
      <c r="G955">
        <v>10761.891512610409</v>
      </c>
      <c r="H955" t="s">
        <v>124</v>
      </c>
      <c r="I955" t="b">
        <v>0</v>
      </c>
    </row>
    <row r="956" spans="1:9" x14ac:dyDescent="0.2">
      <c r="A956" s="33">
        <v>46387</v>
      </c>
      <c r="B956">
        <v>2027</v>
      </c>
      <c r="C956" t="s">
        <v>220</v>
      </c>
      <c r="D956" t="s">
        <v>275</v>
      </c>
      <c r="E956" t="s">
        <v>202</v>
      </c>
      <c r="F956" t="s">
        <v>203</v>
      </c>
      <c r="G956">
        <v>2.8208333333333329</v>
      </c>
      <c r="H956" t="s">
        <v>124</v>
      </c>
      <c r="I956" t="b">
        <v>0</v>
      </c>
    </row>
    <row r="957" spans="1:9" x14ac:dyDescent="0.2">
      <c r="A957" s="33">
        <v>46387</v>
      </c>
      <c r="B957">
        <v>2027</v>
      </c>
      <c r="C957" t="s">
        <v>220</v>
      </c>
      <c r="D957" t="s">
        <v>275</v>
      </c>
      <c r="E957" t="s">
        <v>202</v>
      </c>
      <c r="F957" t="s">
        <v>205</v>
      </c>
      <c r="G957">
        <v>36024.358320639498</v>
      </c>
      <c r="H957" t="s">
        <v>124</v>
      </c>
      <c r="I957" t="b">
        <v>0</v>
      </c>
    </row>
    <row r="958" spans="1:9" x14ac:dyDescent="0.2">
      <c r="A958" s="33">
        <v>46387</v>
      </c>
      <c r="B958">
        <v>2027</v>
      </c>
      <c r="C958" t="s">
        <v>220</v>
      </c>
      <c r="D958" t="s">
        <v>275</v>
      </c>
      <c r="E958" t="s">
        <v>202</v>
      </c>
      <c r="F958" t="s">
        <v>206</v>
      </c>
      <c r="G958">
        <v>10068.835424903456</v>
      </c>
      <c r="H958" t="s">
        <v>124</v>
      </c>
      <c r="I958" t="b">
        <v>0</v>
      </c>
    </row>
    <row r="959" spans="1:9" x14ac:dyDescent="0.2">
      <c r="A959" s="33">
        <v>46387</v>
      </c>
      <c r="B959">
        <v>2027</v>
      </c>
      <c r="C959" t="s">
        <v>220</v>
      </c>
      <c r="D959" t="s">
        <v>275</v>
      </c>
      <c r="E959" t="s">
        <v>202</v>
      </c>
      <c r="F959" t="s">
        <v>207</v>
      </c>
      <c r="G959">
        <v>2.8091666666666666</v>
      </c>
      <c r="H959" t="s">
        <v>124</v>
      </c>
      <c r="I959" t="b">
        <v>0</v>
      </c>
    </row>
    <row r="960" spans="1:9" x14ac:dyDescent="0.2">
      <c r="A960" s="33">
        <v>46387</v>
      </c>
      <c r="B960">
        <v>2027</v>
      </c>
      <c r="C960" t="s">
        <v>220</v>
      </c>
      <c r="D960" t="s">
        <v>275</v>
      </c>
      <c r="E960" t="s">
        <v>202</v>
      </c>
      <c r="F960" t="s">
        <v>10</v>
      </c>
      <c r="G960">
        <v>64702.479626919856</v>
      </c>
      <c r="H960" t="s">
        <v>124</v>
      </c>
      <c r="I960" t="b">
        <v>0</v>
      </c>
    </row>
    <row r="961" spans="1:9" x14ac:dyDescent="0.2">
      <c r="A961" s="33">
        <v>46387</v>
      </c>
      <c r="B961">
        <v>2027</v>
      </c>
      <c r="C961" t="s">
        <v>220</v>
      </c>
      <c r="D961" t="s">
        <v>275</v>
      </c>
      <c r="E961" t="s">
        <v>202</v>
      </c>
      <c r="F961" t="s">
        <v>208</v>
      </c>
      <c r="G961">
        <v>3665.4246200330513</v>
      </c>
      <c r="H961" t="s">
        <v>124</v>
      </c>
      <c r="I961" t="b">
        <v>0</v>
      </c>
    </row>
    <row r="962" spans="1:9" x14ac:dyDescent="0.2">
      <c r="A962" s="33">
        <v>46387</v>
      </c>
      <c r="B962">
        <v>2027</v>
      </c>
      <c r="C962" t="s">
        <v>220</v>
      </c>
      <c r="D962" t="s">
        <v>275</v>
      </c>
      <c r="E962" t="s">
        <v>202</v>
      </c>
      <c r="F962" t="s">
        <v>209</v>
      </c>
      <c r="G962">
        <v>80910.372231400499</v>
      </c>
      <c r="H962" t="s">
        <v>124</v>
      </c>
      <c r="I962" t="b">
        <v>0</v>
      </c>
    </row>
    <row r="963" spans="1:9" x14ac:dyDescent="0.2">
      <c r="A963" s="33">
        <v>46387</v>
      </c>
      <c r="B963">
        <v>2027</v>
      </c>
      <c r="C963" t="s">
        <v>220</v>
      </c>
      <c r="D963" t="s">
        <v>275</v>
      </c>
      <c r="E963" t="s">
        <v>202</v>
      </c>
      <c r="F963" t="s">
        <v>210</v>
      </c>
      <c r="G963">
        <v>69.192764073965677</v>
      </c>
      <c r="H963" t="s">
        <v>124</v>
      </c>
      <c r="I963" t="b">
        <v>0</v>
      </c>
    </row>
    <row r="964" spans="1:9" x14ac:dyDescent="0.2">
      <c r="A964" s="33">
        <v>46387</v>
      </c>
      <c r="B964">
        <v>2027</v>
      </c>
      <c r="C964" t="s">
        <v>220</v>
      </c>
      <c r="D964" t="s">
        <v>275</v>
      </c>
      <c r="E964" t="s">
        <v>202</v>
      </c>
      <c r="F964" t="s">
        <v>211</v>
      </c>
      <c r="G964">
        <v>54292.06086868306</v>
      </c>
      <c r="H964" t="s">
        <v>124</v>
      </c>
      <c r="I964" t="b">
        <v>0</v>
      </c>
    </row>
    <row r="965" spans="1:9" x14ac:dyDescent="0.2">
      <c r="A965" s="33">
        <v>46387</v>
      </c>
      <c r="B965">
        <v>2027</v>
      </c>
      <c r="C965" t="s">
        <v>220</v>
      </c>
      <c r="D965" t="s">
        <v>275</v>
      </c>
      <c r="E965" t="s">
        <v>202</v>
      </c>
      <c r="F965" t="s">
        <v>212</v>
      </c>
      <c r="G965">
        <v>44282.43868820255</v>
      </c>
      <c r="H965" t="s">
        <v>124</v>
      </c>
      <c r="I965" t="b">
        <v>0</v>
      </c>
    </row>
    <row r="966" spans="1:9" x14ac:dyDescent="0.2">
      <c r="A966" s="33">
        <v>46387</v>
      </c>
      <c r="B966">
        <v>2027</v>
      </c>
      <c r="C966" t="s">
        <v>220</v>
      </c>
      <c r="D966" t="s">
        <v>275</v>
      </c>
      <c r="E966" t="s">
        <v>202</v>
      </c>
      <c r="F966" t="s">
        <v>213</v>
      </c>
      <c r="G966">
        <v>37.869363942729862</v>
      </c>
      <c r="H966" t="s">
        <v>124</v>
      </c>
      <c r="I966" t="b">
        <v>0</v>
      </c>
    </row>
    <row r="967" spans="1:9" x14ac:dyDescent="0.2">
      <c r="A967" s="33">
        <v>46387</v>
      </c>
      <c r="B967">
        <v>2027</v>
      </c>
      <c r="C967" t="s">
        <v>220</v>
      </c>
      <c r="D967" t="s">
        <v>275</v>
      </c>
      <c r="E967" t="s">
        <v>202</v>
      </c>
      <c r="F967" t="s">
        <v>214</v>
      </c>
      <c r="G967">
        <v>54633.644202016396</v>
      </c>
      <c r="H967" t="s">
        <v>124</v>
      </c>
      <c r="I967" t="b">
        <v>0</v>
      </c>
    </row>
    <row r="968" spans="1:9" x14ac:dyDescent="0.2">
      <c r="A968" s="33">
        <v>46387</v>
      </c>
      <c r="B968">
        <v>2027</v>
      </c>
      <c r="C968" t="s">
        <v>220</v>
      </c>
      <c r="D968" t="s">
        <v>275</v>
      </c>
      <c r="E968" t="s">
        <v>202</v>
      </c>
      <c r="F968" t="s">
        <v>215</v>
      </c>
      <c r="G968">
        <v>46.721486374574177</v>
      </c>
      <c r="H968" t="s">
        <v>124</v>
      </c>
      <c r="I968" t="b">
        <v>0</v>
      </c>
    </row>
    <row r="969" spans="1:9" x14ac:dyDescent="0.2">
      <c r="A969" s="33">
        <v>46387</v>
      </c>
      <c r="B969">
        <v>2027</v>
      </c>
      <c r="C969" t="s">
        <v>220</v>
      </c>
      <c r="D969" t="s">
        <v>275</v>
      </c>
      <c r="E969" t="s">
        <v>202</v>
      </c>
      <c r="F969" t="s">
        <v>216</v>
      </c>
      <c r="G969">
        <v>-341.58333333333331</v>
      </c>
      <c r="H969" t="s">
        <v>124</v>
      </c>
      <c r="I969" t="b">
        <v>0</v>
      </c>
    </row>
    <row r="970" spans="1:9" x14ac:dyDescent="0.2">
      <c r="A970" s="33">
        <v>46387</v>
      </c>
      <c r="B970">
        <v>2027</v>
      </c>
      <c r="C970" t="s">
        <v>220</v>
      </c>
      <c r="D970" t="s">
        <v>275</v>
      </c>
      <c r="E970" t="s">
        <v>202</v>
      </c>
      <c r="F970" t="s">
        <v>217</v>
      </c>
      <c r="G970">
        <v>10009.62218048051</v>
      </c>
      <c r="H970" t="s">
        <v>124</v>
      </c>
      <c r="I970" t="b">
        <v>0</v>
      </c>
    </row>
    <row r="971" spans="1:9" x14ac:dyDescent="0.2">
      <c r="A971" s="33">
        <v>46387</v>
      </c>
      <c r="B971">
        <v>2027</v>
      </c>
      <c r="C971" t="s">
        <v>220</v>
      </c>
      <c r="D971" t="s">
        <v>275</v>
      </c>
      <c r="E971" t="s">
        <v>202</v>
      </c>
      <c r="F971" t="s">
        <v>218</v>
      </c>
      <c r="G971">
        <v>10750.9323423233</v>
      </c>
      <c r="H971" t="s">
        <v>124</v>
      </c>
      <c r="I971" t="b">
        <v>0</v>
      </c>
    </row>
    <row r="972" spans="1:9" x14ac:dyDescent="0.2">
      <c r="A972" s="33">
        <v>46387</v>
      </c>
      <c r="B972">
        <v>2027</v>
      </c>
      <c r="C972" t="s">
        <v>220</v>
      </c>
      <c r="D972" t="s">
        <v>275</v>
      </c>
      <c r="E972" t="s">
        <v>202</v>
      </c>
      <c r="F972" t="s">
        <v>1</v>
      </c>
      <c r="G972">
        <v>116934.73055204</v>
      </c>
      <c r="H972" t="s">
        <v>124</v>
      </c>
      <c r="I972" t="b">
        <v>0</v>
      </c>
    </row>
    <row r="973" spans="1:9" x14ac:dyDescent="0.2">
      <c r="A973" s="33">
        <v>46387</v>
      </c>
      <c r="B973">
        <v>2027</v>
      </c>
      <c r="C973" t="s">
        <v>220</v>
      </c>
      <c r="D973" t="s">
        <v>275</v>
      </c>
      <c r="E973" t="s">
        <v>202</v>
      </c>
      <c r="F973" t="s">
        <v>219</v>
      </c>
      <c r="G973">
        <v>11860.371067027749</v>
      </c>
      <c r="H973" t="s">
        <v>124</v>
      </c>
      <c r="I973" t="b">
        <v>0</v>
      </c>
    </row>
    <row r="974" spans="1:9" x14ac:dyDescent="0.2">
      <c r="A974" s="33">
        <v>46477</v>
      </c>
      <c r="B974">
        <v>2027</v>
      </c>
      <c r="C974" t="s">
        <v>222</v>
      </c>
      <c r="D974" t="s">
        <v>276</v>
      </c>
      <c r="E974" t="s">
        <v>202</v>
      </c>
      <c r="F974" t="s">
        <v>203</v>
      </c>
      <c r="G974">
        <v>2.8208333333333329</v>
      </c>
      <c r="H974" t="s">
        <v>124</v>
      </c>
      <c r="I974" t="b">
        <v>0</v>
      </c>
    </row>
    <row r="975" spans="1:9" x14ac:dyDescent="0.2">
      <c r="A975" s="33">
        <v>46477</v>
      </c>
      <c r="B975">
        <v>2027</v>
      </c>
      <c r="C975" t="s">
        <v>222</v>
      </c>
      <c r="D975" t="s">
        <v>276</v>
      </c>
      <c r="E975" t="s">
        <v>202</v>
      </c>
      <c r="F975" t="s">
        <v>205</v>
      </c>
      <c r="G975">
        <v>37475.203723845603</v>
      </c>
      <c r="H975" t="s">
        <v>124</v>
      </c>
      <c r="I975" t="b">
        <v>0</v>
      </c>
    </row>
    <row r="976" spans="1:9" x14ac:dyDescent="0.2">
      <c r="A976" s="33">
        <v>46477</v>
      </c>
      <c r="B976">
        <v>2027</v>
      </c>
      <c r="C976" t="s">
        <v>222</v>
      </c>
      <c r="D976" t="s">
        <v>276</v>
      </c>
      <c r="E976" t="s">
        <v>202</v>
      </c>
      <c r="F976" t="s">
        <v>206</v>
      </c>
      <c r="G976">
        <v>10526.459816894045</v>
      </c>
      <c r="H976" t="s">
        <v>124</v>
      </c>
      <c r="I976" t="b">
        <v>0</v>
      </c>
    </row>
    <row r="977" spans="1:9" x14ac:dyDescent="0.2">
      <c r="A977" s="33">
        <v>46477</v>
      </c>
      <c r="B977">
        <v>2027</v>
      </c>
      <c r="C977" t="s">
        <v>222</v>
      </c>
      <c r="D977" t="s">
        <v>276</v>
      </c>
      <c r="E977" t="s">
        <v>202</v>
      </c>
      <c r="F977" t="s">
        <v>207</v>
      </c>
      <c r="G977">
        <v>2.8091666666666666</v>
      </c>
      <c r="H977" t="s">
        <v>124</v>
      </c>
      <c r="I977" t="b">
        <v>0</v>
      </c>
    </row>
    <row r="978" spans="1:9" x14ac:dyDescent="0.2">
      <c r="A978" s="33">
        <v>46477</v>
      </c>
      <c r="B978">
        <v>2027</v>
      </c>
      <c r="C978" t="s">
        <v>222</v>
      </c>
      <c r="D978" t="s">
        <v>276</v>
      </c>
      <c r="E978" t="s">
        <v>202</v>
      </c>
      <c r="F978" t="s">
        <v>10</v>
      </c>
      <c r="G978">
        <v>69843.201824757489</v>
      </c>
      <c r="H978" t="s">
        <v>124</v>
      </c>
      <c r="I978" t="b">
        <v>0</v>
      </c>
    </row>
    <row r="979" spans="1:9" x14ac:dyDescent="0.2">
      <c r="A979" s="33">
        <v>46477</v>
      </c>
      <c r="B979">
        <v>2027</v>
      </c>
      <c r="C979" t="s">
        <v>222</v>
      </c>
      <c r="D979" t="s">
        <v>276</v>
      </c>
      <c r="E979" t="s">
        <v>202</v>
      </c>
      <c r="F979" t="s">
        <v>208</v>
      </c>
      <c r="G979">
        <v>3906.2629469175854</v>
      </c>
      <c r="H979" t="s">
        <v>124</v>
      </c>
      <c r="I979" t="b">
        <v>0</v>
      </c>
    </row>
    <row r="980" spans="1:9" x14ac:dyDescent="0.2">
      <c r="A980" s="33">
        <v>46477</v>
      </c>
      <c r="B980">
        <v>2027</v>
      </c>
      <c r="C980" t="s">
        <v>222</v>
      </c>
      <c r="D980" t="s">
        <v>276</v>
      </c>
      <c r="E980" t="s">
        <v>202</v>
      </c>
      <c r="F980" t="s">
        <v>209</v>
      </c>
      <c r="G980">
        <v>87142.774413461389</v>
      </c>
      <c r="H980" t="s">
        <v>124</v>
      </c>
      <c r="I980" t="b">
        <v>0</v>
      </c>
    </row>
    <row r="981" spans="1:9" x14ac:dyDescent="0.2">
      <c r="A981" s="33">
        <v>46477</v>
      </c>
      <c r="B981">
        <v>2027</v>
      </c>
      <c r="C981" t="s">
        <v>222</v>
      </c>
      <c r="D981" t="s">
        <v>276</v>
      </c>
      <c r="E981" t="s">
        <v>202</v>
      </c>
      <c r="F981" t="s">
        <v>210</v>
      </c>
      <c r="G981">
        <v>69.927931519997415</v>
      </c>
      <c r="H981" t="s">
        <v>124</v>
      </c>
      <c r="I981" t="b">
        <v>0</v>
      </c>
    </row>
    <row r="982" spans="1:9" x14ac:dyDescent="0.2">
      <c r="A982" s="33">
        <v>46477</v>
      </c>
      <c r="B982">
        <v>2027</v>
      </c>
      <c r="C982" t="s">
        <v>222</v>
      </c>
      <c r="D982" t="s">
        <v>276</v>
      </c>
      <c r="E982" t="s">
        <v>202</v>
      </c>
      <c r="F982" t="s">
        <v>211</v>
      </c>
      <c r="G982">
        <v>58975.15867453011</v>
      </c>
      <c r="H982" t="s">
        <v>124</v>
      </c>
      <c r="I982" t="b">
        <v>0</v>
      </c>
    </row>
    <row r="983" spans="1:9" x14ac:dyDescent="0.2">
      <c r="A983" s="33">
        <v>46477</v>
      </c>
      <c r="B983">
        <v>2027</v>
      </c>
      <c r="C983" t="s">
        <v>222</v>
      </c>
      <c r="D983" t="s">
        <v>276</v>
      </c>
      <c r="E983" t="s">
        <v>202</v>
      </c>
      <c r="F983" t="s">
        <v>212</v>
      </c>
      <c r="G983">
        <v>48102.131441437101</v>
      </c>
      <c r="H983" t="s">
        <v>124</v>
      </c>
      <c r="I983" t="b">
        <v>0</v>
      </c>
    </row>
    <row r="984" spans="1:9" x14ac:dyDescent="0.2">
      <c r="A984" s="33">
        <v>46477</v>
      </c>
      <c r="B984">
        <v>2027</v>
      </c>
      <c r="C984" t="s">
        <v>222</v>
      </c>
      <c r="D984" t="s">
        <v>276</v>
      </c>
      <c r="E984" t="s">
        <v>202</v>
      </c>
      <c r="F984" t="s">
        <v>213</v>
      </c>
      <c r="G984">
        <v>38.599672503462578</v>
      </c>
      <c r="H984" t="s">
        <v>124</v>
      </c>
      <c r="I984" t="b">
        <v>0</v>
      </c>
    </row>
    <row r="985" spans="1:9" x14ac:dyDescent="0.2">
      <c r="A985" s="33">
        <v>46477</v>
      </c>
      <c r="B985">
        <v>2027</v>
      </c>
      <c r="C985" t="s">
        <v>222</v>
      </c>
      <c r="D985" t="s">
        <v>276</v>
      </c>
      <c r="E985" t="s">
        <v>202</v>
      </c>
      <c r="F985" t="s">
        <v>214</v>
      </c>
      <c r="G985">
        <v>59316.742007863446</v>
      </c>
      <c r="H985" t="s">
        <v>124</v>
      </c>
      <c r="I985" t="b">
        <v>0</v>
      </c>
    </row>
    <row r="986" spans="1:9" x14ac:dyDescent="0.2">
      <c r="A986" s="33">
        <v>46477</v>
      </c>
      <c r="B986">
        <v>2027</v>
      </c>
      <c r="C986" t="s">
        <v>222</v>
      </c>
      <c r="D986" t="s">
        <v>276</v>
      </c>
      <c r="E986" t="s">
        <v>202</v>
      </c>
      <c r="F986" t="s">
        <v>215</v>
      </c>
      <c r="G986">
        <v>47.598864059972854</v>
      </c>
      <c r="H986" t="s">
        <v>124</v>
      </c>
      <c r="I986" t="b">
        <v>0</v>
      </c>
    </row>
    <row r="987" spans="1:9" x14ac:dyDescent="0.2">
      <c r="A987" s="33">
        <v>46477</v>
      </c>
      <c r="B987">
        <v>2027</v>
      </c>
      <c r="C987" t="s">
        <v>222</v>
      </c>
      <c r="D987" t="s">
        <v>276</v>
      </c>
      <c r="E987" t="s">
        <v>202</v>
      </c>
      <c r="F987" t="s">
        <v>216</v>
      </c>
      <c r="G987">
        <v>-341.58333333333331</v>
      </c>
      <c r="H987" t="s">
        <v>124</v>
      </c>
      <c r="I987" t="b">
        <v>0</v>
      </c>
    </row>
    <row r="988" spans="1:9" x14ac:dyDescent="0.2">
      <c r="A988" s="33">
        <v>46477</v>
      </c>
      <c r="B988">
        <v>2027</v>
      </c>
      <c r="C988" t="s">
        <v>222</v>
      </c>
      <c r="D988" t="s">
        <v>276</v>
      </c>
      <c r="E988" t="s">
        <v>202</v>
      </c>
      <c r="F988" t="s">
        <v>217</v>
      </c>
      <c r="G988">
        <v>10873.027233093007</v>
      </c>
      <c r="H988" t="s">
        <v>124</v>
      </c>
      <c r="I988" t="b">
        <v>0</v>
      </c>
    </row>
    <row r="989" spans="1:9" x14ac:dyDescent="0.2">
      <c r="A989" s="33">
        <v>46477</v>
      </c>
      <c r="B989">
        <v>2027</v>
      </c>
      <c r="C989" t="s">
        <v>222</v>
      </c>
      <c r="D989" t="s">
        <v>276</v>
      </c>
      <c r="E989" t="s">
        <v>202</v>
      </c>
      <c r="F989" t="s">
        <v>218</v>
      </c>
      <c r="G989">
        <v>11280.107526304801</v>
      </c>
      <c r="H989" t="s">
        <v>124</v>
      </c>
      <c r="I989" t="b">
        <v>0</v>
      </c>
    </row>
    <row r="990" spans="1:9" x14ac:dyDescent="0.2">
      <c r="A990" s="33">
        <v>46477</v>
      </c>
      <c r="B990">
        <v>2027</v>
      </c>
      <c r="C990" t="s">
        <v>222</v>
      </c>
      <c r="D990" t="s">
        <v>276</v>
      </c>
      <c r="E990" t="s">
        <v>202</v>
      </c>
      <c r="F990" t="s">
        <v>1</v>
      </c>
      <c r="G990">
        <v>124617.978137307</v>
      </c>
      <c r="H990" t="s">
        <v>124</v>
      </c>
      <c r="I990" t="b">
        <v>0</v>
      </c>
    </row>
    <row r="991" spans="1:9" x14ac:dyDescent="0.2">
      <c r="A991" s="33">
        <v>46477</v>
      </c>
      <c r="B991">
        <v>2027</v>
      </c>
      <c r="C991" t="s">
        <v>222</v>
      </c>
      <c r="D991" t="s">
        <v>276</v>
      </c>
      <c r="E991" t="s">
        <v>202</v>
      </c>
      <c r="F991" t="s">
        <v>219</v>
      </c>
      <c r="G991">
        <v>12639.661932375553</v>
      </c>
      <c r="H991" t="s">
        <v>124</v>
      </c>
      <c r="I991" t="b">
        <v>0</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5D058-94D2-EF4D-B83C-23C7C9BBE67D}">
  <dimension ref="A1:I991"/>
  <sheetViews>
    <sheetView workbookViewId="0"/>
  </sheetViews>
  <sheetFormatPr baseColWidth="10" defaultRowHeight="16" x14ac:dyDescent="0.2"/>
  <cols>
    <col min="1" max="1" width="10.5" bestFit="1" customWidth="1"/>
    <col min="2" max="2" width="13.1640625" bestFit="1" customWidth="1"/>
    <col min="3" max="3" width="15.83203125" bestFit="1" customWidth="1"/>
    <col min="4" max="4" width="14.83203125" bestFit="1" customWidth="1"/>
    <col min="5" max="5" width="16" bestFit="1" customWidth="1"/>
    <col min="6" max="6" width="34" bestFit="1" customWidth="1"/>
    <col min="7" max="7" width="12.83203125" bestFit="1" customWidth="1"/>
    <col min="8" max="8" width="11.83203125" bestFit="1" customWidth="1"/>
    <col min="9" max="9" width="14.1640625" bestFit="1" customWidth="1"/>
  </cols>
  <sheetData>
    <row r="1" spans="1:9" x14ac:dyDescent="0.2">
      <c r="A1" t="s">
        <v>125</v>
      </c>
      <c r="B1" t="s">
        <v>194</v>
      </c>
      <c r="C1" t="s">
        <v>195</v>
      </c>
      <c r="D1" t="s">
        <v>196</v>
      </c>
      <c r="E1" t="s">
        <v>197</v>
      </c>
      <c r="F1" t="s">
        <v>0</v>
      </c>
      <c r="G1" t="s">
        <v>190</v>
      </c>
      <c r="H1" t="s">
        <v>198</v>
      </c>
      <c r="I1" t="s">
        <v>199</v>
      </c>
    </row>
    <row r="2" spans="1:9" x14ac:dyDescent="0.2">
      <c r="A2" s="33">
        <v>41547</v>
      </c>
      <c r="B2">
        <v>2014</v>
      </c>
      <c r="C2" t="s">
        <v>200</v>
      </c>
      <c r="D2" t="s">
        <v>201</v>
      </c>
      <c r="E2" t="s">
        <v>202</v>
      </c>
      <c r="F2" t="s">
        <v>203</v>
      </c>
      <c r="G2">
        <v>0.63</v>
      </c>
      <c r="H2" t="s">
        <v>204</v>
      </c>
      <c r="I2" t="b">
        <v>1</v>
      </c>
    </row>
    <row r="3" spans="1:9" x14ac:dyDescent="0.2">
      <c r="A3" s="33">
        <v>41547</v>
      </c>
      <c r="B3">
        <v>2014</v>
      </c>
      <c r="C3" t="s">
        <v>200</v>
      </c>
      <c r="D3" t="s">
        <v>201</v>
      </c>
      <c r="E3" t="s">
        <v>202</v>
      </c>
      <c r="F3" t="s">
        <v>205</v>
      </c>
      <c r="G3">
        <v>5114</v>
      </c>
      <c r="H3" t="s">
        <v>204</v>
      </c>
      <c r="I3" t="b">
        <v>1</v>
      </c>
    </row>
    <row r="4" spans="1:9" x14ac:dyDescent="0.2">
      <c r="A4" s="33">
        <v>41547</v>
      </c>
      <c r="B4">
        <v>2014</v>
      </c>
      <c r="C4" t="s">
        <v>200</v>
      </c>
      <c r="D4" t="s">
        <v>201</v>
      </c>
      <c r="E4" t="s">
        <v>202</v>
      </c>
      <c r="F4" t="s">
        <v>206</v>
      </c>
      <c r="G4">
        <v>954</v>
      </c>
      <c r="H4" t="s">
        <v>204</v>
      </c>
      <c r="I4" t="b">
        <v>1</v>
      </c>
    </row>
    <row r="5" spans="1:9" x14ac:dyDescent="0.2">
      <c r="A5" s="33">
        <v>41547</v>
      </c>
      <c r="B5">
        <v>2014</v>
      </c>
      <c r="C5" t="s">
        <v>200</v>
      </c>
      <c r="D5" t="s">
        <v>201</v>
      </c>
      <c r="E5" t="s">
        <v>202</v>
      </c>
      <c r="F5" t="s">
        <v>207</v>
      </c>
      <c r="G5">
        <v>0.62</v>
      </c>
      <c r="H5" t="s">
        <v>204</v>
      </c>
      <c r="I5" t="b">
        <v>1</v>
      </c>
    </row>
    <row r="6" spans="1:9" x14ac:dyDescent="0.2">
      <c r="A6" s="33">
        <v>41547</v>
      </c>
      <c r="B6">
        <v>2014</v>
      </c>
      <c r="C6" t="s">
        <v>200</v>
      </c>
      <c r="D6" t="s">
        <v>201</v>
      </c>
      <c r="E6" t="s">
        <v>202</v>
      </c>
      <c r="F6" t="s">
        <v>10</v>
      </c>
      <c r="G6">
        <v>7288</v>
      </c>
      <c r="H6" t="s">
        <v>204</v>
      </c>
      <c r="I6" t="b">
        <v>1</v>
      </c>
    </row>
    <row r="7" spans="1:9" x14ac:dyDescent="0.2">
      <c r="A7" s="33">
        <v>41547</v>
      </c>
      <c r="B7">
        <v>2014</v>
      </c>
      <c r="C7" t="s">
        <v>200</v>
      </c>
      <c r="D7" t="s">
        <v>201</v>
      </c>
      <c r="E7" t="s">
        <v>202</v>
      </c>
      <c r="F7" t="s">
        <v>208</v>
      </c>
      <c r="G7">
        <v>1010</v>
      </c>
      <c r="H7" t="s">
        <v>204</v>
      </c>
      <c r="I7" t="b">
        <v>1</v>
      </c>
    </row>
    <row r="8" spans="1:9" x14ac:dyDescent="0.2">
      <c r="A8" s="33">
        <v>41547</v>
      </c>
      <c r="B8">
        <v>2014</v>
      </c>
      <c r="C8" t="s">
        <v>200</v>
      </c>
      <c r="D8" t="s">
        <v>201</v>
      </c>
      <c r="E8" t="s">
        <v>202</v>
      </c>
      <c r="F8" t="s">
        <v>209</v>
      </c>
      <c r="G8">
        <v>13415</v>
      </c>
      <c r="H8" t="s">
        <v>204</v>
      </c>
      <c r="I8" t="b">
        <v>1</v>
      </c>
    </row>
    <row r="9" spans="1:9" x14ac:dyDescent="0.2">
      <c r="A9" s="33">
        <v>41547</v>
      </c>
      <c r="B9">
        <v>2014</v>
      </c>
      <c r="C9" t="s">
        <v>200</v>
      </c>
      <c r="D9" t="s">
        <v>201</v>
      </c>
      <c r="E9" t="s">
        <v>202</v>
      </c>
      <c r="F9" t="s">
        <v>210</v>
      </c>
      <c r="G9">
        <v>72.40002158778131</v>
      </c>
      <c r="H9" t="s">
        <v>204</v>
      </c>
      <c r="I9" t="b">
        <v>1</v>
      </c>
    </row>
    <row r="10" spans="1:9" x14ac:dyDescent="0.2">
      <c r="A10" s="33">
        <v>41547</v>
      </c>
      <c r="B10">
        <v>2014</v>
      </c>
      <c r="C10" t="s">
        <v>200</v>
      </c>
      <c r="D10" t="s">
        <v>201</v>
      </c>
      <c r="E10" t="s">
        <v>202</v>
      </c>
      <c r="F10" t="s">
        <v>211</v>
      </c>
      <c r="G10">
        <v>6408</v>
      </c>
      <c r="H10" t="s">
        <v>204</v>
      </c>
      <c r="I10" t="b">
        <v>1</v>
      </c>
    </row>
    <row r="11" spans="1:9" x14ac:dyDescent="0.2">
      <c r="A11" s="33">
        <v>41547</v>
      </c>
      <c r="B11">
        <v>2014</v>
      </c>
      <c r="C11" t="s">
        <v>200</v>
      </c>
      <c r="D11" t="s">
        <v>201</v>
      </c>
      <c r="E11" t="s">
        <v>202</v>
      </c>
      <c r="F11" t="s">
        <v>212</v>
      </c>
      <c r="G11">
        <v>5244</v>
      </c>
      <c r="H11" t="s">
        <v>204</v>
      </c>
      <c r="I11" t="b">
        <v>1</v>
      </c>
    </row>
    <row r="12" spans="1:9" x14ac:dyDescent="0.2">
      <c r="A12" s="33">
        <v>41547</v>
      </c>
      <c r="B12">
        <v>2014</v>
      </c>
      <c r="C12" t="s">
        <v>200</v>
      </c>
      <c r="D12" t="s">
        <v>201</v>
      </c>
      <c r="E12" t="s">
        <v>202</v>
      </c>
      <c r="F12" t="s">
        <v>213</v>
      </c>
      <c r="G12">
        <v>28.301581304981379</v>
      </c>
      <c r="H12" t="s">
        <v>204</v>
      </c>
      <c r="I12" t="b">
        <v>1</v>
      </c>
    </row>
    <row r="13" spans="1:9" x14ac:dyDescent="0.2">
      <c r="A13" s="33">
        <v>41547</v>
      </c>
      <c r="B13">
        <v>2014</v>
      </c>
      <c r="C13" t="s">
        <v>200</v>
      </c>
      <c r="D13" t="s">
        <v>201</v>
      </c>
      <c r="E13" t="s">
        <v>202</v>
      </c>
      <c r="F13" t="s">
        <v>214</v>
      </c>
      <c r="G13">
        <v>6334</v>
      </c>
      <c r="H13" t="s">
        <v>204</v>
      </c>
      <c r="I13" t="b">
        <v>1</v>
      </c>
    </row>
    <row r="14" spans="1:9" x14ac:dyDescent="0.2">
      <c r="A14" s="33">
        <v>41547</v>
      </c>
      <c r="B14">
        <v>2014</v>
      </c>
      <c r="C14" t="s">
        <v>200</v>
      </c>
      <c r="D14" t="s">
        <v>201</v>
      </c>
      <c r="E14" t="s">
        <v>202</v>
      </c>
      <c r="F14" t="s">
        <v>215</v>
      </c>
      <c r="G14">
        <v>34.184251713530138</v>
      </c>
      <c r="H14" t="s">
        <v>204</v>
      </c>
      <c r="I14" t="b">
        <v>1</v>
      </c>
    </row>
    <row r="15" spans="1:9" x14ac:dyDescent="0.2">
      <c r="A15" s="33">
        <v>41547</v>
      </c>
      <c r="B15">
        <v>2014</v>
      </c>
      <c r="C15" t="s">
        <v>200</v>
      </c>
      <c r="D15" t="s">
        <v>201</v>
      </c>
      <c r="E15" t="s">
        <v>202</v>
      </c>
      <c r="F15" t="s">
        <v>216</v>
      </c>
      <c r="G15">
        <v>74</v>
      </c>
      <c r="H15" t="s">
        <v>204</v>
      </c>
      <c r="I15" t="b">
        <v>1</v>
      </c>
    </row>
    <row r="16" spans="1:9" x14ac:dyDescent="0.2">
      <c r="A16" s="33">
        <v>41547</v>
      </c>
      <c r="B16">
        <v>2014</v>
      </c>
      <c r="C16" t="s">
        <v>200</v>
      </c>
      <c r="D16" t="s">
        <v>201</v>
      </c>
      <c r="E16" t="s">
        <v>202</v>
      </c>
      <c r="F16" t="s">
        <v>217</v>
      </c>
      <c r="G16">
        <v>1164</v>
      </c>
      <c r="H16" t="s">
        <v>204</v>
      </c>
      <c r="I16" t="b">
        <v>1</v>
      </c>
    </row>
    <row r="17" spans="1:9" x14ac:dyDescent="0.2">
      <c r="A17" s="33">
        <v>41547</v>
      </c>
      <c r="B17">
        <v>2014</v>
      </c>
      <c r="C17" t="s">
        <v>200</v>
      </c>
      <c r="D17" t="s">
        <v>201</v>
      </c>
      <c r="E17" t="s">
        <v>202</v>
      </c>
      <c r="F17" t="s">
        <v>218</v>
      </c>
      <c r="G17">
        <v>2767</v>
      </c>
      <c r="H17" t="s">
        <v>204</v>
      </c>
      <c r="I17" t="b">
        <v>1</v>
      </c>
    </row>
    <row r="18" spans="1:9" x14ac:dyDescent="0.2">
      <c r="A18" s="33">
        <v>41547</v>
      </c>
      <c r="B18">
        <v>2014</v>
      </c>
      <c r="C18" t="s">
        <v>200</v>
      </c>
      <c r="D18" t="s">
        <v>201</v>
      </c>
      <c r="E18" t="s">
        <v>202</v>
      </c>
      <c r="F18" t="s">
        <v>1</v>
      </c>
      <c r="G18">
        <v>18529</v>
      </c>
      <c r="H18" t="s">
        <v>204</v>
      </c>
      <c r="I18" t="b">
        <v>1</v>
      </c>
    </row>
    <row r="19" spans="1:9" x14ac:dyDescent="0.2">
      <c r="A19" s="33">
        <v>41547</v>
      </c>
      <c r="B19">
        <v>2014</v>
      </c>
      <c r="C19" t="s">
        <v>200</v>
      </c>
      <c r="D19" t="s">
        <v>201</v>
      </c>
      <c r="E19" t="s">
        <v>202</v>
      </c>
      <c r="F19" t="s">
        <v>219</v>
      </c>
      <c r="G19">
        <v>3304</v>
      </c>
      <c r="H19" t="s">
        <v>204</v>
      </c>
      <c r="I19" t="b">
        <v>1</v>
      </c>
    </row>
    <row r="20" spans="1:9" x14ac:dyDescent="0.2">
      <c r="A20" s="33">
        <v>41639</v>
      </c>
      <c r="B20">
        <v>2014</v>
      </c>
      <c r="C20" t="s">
        <v>220</v>
      </c>
      <c r="D20" t="s">
        <v>221</v>
      </c>
      <c r="E20" t="s">
        <v>202</v>
      </c>
      <c r="F20" t="s">
        <v>203</v>
      </c>
      <c r="G20">
        <v>0.79</v>
      </c>
      <c r="H20" t="s">
        <v>204</v>
      </c>
      <c r="I20" t="b">
        <v>1</v>
      </c>
    </row>
    <row r="21" spans="1:9" x14ac:dyDescent="0.2">
      <c r="A21" s="33">
        <v>41639</v>
      </c>
      <c r="B21">
        <v>2014</v>
      </c>
      <c r="C21" t="s">
        <v>220</v>
      </c>
      <c r="D21" t="s">
        <v>221</v>
      </c>
      <c r="E21" t="s">
        <v>202</v>
      </c>
      <c r="F21" t="s">
        <v>205</v>
      </c>
      <c r="G21">
        <v>8284</v>
      </c>
      <c r="H21" t="s">
        <v>204</v>
      </c>
      <c r="I21" t="b">
        <v>1</v>
      </c>
    </row>
    <row r="22" spans="1:9" x14ac:dyDescent="0.2">
      <c r="A22" s="33">
        <v>41639</v>
      </c>
      <c r="B22">
        <v>2014</v>
      </c>
      <c r="C22" t="s">
        <v>220</v>
      </c>
      <c r="D22" t="s">
        <v>221</v>
      </c>
      <c r="E22" t="s">
        <v>202</v>
      </c>
      <c r="F22" t="s">
        <v>206</v>
      </c>
      <c r="G22">
        <v>1261</v>
      </c>
      <c r="H22" t="s">
        <v>204</v>
      </c>
      <c r="I22" t="b">
        <v>1</v>
      </c>
    </row>
    <row r="23" spans="1:9" x14ac:dyDescent="0.2">
      <c r="A23" s="33">
        <v>41639</v>
      </c>
      <c r="B23">
        <v>2014</v>
      </c>
      <c r="C23" t="s">
        <v>220</v>
      </c>
      <c r="D23" t="s">
        <v>221</v>
      </c>
      <c r="E23" t="s">
        <v>202</v>
      </c>
      <c r="F23" t="s">
        <v>207</v>
      </c>
      <c r="G23">
        <v>0.78</v>
      </c>
      <c r="H23" t="s">
        <v>204</v>
      </c>
      <c r="I23" t="b">
        <v>1</v>
      </c>
    </row>
    <row r="24" spans="1:9" x14ac:dyDescent="0.2">
      <c r="A24" s="33">
        <v>41639</v>
      </c>
      <c r="B24">
        <v>2014</v>
      </c>
      <c r="C24" t="s">
        <v>220</v>
      </c>
      <c r="D24" t="s">
        <v>221</v>
      </c>
      <c r="E24" t="s">
        <v>202</v>
      </c>
      <c r="F24" t="s">
        <v>10</v>
      </c>
      <c r="G24">
        <v>9230</v>
      </c>
      <c r="H24" t="s">
        <v>204</v>
      </c>
      <c r="I24" t="b">
        <v>1</v>
      </c>
    </row>
    <row r="25" spans="1:9" x14ac:dyDescent="0.2">
      <c r="A25" s="33">
        <v>41639</v>
      </c>
      <c r="B25">
        <v>2014</v>
      </c>
      <c r="C25" t="s">
        <v>220</v>
      </c>
      <c r="D25" t="s">
        <v>221</v>
      </c>
      <c r="E25" t="s">
        <v>202</v>
      </c>
      <c r="F25" t="s">
        <v>208</v>
      </c>
      <c r="G25">
        <v>1235</v>
      </c>
      <c r="H25" t="s">
        <v>204</v>
      </c>
      <c r="I25" t="b">
        <v>1</v>
      </c>
    </row>
    <row r="26" spans="1:9" x14ac:dyDescent="0.2">
      <c r="A26" s="33">
        <v>41639</v>
      </c>
      <c r="B26">
        <v>2014</v>
      </c>
      <c r="C26" t="s">
        <v>220</v>
      </c>
      <c r="D26" t="s">
        <v>221</v>
      </c>
      <c r="E26" t="s">
        <v>202</v>
      </c>
      <c r="F26" t="s">
        <v>209</v>
      </c>
      <c r="G26">
        <v>16235</v>
      </c>
      <c r="H26" t="s">
        <v>204</v>
      </c>
      <c r="I26" t="b">
        <v>1</v>
      </c>
    </row>
    <row r="27" spans="1:9" x14ac:dyDescent="0.2">
      <c r="A27" s="33">
        <v>41639</v>
      </c>
      <c r="B27">
        <v>2014</v>
      </c>
      <c r="C27" t="s">
        <v>220</v>
      </c>
      <c r="D27" t="s">
        <v>221</v>
      </c>
      <c r="E27" t="s">
        <v>202</v>
      </c>
      <c r="F27" t="s">
        <v>210</v>
      </c>
      <c r="G27">
        <v>66.21395652351238</v>
      </c>
      <c r="H27" t="s">
        <v>204</v>
      </c>
      <c r="I27" t="b">
        <v>1</v>
      </c>
    </row>
    <row r="28" spans="1:9" x14ac:dyDescent="0.2">
      <c r="A28" s="33">
        <v>41639</v>
      </c>
      <c r="B28">
        <v>2014</v>
      </c>
      <c r="C28" t="s">
        <v>220</v>
      </c>
      <c r="D28" t="s">
        <v>221</v>
      </c>
      <c r="E28" t="s">
        <v>202</v>
      </c>
      <c r="F28" t="s">
        <v>211</v>
      </c>
      <c r="G28">
        <v>7878</v>
      </c>
      <c r="H28" t="s">
        <v>204</v>
      </c>
      <c r="I28" t="b">
        <v>1</v>
      </c>
    </row>
    <row r="29" spans="1:9" x14ac:dyDescent="0.2">
      <c r="A29" s="33">
        <v>41639</v>
      </c>
      <c r="B29">
        <v>2014</v>
      </c>
      <c r="C29" t="s">
        <v>220</v>
      </c>
      <c r="D29" t="s">
        <v>221</v>
      </c>
      <c r="E29" t="s">
        <v>202</v>
      </c>
      <c r="F29" t="s">
        <v>212</v>
      </c>
      <c r="G29">
        <v>6558</v>
      </c>
      <c r="H29" t="s">
        <v>204</v>
      </c>
      <c r="I29" t="b">
        <v>1</v>
      </c>
    </row>
    <row r="30" spans="1:9" x14ac:dyDescent="0.2">
      <c r="A30" s="33">
        <v>41639</v>
      </c>
      <c r="B30">
        <v>2014</v>
      </c>
      <c r="C30" t="s">
        <v>220</v>
      </c>
      <c r="D30" t="s">
        <v>221</v>
      </c>
      <c r="E30" t="s">
        <v>202</v>
      </c>
      <c r="F30" t="s">
        <v>213</v>
      </c>
      <c r="G30">
        <v>26.746604673926349</v>
      </c>
      <c r="H30" t="s">
        <v>204</v>
      </c>
      <c r="I30" t="b">
        <v>1</v>
      </c>
    </row>
    <row r="31" spans="1:9" x14ac:dyDescent="0.2">
      <c r="A31" s="33">
        <v>41639</v>
      </c>
      <c r="B31">
        <v>2014</v>
      </c>
      <c r="C31" t="s">
        <v>220</v>
      </c>
      <c r="D31" t="s">
        <v>221</v>
      </c>
      <c r="E31" t="s">
        <v>202</v>
      </c>
      <c r="F31" t="s">
        <v>214</v>
      </c>
      <c r="G31">
        <v>7969</v>
      </c>
      <c r="H31" t="s">
        <v>204</v>
      </c>
      <c r="I31" t="b">
        <v>1</v>
      </c>
    </row>
    <row r="32" spans="1:9" x14ac:dyDescent="0.2">
      <c r="A32" s="33">
        <v>41639</v>
      </c>
      <c r="B32">
        <v>2014</v>
      </c>
      <c r="C32" t="s">
        <v>220</v>
      </c>
      <c r="D32" t="s">
        <v>221</v>
      </c>
      <c r="E32" t="s">
        <v>202</v>
      </c>
      <c r="F32" t="s">
        <v>215</v>
      </c>
      <c r="G32">
        <v>32.501325502671399</v>
      </c>
      <c r="H32" t="s">
        <v>204</v>
      </c>
      <c r="I32" t="b">
        <v>1</v>
      </c>
    </row>
    <row r="33" spans="1:9" x14ac:dyDescent="0.2">
      <c r="A33" s="33">
        <v>41639</v>
      </c>
      <c r="B33">
        <v>2014</v>
      </c>
      <c r="C33" t="s">
        <v>220</v>
      </c>
      <c r="D33" t="s">
        <v>221</v>
      </c>
      <c r="E33" t="s">
        <v>202</v>
      </c>
      <c r="F33" t="s">
        <v>216</v>
      </c>
      <c r="G33">
        <v>-91</v>
      </c>
      <c r="H33" t="s">
        <v>204</v>
      </c>
      <c r="I33" t="b">
        <v>1</v>
      </c>
    </row>
    <row r="34" spans="1:9" x14ac:dyDescent="0.2">
      <c r="A34" s="33">
        <v>41639</v>
      </c>
      <c r="B34">
        <v>2014</v>
      </c>
      <c r="C34" t="s">
        <v>220</v>
      </c>
      <c r="D34" t="s">
        <v>221</v>
      </c>
      <c r="E34" t="s">
        <v>202</v>
      </c>
      <c r="F34" t="s">
        <v>217</v>
      </c>
      <c r="G34">
        <v>1320</v>
      </c>
      <c r="H34" t="s">
        <v>204</v>
      </c>
      <c r="I34" t="b">
        <v>1</v>
      </c>
    </row>
    <row r="35" spans="1:9" x14ac:dyDescent="0.2">
      <c r="A35" s="33">
        <v>41639</v>
      </c>
      <c r="B35">
        <v>2014</v>
      </c>
      <c r="C35" t="s">
        <v>220</v>
      </c>
      <c r="D35" t="s">
        <v>221</v>
      </c>
      <c r="E35" t="s">
        <v>202</v>
      </c>
      <c r="F35" t="s">
        <v>218</v>
      </c>
      <c r="G35">
        <v>2748</v>
      </c>
      <c r="H35" t="s">
        <v>204</v>
      </c>
      <c r="I35" t="b">
        <v>1</v>
      </c>
    </row>
    <row r="36" spans="1:9" x14ac:dyDescent="0.2">
      <c r="A36" s="33">
        <v>41639</v>
      </c>
      <c r="B36">
        <v>2014</v>
      </c>
      <c r="C36" t="s">
        <v>220</v>
      </c>
      <c r="D36" t="s">
        <v>221</v>
      </c>
      <c r="E36" t="s">
        <v>202</v>
      </c>
      <c r="F36" t="s">
        <v>1</v>
      </c>
      <c r="G36">
        <v>24519</v>
      </c>
      <c r="H36" t="s">
        <v>204</v>
      </c>
      <c r="I36" t="b">
        <v>1</v>
      </c>
    </row>
    <row r="37" spans="1:9" x14ac:dyDescent="0.2">
      <c r="A37" s="33">
        <v>41639</v>
      </c>
      <c r="B37">
        <v>2014</v>
      </c>
      <c r="C37" t="s">
        <v>220</v>
      </c>
      <c r="D37" t="s">
        <v>221</v>
      </c>
      <c r="E37" t="s">
        <v>202</v>
      </c>
      <c r="F37" t="s">
        <v>219</v>
      </c>
      <c r="G37">
        <v>4283</v>
      </c>
      <c r="H37" t="s">
        <v>204</v>
      </c>
      <c r="I37" t="b">
        <v>1</v>
      </c>
    </row>
    <row r="38" spans="1:9" x14ac:dyDescent="0.2">
      <c r="A38" s="33">
        <v>41729</v>
      </c>
      <c r="B38">
        <v>2014</v>
      </c>
      <c r="C38" t="s">
        <v>222</v>
      </c>
      <c r="D38" t="s">
        <v>223</v>
      </c>
      <c r="E38" t="s">
        <v>202</v>
      </c>
      <c r="F38" t="s">
        <v>203</v>
      </c>
      <c r="G38">
        <v>0.68</v>
      </c>
      <c r="H38" t="s">
        <v>204</v>
      </c>
      <c r="I38" t="b">
        <v>1</v>
      </c>
    </row>
    <row r="39" spans="1:9" x14ac:dyDescent="0.2">
      <c r="A39" s="33">
        <v>41729</v>
      </c>
      <c r="B39">
        <v>2014</v>
      </c>
      <c r="C39" t="s">
        <v>222</v>
      </c>
      <c r="D39" t="s">
        <v>223</v>
      </c>
      <c r="E39" t="s">
        <v>202</v>
      </c>
      <c r="F39" t="s">
        <v>205</v>
      </c>
      <c r="G39">
        <v>5941</v>
      </c>
      <c r="H39" t="s">
        <v>204</v>
      </c>
      <c r="I39" t="b">
        <v>1</v>
      </c>
    </row>
    <row r="40" spans="1:9" x14ac:dyDescent="0.2">
      <c r="A40" s="33">
        <v>41729</v>
      </c>
      <c r="B40">
        <v>2014</v>
      </c>
      <c r="C40" t="s">
        <v>222</v>
      </c>
      <c r="D40" t="s">
        <v>223</v>
      </c>
      <c r="E40" t="s">
        <v>202</v>
      </c>
      <c r="F40" t="s">
        <v>206</v>
      </c>
      <c r="G40">
        <v>1255</v>
      </c>
      <c r="H40" t="s">
        <v>204</v>
      </c>
      <c r="I40" t="b">
        <v>1</v>
      </c>
    </row>
    <row r="41" spans="1:9" x14ac:dyDescent="0.2">
      <c r="A41" s="33">
        <v>41729</v>
      </c>
      <c r="B41">
        <v>2014</v>
      </c>
      <c r="C41" t="s">
        <v>222</v>
      </c>
      <c r="D41" t="s">
        <v>223</v>
      </c>
      <c r="E41" t="s">
        <v>202</v>
      </c>
      <c r="F41" t="s">
        <v>207</v>
      </c>
      <c r="G41">
        <v>0.68</v>
      </c>
      <c r="H41" t="s">
        <v>204</v>
      </c>
      <c r="I41" t="b">
        <v>1</v>
      </c>
    </row>
    <row r="42" spans="1:9" x14ac:dyDescent="0.2">
      <c r="A42" s="33">
        <v>41729</v>
      </c>
      <c r="B42">
        <v>2014</v>
      </c>
      <c r="C42" t="s">
        <v>222</v>
      </c>
      <c r="D42" t="s">
        <v>223</v>
      </c>
      <c r="E42" t="s">
        <v>202</v>
      </c>
      <c r="F42" t="s">
        <v>10</v>
      </c>
      <c r="G42">
        <v>8229</v>
      </c>
      <c r="H42" t="s">
        <v>204</v>
      </c>
      <c r="I42" t="b">
        <v>1</v>
      </c>
    </row>
    <row r="43" spans="1:9" x14ac:dyDescent="0.2">
      <c r="A43" s="33">
        <v>41729</v>
      </c>
      <c r="B43">
        <v>2014</v>
      </c>
      <c r="C43" t="s">
        <v>222</v>
      </c>
      <c r="D43" t="s">
        <v>223</v>
      </c>
      <c r="E43" t="s">
        <v>202</v>
      </c>
      <c r="F43" t="s">
        <v>208</v>
      </c>
      <c r="G43">
        <v>1203</v>
      </c>
      <c r="H43" t="s">
        <v>204</v>
      </c>
      <c r="I43" t="b">
        <v>1</v>
      </c>
    </row>
    <row r="44" spans="1:9" x14ac:dyDescent="0.2">
      <c r="A44" s="33">
        <v>41729</v>
      </c>
      <c r="B44">
        <v>2014</v>
      </c>
      <c r="C44" t="s">
        <v>222</v>
      </c>
      <c r="D44" t="s">
        <v>223</v>
      </c>
      <c r="E44" t="s">
        <v>202</v>
      </c>
      <c r="F44" t="s">
        <v>209</v>
      </c>
      <c r="G44">
        <v>14462</v>
      </c>
      <c r="H44" t="s">
        <v>204</v>
      </c>
      <c r="I44" t="b">
        <v>1</v>
      </c>
    </row>
    <row r="45" spans="1:9" x14ac:dyDescent="0.2">
      <c r="A45" s="33">
        <v>41729</v>
      </c>
      <c r="B45">
        <v>2014</v>
      </c>
      <c r="C45" t="s">
        <v>222</v>
      </c>
      <c r="D45" t="s">
        <v>223</v>
      </c>
      <c r="E45" t="s">
        <v>202</v>
      </c>
      <c r="F45" t="s">
        <v>210</v>
      </c>
      <c r="G45">
        <v>70.881733078468855</v>
      </c>
      <c r="H45" t="s">
        <v>204</v>
      </c>
      <c r="I45" t="b">
        <v>1</v>
      </c>
    </row>
    <row r="46" spans="1:9" x14ac:dyDescent="0.2">
      <c r="A46" s="33">
        <v>41729</v>
      </c>
      <c r="B46">
        <v>2014</v>
      </c>
      <c r="C46" t="s">
        <v>222</v>
      </c>
      <c r="D46" t="s">
        <v>223</v>
      </c>
      <c r="E46" t="s">
        <v>202</v>
      </c>
      <c r="F46" t="s">
        <v>211</v>
      </c>
      <c r="G46">
        <v>6957</v>
      </c>
      <c r="H46" t="s">
        <v>204</v>
      </c>
      <c r="I46" t="b">
        <v>1</v>
      </c>
    </row>
    <row r="47" spans="1:9" x14ac:dyDescent="0.2">
      <c r="A47" s="33">
        <v>41729</v>
      </c>
      <c r="B47">
        <v>2014</v>
      </c>
      <c r="C47" t="s">
        <v>222</v>
      </c>
      <c r="D47" t="s">
        <v>223</v>
      </c>
      <c r="E47" t="s">
        <v>202</v>
      </c>
      <c r="F47" t="s">
        <v>212</v>
      </c>
      <c r="G47">
        <v>5660</v>
      </c>
      <c r="H47" t="s">
        <v>204</v>
      </c>
      <c r="I47" t="b">
        <v>1</v>
      </c>
    </row>
    <row r="48" spans="1:9" x14ac:dyDescent="0.2">
      <c r="A48" s="33">
        <v>41729</v>
      </c>
      <c r="B48">
        <v>2014</v>
      </c>
      <c r="C48" t="s">
        <v>222</v>
      </c>
      <c r="D48" t="s">
        <v>223</v>
      </c>
      <c r="E48" t="s">
        <v>202</v>
      </c>
      <c r="F48" t="s">
        <v>213</v>
      </c>
      <c r="G48">
        <v>27.741018477674849</v>
      </c>
      <c r="H48" t="s">
        <v>204</v>
      </c>
      <c r="I48" t="b">
        <v>1</v>
      </c>
    </row>
    <row r="49" spans="1:9" x14ac:dyDescent="0.2">
      <c r="A49" s="33">
        <v>41729</v>
      </c>
      <c r="B49">
        <v>2014</v>
      </c>
      <c r="C49" t="s">
        <v>222</v>
      </c>
      <c r="D49" t="s">
        <v>223</v>
      </c>
      <c r="E49" t="s">
        <v>202</v>
      </c>
      <c r="F49" t="s">
        <v>214</v>
      </c>
      <c r="G49">
        <v>6974</v>
      </c>
      <c r="H49" t="s">
        <v>204</v>
      </c>
      <c r="I49" t="b">
        <v>1</v>
      </c>
    </row>
    <row r="50" spans="1:9" x14ac:dyDescent="0.2">
      <c r="A50" s="33">
        <v>41729</v>
      </c>
      <c r="B50">
        <v>2014</v>
      </c>
      <c r="C50" t="s">
        <v>222</v>
      </c>
      <c r="D50" t="s">
        <v>223</v>
      </c>
      <c r="E50" t="s">
        <v>202</v>
      </c>
      <c r="F50" t="s">
        <v>215</v>
      </c>
      <c r="G50">
        <v>34.18124785570749</v>
      </c>
      <c r="H50" t="s">
        <v>204</v>
      </c>
      <c r="I50" t="b">
        <v>1</v>
      </c>
    </row>
    <row r="51" spans="1:9" x14ac:dyDescent="0.2">
      <c r="A51" s="33">
        <v>41729</v>
      </c>
      <c r="B51">
        <v>2014</v>
      </c>
      <c r="C51" t="s">
        <v>222</v>
      </c>
      <c r="D51" t="s">
        <v>223</v>
      </c>
      <c r="E51" t="s">
        <v>202</v>
      </c>
      <c r="F51" t="s">
        <v>216</v>
      </c>
      <c r="G51">
        <v>-17</v>
      </c>
      <c r="H51" t="s">
        <v>204</v>
      </c>
      <c r="I51" t="b">
        <v>1</v>
      </c>
    </row>
    <row r="52" spans="1:9" x14ac:dyDescent="0.2">
      <c r="A52" s="33">
        <v>41729</v>
      </c>
      <c r="B52">
        <v>2014</v>
      </c>
      <c r="C52" t="s">
        <v>222</v>
      </c>
      <c r="D52" t="s">
        <v>223</v>
      </c>
      <c r="E52" t="s">
        <v>202</v>
      </c>
      <c r="F52" t="s">
        <v>217</v>
      </c>
      <c r="G52">
        <v>1297</v>
      </c>
      <c r="H52" t="s">
        <v>204</v>
      </c>
      <c r="I52" t="b">
        <v>1</v>
      </c>
    </row>
    <row r="53" spans="1:9" x14ac:dyDescent="0.2">
      <c r="A53" s="33">
        <v>41729</v>
      </c>
      <c r="B53">
        <v>2014</v>
      </c>
      <c r="C53" t="s">
        <v>222</v>
      </c>
      <c r="D53" t="s">
        <v>223</v>
      </c>
      <c r="E53" t="s">
        <v>202</v>
      </c>
      <c r="F53" t="s">
        <v>218</v>
      </c>
      <c r="G53">
        <v>2743</v>
      </c>
      <c r="H53" t="s">
        <v>204</v>
      </c>
      <c r="I53" t="b">
        <v>1</v>
      </c>
    </row>
    <row r="54" spans="1:9" x14ac:dyDescent="0.2">
      <c r="A54" s="33">
        <v>41729</v>
      </c>
      <c r="B54">
        <v>2014</v>
      </c>
      <c r="C54" t="s">
        <v>222</v>
      </c>
      <c r="D54" t="s">
        <v>223</v>
      </c>
      <c r="E54" t="s">
        <v>202</v>
      </c>
      <c r="F54" t="s">
        <v>1</v>
      </c>
      <c r="G54">
        <v>20403</v>
      </c>
      <c r="H54" t="s">
        <v>204</v>
      </c>
      <c r="I54" t="b">
        <v>1</v>
      </c>
    </row>
    <row r="55" spans="1:9" x14ac:dyDescent="0.2">
      <c r="A55" s="33">
        <v>41729</v>
      </c>
      <c r="B55">
        <v>2014</v>
      </c>
      <c r="C55" t="s">
        <v>222</v>
      </c>
      <c r="D55" t="s">
        <v>223</v>
      </c>
      <c r="E55" t="s">
        <v>202</v>
      </c>
      <c r="F55" t="s">
        <v>219</v>
      </c>
      <c r="G55">
        <v>3542</v>
      </c>
      <c r="H55" t="s">
        <v>204</v>
      </c>
      <c r="I55" t="b">
        <v>1</v>
      </c>
    </row>
    <row r="56" spans="1:9" x14ac:dyDescent="0.2">
      <c r="A56" s="33">
        <v>41820</v>
      </c>
      <c r="B56">
        <v>2014</v>
      </c>
      <c r="C56" t="s">
        <v>224</v>
      </c>
      <c r="D56" t="s">
        <v>225</v>
      </c>
      <c r="E56" t="s">
        <v>202</v>
      </c>
      <c r="F56" t="s">
        <v>203</v>
      </c>
      <c r="G56">
        <v>0.56000000000000005</v>
      </c>
      <c r="H56" t="s">
        <v>204</v>
      </c>
      <c r="I56" t="b">
        <v>1</v>
      </c>
    </row>
    <row r="57" spans="1:9" x14ac:dyDescent="0.2">
      <c r="A57" s="33">
        <v>41820</v>
      </c>
      <c r="B57">
        <v>2014</v>
      </c>
      <c r="C57" t="s">
        <v>224</v>
      </c>
      <c r="D57" t="s">
        <v>225</v>
      </c>
      <c r="E57" t="s">
        <v>202</v>
      </c>
      <c r="F57" t="s">
        <v>205</v>
      </c>
      <c r="G57">
        <v>7595</v>
      </c>
      <c r="H57" t="s">
        <v>204</v>
      </c>
      <c r="I57" t="b">
        <v>1</v>
      </c>
    </row>
    <row r="58" spans="1:9" x14ac:dyDescent="0.2">
      <c r="A58" s="33">
        <v>41820</v>
      </c>
      <c r="B58">
        <v>2014</v>
      </c>
      <c r="C58" t="s">
        <v>224</v>
      </c>
      <c r="D58" t="s">
        <v>225</v>
      </c>
      <c r="E58" t="s">
        <v>202</v>
      </c>
      <c r="F58" t="s">
        <v>206</v>
      </c>
      <c r="G58">
        <v>1742</v>
      </c>
      <c r="H58" t="s">
        <v>204</v>
      </c>
      <c r="I58" t="b">
        <v>1</v>
      </c>
    </row>
    <row r="59" spans="1:9" x14ac:dyDescent="0.2">
      <c r="A59" s="33">
        <v>41820</v>
      </c>
      <c r="B59">
        <v>2014</v>
      </c>
      <c r="C59" t="s">
        <v>224</v>
      </c>
      <c r="D59" t="s">
        <v>225</v>
      </c>
      <c r="E59" t="s">
        <v>202</v>
      </c>
      <c r="F59" t="s">
        <v>207</v>
      </c>
      <c r="G59">
        <v>0.54999999999999982</v>
      </c>
      <c r="H59" t="s">
        <v>204</v>
      </c>
      <c r="I59" t="b">
        <v>1</v>
      </c>
    </row>
    <row r="60" spans="1:9" x14ac:dyDescent="0.2">
      <c r="A60" s="33">
        <v>41820</v>
      </c>
      <c r="B60">
        <v>2014</v>
      </c>
      <c r="C60" t="s">
        <v>224</v>
      </c>
      <c r="D60" t="s">
        <v>225</v>
      </c>
      <c r="E60" t="s">
        <v>202</v>
      </c>
      <c r="F60" t="s">
        <v>10</v>
      </c>
      <c r="G60">
        <v>8224</v>
      </c>
      <c r="H60" t="s">
        <v>204</v>
      </c>
      <c r="I60" t="b">
        <v>1</v>
      </c>
    </row>
    <row r="61" spans="1:9" x14ac:dyDescent="0.2">
      <c r="A61" s="33">
        <v>41820</v>
      </c>
      <c r="B61">
        <v>2014</v>
      </c>
      <c r="C61" t="s">
        <v>224</v>
      </c>
      <c r="D61" t="s">
        <v>225</v>
      </c>
      <c r="E61" t="s">
        <v>202</v>
      </c>
      <c r="F61" t="s">
        <v>208</v>
      </c>
      <c r="G61">
        <v>1373</v>
      </c>
      <c r="H61" t="s">
        <v>204</v>
      </c>
      <c r="I61" t="b">
        <v>1</v>
      </c>
    </row>
    <row r="62" spans="1:9" x14ac:dyDescent="0.2">
      <c r="A62" s="33">
        <v>41820</v>
      </c>
      <c r="B62">
        <v>2014</v>
      </c>
      <c r="C62" t="s">
        <v>224</v>
      </c>
      <c r="D62" t="s">
        <v>225</v>
      </c>
      <c r="E62" t="s">
        <v>202</v>
      </c>
      <c r="F62" t="s">
        <v>209</v>
      </c>
      <c r="G62">
        <v>15787</v>
      </c>
      <c r="H62" t="s">
        <v>204</v>
      </c>
      <c r="I62" t="b">
        <v>1</v>
      </c>
    </row>
    <row r="63" spans="1:9" x14ac:dyDescent="0.2">
      <c r="A63" s="33">
        <v>41820</v>
      </c>
      <c r="B63">
        <v>2014</v>
      </c>
      <c r="C63" t="s">
        <v>224</v>
      </c>
      <c r="D63" t="s">
        <v>225</v>
      </c>
      <c r="E63" t="s">
        <v>202</v>
      </c>
      <c r="F63" t="s">
        <v>210</v>
      </c>
      <c r="G63">
        <v>67.517748695577794</v>
      </c>
      <c r="H63" t="s">
        <v>204</v>
      </c>
      <c r="I63" t="b">
        <v>1</v>
      </c>
    </row>
    <row r="64" spans="1:9" x14ac:dyDescent="0.2">
      <c r="A64" s="33">
        <v>41820</v>
      </c>
      <c r="B64">
        <v>2014</v>
      </c>
      <c r="C64" t="s">
        <v>224</v>
      </c>
      <c r="D64" t="s">
        <v>225</v>
      </c>
      <c r="E64" t="s">
        <v>202</v>
      </c>
      <c r="F64" t="s">
        <v>211</v>
      </c>
      <c r="G64">
        <v>6577</v>
      </c>
      <c r="H64" t="s">
        <v>204</v>
      </c>
      <c r="I64" t="b">
        <v>1</v>
      </c>
    </row>
    <row r="65" spans="1:9" x14ac:dyDescent="0.2">
      <c r="A65" s="33">
        <v>41820</v>
      </c>
      <c r="B65">
        <v>2014</v>
      </c>
      <c r="C65" t="s">
        <v>224</v>
      </c>
      <c r="D65" t="s">
        <v>225</v>
      </c>
      <c r="E65" t="s">
        <v>202</v>
      </c>
      <c r="F65" t="s">
        <v>212</v>
      </c>
      <c r="G65">
        <v>4612</v>
      </c>
      <c r="H65" t="s">
        <v>204</v>
      </c>
      <c r="I65" t="b">
        <v>1</v>
      </c>
    </row>
    <row r="66" spans="1:9" x14ac:dyDescent="0.2">
      <c r="A66" s="33">
        <v>41820</v>
      </c>
      <c r="B66">
        <v>2014</v>
      </c>
      <c r="C66" t="s">
        <v>224</v>
      </c>
      <c r="D66" t="s">
        <v>225</v>
      </c>
      <c r="E66" t="s">
        <v>202</v>
      </c>
      <c r="F66" t="s">
        <v>213</v>
      </c>
      <c r="G66">
        <v>19.72457445898554</v>
      </c>
      <c r="H66" t="s">
        <v>204</v>
      </c>
      <c r="I66" t="b">
        <v>1</v>
      </c>
    </row>
    <row r="67" spans="1:9" x14ac:dyDescent="0.2">
      <c r="A67" s="33">
        <v>41820</v>
      </c>
      <c r="B67">
        <v>2014</v>
      </c>
      <c r="C67" t="s">
        <v>224</v>
      </c>
      <c r="D67" t="s">
        <v>225</v>
      </c>
      <c r="E67" t="s">
        <v>202</v>
      </c>
      <c r="F67" t="s">
        <v>214</v>
      </c>
      <c r="G67">
        <v>6482</v>
      </c>
      <c r="H67" t="s">
        <v>204</v>
      </c>
      <c r="I67" t="b">
        <v>1</v>
      </c>
    </row>
    <row r="68" spans="1:9" x14ac:dyDescent="0.2">
      <c r="A68" s="33">
        <v>41820</v>
      </c>
      <c r="B68">
        <v>2014</v>
      </c>
      <c r="C68" t="s">
        <v>224</v>
      </c>
      <c r="D68" t="s">
        <v>225</v>
      </c>
      <c r="E68" t="s">
        <v>202</v>
      </c>
      <c r="F68" t="s">
        <v>215</v>
      </c>
      <c r="G68">
        <v>27.722179454281068</v>
      </c>
      <c r="H68" t="s">
        <v>204</v>
      </c>
      <c r="I68" t="b">
        <v>1</v>
      </c>
    </row>
    <row r="69" spans="1:9" x14ac:dyDescent="0.2">
      <c r="A69" s="33">
        <v>41820</v>
      </c>
      <c r="B69">
        <v>2014</v>
      </c>
      <c r="C69" t="s">
        <v>224</v>
      </c>
      <c r="D69" t="s">
        <v>225</v>
      </c>
      <c r="E69" t="s">
        <v>202</v>
      </c>
      <c r="F69" t="s">
        <v>216</v>
      </c>
      <c r="G69">
        <v>95</v>
      </c>
      <c r="H69" t="s">
        <v>204</v>
      </c>
      <c r="I69" t="b">
        <v>1</v>
      </c>
    </row>
    <row r="70" spans="1:9" x14ac:dyDescent="0.2">
      <c r="A70" s="33">
        <v>41820</v>
      </c>
      <c r="B70">
        <v>2014</v>
      </c>
      <c r="C70" t="s">
        <v>224</v>
      </c>
      <c r="D70" t="s">
        <v>225</v>
      </c>
      <c r="E70" t="s">
        <v>202</v>
      </c>
      <c r="F70" t="s">
        <v>217</v>
      </c>
      <c r="G70">
        <v>1965</v>
      </c>
      <c r="H70" t="s">
        <v>204</v>
      </c>
      <c r="I70" t="b">
        <v>1</v>
      </c>
    </row>
    <row r="71" spans="1:9" x14ac:dyDescent="0.2">
      <c r="A71" s="33">
        <v>41820</v>
      </c>
      <c r="B71">
        <v>2014</v>
      </c>
      <c r="C71" t="s">
        <v>224</v>
      </c>
      <c r="D71" t="s">
        <v>225</v>
      </c>
      <c r="E71" t="s">
        <v>202</v>
      </c>
      <c r="F71" t="s">
        <v>218</v>
      </c>
      <c r="G71">
        <v>3123</v>
      </c>
      <c r="H71" t="s">
        <v>204</v>
      </c>
      <c r="I71" t="b">
        <v>1</v>
      </c>
    </row>
    <row r="72" spans="1:9" x14ac:dyDescent="0.2">
      <c r="A72" s="33">
        <v>41820</v>
      </c>
      <c r="B72">
        <v>2014</v>
      </c>
      <c r="C72" t="s">
        <v>224</v>
      </c>
      <c r="D72" t="s">
        <v>225</v>
      </c>
      <c r="E72" t="s">
        <v>202</v>
      </c>
      <c r="F72" t="s">
        <v>1</v>
      </c>
      <c r="G72">
        <v>23382</v>
      </c>
      <c r="H72" t="s">
        <v>204</v>
      </c>
      <c r="I72" t="b">
        <v>1</v>
      </c>
    </row>
    <row r="73" spans="1:9" x14ac:dyDescent="0.2">
      <c r="A73" s="33">
        <v>41820</v>
      </c>
      <c r="B73">
        <v>2014</v>
      </c>
      <c r="C73" t="s">
        <v>224</v>
      </c>
      <c r="D73" t="s">
        <v>225</v>
      </c>
      <c r="E73" t="s">
        <v>202</v>
      </c>
      <c r="F73" t="s">
        <v>219</v>
      </c>
      <c r="G73">
        <v>4682</v>
      </c>
      <c r="H73" t="s">
        <v>204</v>
      </c>
      <c r="I73" t="b">
        <v>1</v>
      </c>
    </row>
    <row r="74" spans="1:9" x14ac:dyDescent="0.2">
      <c r="A74" s="33">
        <v>41912</v>
      </c>
      <c r="B74">
        <v>2015</v>
      </c>
      <c r="C74" t="s">
        <v>200</v>
      </c>
      <c r="D74" t="s">
        <v>226</v>
      </c>
      <c r="E74" t="s">
        <v>202</v>
      </c>
      <c r="F74" t="s">
        <v>203</v>
      </c>
      <c r="G74">
        <v>0.55000000000000004</v>
      </c>
      <c r="H74" t="s">
        <v>204</v>
      </c>
      <c r="I74" t="b">
        <v>1</v>
      </c>
    </row>
    <row r="75" spans="1:9" x14ac:dyDescent="0.2">
      <c r="A75" s="33">
        <v>41912</v>
      </c>
      <c r="B75">
        <v>2015</v>
      </c>
      <c r="C75" t="s">
        <v>200</v>
      </c>
      <c r="D75" t="s">
        <v>226</v>
      </c>
      <c r="E75" t="s">
        <v>202</v>
      </c>
      <c r="F75" t="s">
        <v>205</v>
      </c>
      <c r="G75">
        <v>8273</v>
      </c>
      <c r="H75" t="s">
        <v>204</v>
      </c>
      <c r="I75" t="b">
        <v>1</v>
      </c>
    </row>
    <row r="76" spans="1:9" x14ac:dyDescent="0.2">
      <c r="A76" s="33">
        <v>41912</v>
      </c>
      <c r="B76">
        <v>2015</v>
      </c>
      <c r="C76" t="s">
        <v>200</v>
      </c>
      <c r="D76" t="s">
        <v>226</v>
      </c>
      <c r="E76" t="s">
        <v>202</v>
      </c>
      <c r="F76" t="s">
        <v>206</v>
      </c>
      <c r="G76">
        <v>1428</v>
      </c>
      <c r="H76" t="s">
        <v>204</v>
      </c>
      <c r="I76" t="b">
        <v>1</v>
      </c>
    </row>
    <row r="77" spans="1:9" x14ac:dyDescent="0.2">
      <c r="A77" s="33">
        <v>41912</v>
      </c>
      <c r="B77">
        <v>2015</v>
      </c>
      <c r="C77" t="s">
        <v>200</v>
      </c>
      <c r="D77" t="s">
        <v>226</v>
      </c>
      <c r="E77" t="s">
        <v>202</v>
      </c>
      <c r="F77" t="s">
        <v>207</v>
      </c>
      <c r="G77">
        <v>0.54</v>
      </c>
      <c r="H77" t="s">
        <v>204</v>
      </c>
      <c r="I77" t="b">
        <v>1</v>
      </c>
    </row>
    <row r="78" spans="1:9" x14ac:dyDescent="0.2">
      <c r="A78" s="33">
        <v>41912</v>
      </c>
      <c r="B78">
        <v>2015</v>
      </c>
      <c r="C78" t="s">
        <v>200</v>
      </c>
      <c r="D78" t="s">
        <v>226</v>
      </c>
      <c r="E78" t="s">
        <v>202</v>
      </c>
      <c r="F78" t="s">
        <v>10</v>
      </c>
      <c r="G78">
        <v>7272</v>
      </c>
      <c r="H78" t="s">
        <v>204</v>
      </c>
      <c r="I78" t="b">
        <v>1</v>
      </c>
    </row>
    <row r="79" spans="1:9" x14ac:dyDescent="0.2">
      <c r="A79" s="33">
        <v>41912</v>
      </c>
      <c r="B79">
        <v>2015</v>
      </c>
      <c r="C79" t="s">
        <v>200</v>
      </c>
      <c r="D79" t="s">
        <v>226</v>
      </c>
      <c r="E79" t="s">
        <v>202</v>
      </c>
      <c r="F79" t="s">
        <v>208</v>
      </c>
      <c r="G79">
        <v>1151</v>
      </c>
      <c r="H79" t="s">
        <v>204</v>
      </c>
      <c r="I79" t="b">
        <v>1</v>
      </c>
    </row>
    <row r="80" spans="1:9" x14ac:dyDescent="0.2">
      <c r="A80" s="33">
        <v>41912</v>
      </c>
      <c r="B80">
        <v>2015</v>
      </c>
      <c r="C80" t="s">
        <v>200</v>
      </c>
      <c r="D80" t="s">
        <v>226</v>
      </c>
      <c r="E80" t="s">
        <v>202</v>
      </c>
      <c r="F80" t="s">
        <v>209</v>
      </c>
      <c r="G80">
        <v>14928</v>
      </c>
      <c r="H80" t="s">
        <v>204</v>
      </c>
      <c r="I80" t="b">
        <v>1</v>
      </c>
    </row>
    <row r="81" spans="1:9" x14ac:dyDescent="0.2">
      <c r="A81" s="33">
        <v>41912</v>
      </c>
      <c r="B81">
        <v>2015</v>
      </c>
      <c r="C81" t="s">
        <v>200</v>
      </c>
      <c r="D81" t="s">
        <v>226</v>
      </c>
      <c r="E81" t="s">
        <v>202</v>
      </c>
      <c r="F81" t="s">
        <v>210</v>
      </c>
      <c r="G81">
        <v>64.34205422180078</v>
      </c>
      <c r="H81" t="s">
        <v>204</v>
      </c>
      <c r="I81" t="b">
        <v>1</v>
      </c>
    </row>
    <row r="82" spans="1:9" x14ac:dyDescent="0.2">
      <c r="A82" s="33">
        <v>41912</v>
      </c>
      <c r="B82">
        <v>2015</v>
      </c>
      <c r="C82" t="s">
        <v>200</v>
      </c>
      <c r="D82" t="s">
        <v>226</v>
      </c>
      <c r="E82" t="s">
        <v>202</v>
      </c>
      <c r="F82" t="s">
        <v>211</v>
      </c>
      <c r="G82">
        <v>5896</v>
      </c>
      <c r="H82" t="s">
        <v>204</v>
      </c>
      <c r="I82" t="b">
        <v>1</v>
      </c>
    </row>
    <row r="83" spans="1:9" x14ac:dyDescent="0.2">
      <c r="A83" s="33">
        <v>41912</v>
      </c>
      <c r="B83">
        <v>2015</v>
      </c>
      <c r="C83" t="s">
        <v>200</v>
      </c>
      <c r="D83" t="s">
        <v>226</v>
      </c>
      <c r="E83" t="s">
        <v>202</v>
      </c>
      <c r="F83" t="s">
        <v>212</v>
      </c>
      <c r="G83">
        <v>4540</v>
      </c>
      <c r="H83" t="s">
        <v>204</v>
      </c>
      <c r="I83" t="b">
        <v>1</v>
      </c>
    </row>
    <row r="84" spans="1:9" x14ac:dyDescent="0.2">
      <c r="A84" s="33">
        <v>41912</v>
      </c>
      <c r="B84">
        <v>2015</v>
      </c>
      <c r="C84" t="s">
        <v>200</v>
      </c>
      <c r="D84" t="s">
        <v>226</v>
      </c>
      <c r="E84" t="s">
        <v>202</v>
      </c>
      <c r="F84" t="s">
        <v>213</v>
      </c>
      <c r="G84">
        <v>19.568122063704148</v>
      </c>
      <c r="H84" t="s">
        <v>204</v>
      </c>
      <c r="I84" t="b">
        <v>1</v>
      </c>
    </row>
    <row r="85" spans="1:9" x14ac:dyDescent="0.2">
      <c r="A85" s="33">
        <v>41912</v>
      </c>
      <c r="B85">
        <v>2015</v>
      </c>
      <c r="C85" t="s">
        <v>200</v>
      </c>
      <c r="D85" t="s">
        <v>226</v>
      </c>
      <c r="E85" t="s">
        <v>202</v>
      </c>
      <c r="F85" t="s">
        <v>214</v>
      </c>
      <c r="G85">
        <v>5844</v>
      </c>
      <c r="H85" t="s">
        <v>204</v>
      </c>
      <c r="I85" t="b">
        <v>1</v>
      </c>
    </row>
    <row r="86" spans="1:9" x14ac:dyDescent="0.2">
      <c r="A86" s="33">
        <v>41912</v>
      </c>
      <c r="B86">
        <v>2015</v>
      </c>
      <c r="C86" t="s">
        <v>200</v>
      </c>
      <c r="D86" t="s">
        <v>226</v>
      </c>
      <c r="E86" t="s">
        <v>202</v>
      </c>
      <c r="F86" t="s">
        <v>215</v>
      </c>
      <c r="G86">
        <v>25.18856945821301</v>
      </c>
      <c r="H86" t="s">
        <v>204</v>
      </c>
      <c r="I86" t="b">
        <v>1</v>
      </c>
    </row>
    <row r="87" spans="1:9" x14ac:dyDescent="0.2">
      <c r="A87" s="33">
        <v>41912</v>
      </c>
      <c r="B87">
        <v>2015</v>
      </c>
      <c r="C87" t="s">
        <v>200</v>
      </c>
      <c r="D87" t="s">
        <v>226</v>
      </c>
      <c r="E87" t="s">
        <v>202</v>
      </c>
      <c r="F87" t="s">
        <v>216</v>
      </c>
      <c r="G87">
        <v>52</v>
      </c>
      <c r="H87" t="s">
        <v>204</v>
      </c>
      <c r="I87" t="b">
        <v>1</v>
      </c>
    </row>
    <row r="88" spans="1:9" x14ac:dyDescent="0.2">
      <c r="A88" s="33">
        <v>41912</v>
      </c>
      <c r="B88">
        <v>2015</v>
      </c>
      <c r="C88" t="s">
        <v>200</v>
      </c>
      <c r="D88" t="s">
        <v>226</v>
      </c>
      <c r="E88" t="s">
        <v>202</v>
      </c>
      <c r="F88" t="s">
        <v>217</v>
      </c>
      <c r="G88">
        <v>1356</v>
      </c>
      <c r="H88" t="s">
        <v>204</v>
      </c>
      <c r="I88" t="b">
        <v>1</v>
      </c>
    </row>
    <row r="89" spans="1:9" x14ac:dyDescent="0.2">
      <c r="A89" s="33">
        <v>41912</v>
      </c>
      <c r="B89">
        <v>2015</v>
      </c>
      <c r="C89" t="s">
        <v>200</v>
      </c>
      <c r="D89" t="s">
        <v>226</v>
      </c>
      <c r="E89" t="s">
        <v>202</v>
      </c>
      <c r="F89" t="s">
        <v>218</v>
      </c>
      <c r="G89">
        <v>3065</v>
      </c>
      <c r="H89" t="s">
        <v>204</v>
      </c>
      <c r="I89" t="b">
        <v>1</v>
      </c>
    </row>
    <row r="90" spans="1:9" x14ac:dyDescent="0.2">
      <c r="A90" s="33">
        <v>41912</v>
      </c>
      <c r="B90">
        <v>2015</v>
      </c>
      <c r="C90" t="s">
        <v>200</v>
      </c>
      <c r="D90" t="s">
        <v>226</v>
      </c>
      <c r="E90" t="s">
        <v>202</v>
      </c>
      <c r="F90" t="s">
        <v>1</v>
      </c>
      <c r="G90">
        <v>23201</v>
      </c>
      <c r="H90" t="s">
        <v>204</v>
      </c>
      <c r="I90" t="b">
        <v>1</v>
      </c>
    </row>
    <row r="91" spans="1:9" x14ac:dyDescent="0.2">
      <c r="A91" s="33">
        <v>41912</v>
      </c>
      <c r="B91">
        <v>2015</v>
      </c>
      <c r="C91" t="s">
        <v>200</v>
      </c>
      <c r="D91" t="s">
        <v>226</v>
      </c>
      <c r="E91" t="s">
        <v>202</v>
      </c>
      <c r="F91" t="s">
        <v>219</v>
      </c>
      <c r="G91">
        <v>3728</v>
      </c>
      <c r="H91" t="s">
        <v>204</v>
      </c>
      <c r="I91" t="b">
        <v>1</v>
      </c>
    </row>
    <row r="92" spans="1:9" x14ac:dyDescent="0.2">
      <c r="A92" s="33">
        <v>42004</v>
      </c>
      <c r="B92">
        <v>2015</v>
      </c>
      <c r="C92" t="s">
        <v>220</v>
      </c>
      <c r="D92" t="s">
        <v>227</v>
      </c>
      <c r="E92" t="s">
        <v>202</v>
      </c>
      <c r="F92" t="s">
        <v>203</v>
      </c>
      <c r="G92">
        <v>0.71</v>
      </c>
      <c r="H92" t="s">
        <v>204</v>
      </c>
      <c r="I92" t="b">
        <v>1</v>
      </c>
    </row>
    <row r="93" spans="1:9" x14ac:dyDescent="0.2">
      <c r="A93" s="33">
        <v>42004</v>
      </c>
      <c r="B93">
        <v>2015</v>
      </c>
      <c r="C93" t="s">
        <v>220</v>
      </c>
      <c r="D93" t="s">
        <v>227</v>
      </c>
      <c r="E93" t="s">
        <v>202</v>
      </c>
      <c r="F93" t="s">
        <v>205</v>
      </c>
      <c r="G93">
        <v>10136</v>
      </c>
      <c r="H93" t="s">
        <v>204</v>
      </c>
      <c r="I93" t="b">
        <v>1</v>
      </c>
    </row>
    <row r="94" spans="1:9" x14ac:dyDescent="0.2">
      <c r="A94" s="33">
        <v>42004</v>
      </c>
      <c r="B94">
        <v>2015</v>
      </c>
      <c r="C94" t="s">
        <v>220</v>
      </c>
      <c r="D94" t="s">
        <v>227</v>
      </c>
      <c r="E94" t="s">
        <v>202</v>
      </c>
      <c r="F94" t="s">
        <v>206</v>
      </c>
      <c r="G94">
        <v>1521</v>
      </c>
      <c r="H94" t="s">
        <v>204</v>
      </c>
      <c r="I94" t="b">
        <v>1</v>
      </c>
    </row>
    <row r="95" spans="1:9" x14ac:dyDescent="0.2">
      <c r="A95" s="33">
        <v>42004</v>
      </c>
      <c r="B95">
        <v>2015</v>
      </c>
      <c r="C95" t="s">
        <v>220</v>
      </c>
      <c r="D95" t="s">
        <v>227</v>
      </c>
      <c r="E95" t="s">
        <v>202</v>
      </c>
      <c r="F95" t="s">
        <v>207</v>
      </c>
      <c r="G95">
        <v>0.71</v>
      </c>
      <c r="H95" t="s">
        <v>204</v>
      </c>
      <c r="I95" t="b">
        <v>1</v>
      </c>
    </row>
    <row r="96" spans="1:9" x14ac:dyDescent="0.2">
      <c r="A96" s="33">
        <v>42004</v>
      </c>
      <c r="B96">
        <v>2015</v>
      </c>
      <c r="C96" t="s">
        <v>220</v>
      </c>
      <c r="D96" t="s">
        <v>227</v>
      </c>
      <c r="E96" t="s">
        <v>202</v>
      </c>
      <c r="F96" t="s">
        <v>10</v>
      </c>
      <c r="G96">
        <v>9297</v>
      </c>
      <c r="H96" t="s">
        <v>204</v>
      </c>
      <c r="I96" t="b">
        <v>1</v>
      </c>
    </row>
    <row r="97" spans="1:9" x14ac:dyDescent="0.2">
      <c r="A97" s="33">
        <v>42004</v>
      </c>
      <c r="B97">
        <v>2015</v>
      </c>
      <c r="C97" t="s">
        <v>220</v>
      </c>
      <c r="D97" t="s">
        <v>227</v>
      </c>
      <c r="E97" t="s">
        <v>202</v>
      </c>
      <c r="F97" t="s">
        <v>208</v>
      </c>
      <c r="G97">
        <v>1097</v>
      </c>
      <c r="H97" t="s">
        <v>204</v>
      </c>
      <c r="I97" t="b">
        <v>1</v>
      </c>
    </row>
    <row r="98" spans="1:9" x14ac:dyDescent="0.2">
      <c r="A98" s="33">
        <v>42004</v>
      </c>
      <c r="B98">
        <v>2015</v>
      </c>
      <c r="C98" t="s">
        <v>220</v>
      </c>
      <c r="D98" t="s">
        <v>227</v>
      </c>
      <c r="E98" t="s">
        <v>202</v>
      </c>
      <c r="F98" t="s">
        <v>209</v>
      </c>
      <c r="G98">
        <v>16334</v>
      </c>
      <c r="H98" t="s">
        <v>204</v>
      </c>
      <c r="I98" t="b">
        <v>1</v>
      </c>
    </row>
    <row r="99" spans="1:9" x14ac:dyDescent="0.2">
      <c r="A99" s="33">
        <v>42004</v>
      </c>
      <c r="B99">
        <v>2015</v>
      </c>
      <c r="C99" t="s">
        <v>220</v>
      </c>
      <c r="D99" t="s">
        <v>227</v>
      </c>
      <c r="E99" t="s">
        <v>202</v>
      </c>
      <c r="F99" t="s">
        <v>210</v>
      </c>
      <c r="G99">
        <v>61.707593502077827</v>
      </c>
      <c r="H99" t="s">
        <v>204</v>
      </c>
      <c r="I99" t="b">
        <v>1</v>
      </c>
    </row>
    <row r="100" spans="1:9" x14ac:dyDescent="0.2">
      <c r="A100" s="33">
        <v>42004</v>
      </c>
      <c r="B100">
        <v>2015</v>
      </c>
      <c r="C100" t="s">
        <v>220</v>
      </c>
      <c r="D100" t="s">
        <v>227</v>
      </c>
      <c r="E100" t="s">
        <v>202</v>
      </c>
      <c r="F100" t="s">
        <v>211</v>
      </c>
      <c r="G100">
        <v>7850</v>
      </c>
      <c r="H100" t="s">
        <v>204</v>
      </c>
      <c r="I100" t="b">
        <v>1</v>
      </c>
    </row>
    <row r="101" spans="1:9" x14ac:dyDescent="0.2">
      <c r="A101" s="33">
        <v>42004</v>
      </c>
      <c r="B101">
        <v>2015</v>
      </c>
      <c r="C101" t="s">
        <v>220</v>
      </c>
      <c r="D101" t="s">
        <v>227</v>
      </c>
      <c r="E101" t="s">
        <v>202</v>
      </c>
      <c r="F101" t="s">
        <v>212</v>
      </c>
      <c r="G101">
        <v>5863</v>
      </c>
      <c r="H101" t="s">
        <v>204</v>
      </c>
      <c r="I101" t="b">
        <v>1</v>
      </c>
    </row>
    <row r="102" spans="1:9" x14ac:dyDescent="0.2">
      <c r="A102" s="33">
        <v>42004</v>
      </c>
      <c r="B102">
        <v>2015</v>
      </c>
      <c r="C102" t="s">
        <v>220</v>
      </c>
      <c r="D102" t="s">
        <v>227</v>
      </c>
      <c r="E102" t="s">
        <v>202</v>
      </c>
      <c r="F102" t="s">
        <v>213</v>
      </c>
      <c r="G102">
        <v>22.149603324518321</v>
      </c>
      <c r="H102" t="s">
        <v>204</v>
      </c>
      <c r="I102" t="b">
        <v>1</v>
      </c>
    </row>
    <row r="103" spans="1:9" x14ac:dyDescent="0.2">
      <c r="A103" s="33">
        <v>42004</v>
      </c>
      <c r="B103">
        <v>2015</v>
      </c>
      <c r="C103" t="s">
        <v>220</v>
      </c>
      <c r="D103" t="s">
        <v>227</v>
      </c>
      <c r="E103" t="s">
        <v>202</v>
      </c>
      <c r="F103" t="s">
        <v>214</v>
      </c>
      <c r="G103">
        <v>7776</v>
      </c>
      <c r="H103" t="s">
        <v>204</v>
      </c>
      <c r="I103" t="b">
        <v>1</v>
      </c>
    </row>
    <row r="104" spans="1:9" x14ac:dyDescent="0.2">
      <c r="A104" s="33">
        <v>42004</v>
      </c>
      <c r="B104">
        <v>2015</v>
      </c>
      <c r="C104" t="s">
        <v>220</v>
      </c>
      <c r="D104" t="s">
        <v>227</v>
      </c>
      <c r="E104" t="s">
        <v>202</v>
      </c>
      <c r="F104" t="s">
        <v>215</v>
      </c>
      <c r="G104">
        <v>29.37665281450699</v>
      </c>
      <c r="H104" t="s">
        <v>204</v>
      </c>
      <c r="I104" t="b">
        <v>1</v>
      </c>
    </row>
    <row r="105" spans="1:9" x14ac:dyDescent="0.2">
      <c r="A105" s="33">
        <v>42004</v>
      </c>
      <c r="B105">
        <v>2015</v>
      </c>
      <c r="C105" t="s">
        <v>220</v>
      </c>
      <c r="D105" t="s">
        <v>227</v>
      </c>
      <c r="E105" t="s">
        <v>202</v>
      </c>
      <c r="F105" t="s">
        <v>216</v>
      </c>
      <c r="G105">
        <v>74</v>
      </c>
      <c r="H105" t="s">
        <v>204</v>
      </c>
      <c r="I105" t="b">
        <v>1</v>
      </c>
    </row>
    <row r="106" spans="1:9" x14ac:dyDescent="0.2">
      <c r="A106" s="33">
        <v>42004</v>
      </c>
      <c r="B106">
        <v>2015</v>
      </c>
      <c r="C106" t="s">
        <v>220</v>
      </c>
      <c r="D106" t="s">
        <v>227</v>
      </c>
      <c r="E106" t="s">
        <v>202</v>
      </c>
      <c r="F106" t="s">
        <v>217</v>
      </c>
      <c r="G106">
        <v>1987</v>
      </c>
      <c r="H106" t="s">
        <v>204</v>
      </c>
      <c r="I106" t="b">
        <v>1</v>
      </c>
    </row>
    <row r="107" spans="1:9" x14ac:dyDescent="0.2">
      <c r="A107" s="33">
        <v>42004</v>
      </c>
      <c r="B107">
        <v>2015</v>
      </c>
      <c r="C107" t="s">
        <v>220</v>
      </c>
      <c r="D107" t="s">
        <v>227</v>
      </c>
      <c r="E107" t="s">
        <v>202</v>
      </c>
      <c r="F107" t="s">
        <v>218</v>
      </c>
      <c r="G107">
        <v>2903</v>
      </c>
      <c r="H107" t="s">
        <v>204</v>
      </c>
      <c r="I107" t="b">
        <v>1</v>
      </c>
    </row>
    <row r="108" spans="1:9" x14ac:dyDescent="0.2">
      <c r="A108" s="33">
        <v>42004</v>
      </c>
      <c r="B108">
        <v>2015</v>
      </c>
      <c r="C108" t="s">
        <v>220</v>
      </c>
      <c r="D108" t="s">
        <v>227</v>
      </c>
      <c r="E108" t="s">
        <v>202</v>
      </c>
      <c r="F108" t="s">
        <v>1</v>
      </c>
      <c r="G108">
        <v>26470</v>
      </c>
      <c r="H108" t="s">
        <v>204</v>
      </c>
      <c r="I108" t="b">
        <v>1</v>
      </c>
    </row>
    <row r="109" spans="1:9" x14ac:dyDescent="0.2">
      <c r="A109" s="33">
        <v>42004</v>
      </c>
      <c r="B109">
        <v>2015</v>
      </c>
      <c r="C109" t="s">
        <v>220</v>
      </c>
      <c r="D109" t="s">
        <v>227</v>
      </c>
      <c r="E109" t="s">
        <v>202</v>
      </c>
      <c r="F109" t="s">
        <v>219</v>
      </c>
      <c r="G109">
        <v>4315</v>
      </c>
      <c r="H109" t="s">
        <v>204</v>
      </c>
      <c r="I109" t="b">
        <v>1</v>
      </c>
    </row>
    <row r="110" spans="1:9" x14ac:dyDescent="0.2">
      <c r="A110" s="33">
        <v>42094</v>
      </c>
      <c r="B110">
        <v>2015</v>
      </c>
      <c r="C110" t="s">
        <v>222</v>
      </c>
      <c r="D110" t="s">
        <v>228</v>
      </c>
      <c r="E110" t="s">
        <v>202</v>
      </c>
      <c r="F110" t="s">
        <v>203</v>
      </c>
      <c r="G110">
        <v>0.61</v>
      </c>
      <c r="H110" t="s">
        <v>204</v>
      </c>
      <c r="I110" t="b">
        <v>1</v>
      </c>
    </row>
    <row r="111" spans="1:9" x14ac:dyDescent="0.2">
      <c r="A111" s="33">
        <v>42094</v>
      </c>
      <c r="B111">
        <v>2015</v>
      </c>
      <c r="C111" t="s">
        <v>222</v>
      </c>
      <c r="D111" t="s">
        <v>228</v>
      </c>
      <c r="E111" t="s">
        <v>202</v>
      </c>
      <c r="F111" t="s">
        <v>205</v>
      </c>
      <c r="G111">
        <v>7161</v>
      </c>
      <c r="H111" t="s">
        <v>204</v>
      </c>
      <c r="I111" t="b">
        <v>1</v>
      </c>
    </row>
    <row r="112" spans="1:9" x14ac:dyDescent="0.2">
      <c r="A112" s="33">
        <v>42094</v>
      </c>
      <c r="B112">
        <v>2015</v>
      </c>
      <c r="C112" t="s">
        <v>222</v>
      </c>
      <c r="D112" t="s">
        <v>228</v>
      </c>
      <c r="E112" t="s">
        <v>202</v>
      </c>
      <c r="F112" t="s">
        <v>206</v>
      </c>
      <c r="G112">
        <v>1515</v>
      </c>
      <c r="H112" t="s">
        <v>204</v>
      </c>
      <c r="I112" t="b">
        <v>1</v>
      </c>
    </row>
    <row r="113" spans="1:9" x14ac:dyDescent="0.2">
      <c r="A113" s="33">
        <v>42094</v>
      </c>
      <c r="B113">
        <v>2015</v>
      </c>
      <c r="C113" t="s">
        <v>222</v>
      </c>
      <c r="D113" t="s">
        <v>228</v>
      </c>
      <c r="E113" t="s">
        <v>202</v>
      </c>
      <c r="F113" t="s">
        <v>207</v>
      </c>
      <c r="G113">
        <v>0.61</v>
      </c>
      <c r="H113" t="s">
        <v>204</v>
      </c>
      <c r="I113" t="b">
        <v>1</v>
      </c>
    </row>
    <row r="114" spans="1:9" x14ac:dyDescent="0.2">
      <c r="A114" s="33">
        <v>42094</v>
      </c>
      <c r="B114">
        <v>2015</v>
      </c>
      <c r="C114" t="s">
        <v>222</v>
      </c>
      <c r="D114" t="s">
        <v>228</v>
      </c>
      <c r="E114" t="s">
        <v>202</v>
      </c>
      <c r="F114" t="s">
        <v>10</v>
      </c>
      <c r="G114">
        <v>8109</v>
      </c>
      <c r="H114" t="s">
        <v>204</v>
      </c>
      <c r="I114" t="b">
        <v>1</v>
      </c>
    </row>
    <row r="115" spans="1:9" x14ac:dyDescent="0.2">
      <c r="A115" s="33">
        <v>42094</v>
      </c>
      <c r="B115">
        <v>2015</v>
      </c>
      <c r="C115" t="s">
        <v>222</v>
      </c>
      <c r="D115" t="s">
        <v>228</v>
      </c>
      <c r="E115" t="s">
        <v>202</v>
      </c>
      <c r="F115" t="s">
        <v>208</v>
      </c>
      <c r="G115">
        <v>1091</v>
      </c>
      <c r="H115" t="s">
        <v>204</v>
      </c>
      <c r="I115" t="b">
        <v>1</v>
      </c>
    </row>
    <row r="116" spans="1:9" x14ac:dyDescent="0.2">
      <c r="A116" s="33">
        <v>42094</v>
      </c>
      <c r="B116">
        <v>2015</v>
      </c>
      <c r="C116" t="s">
        <v>222</v>
      </c>
      <c r="D116" t="s">
        <v>228</v>
      </c>
      <c r="E116" t="s">
        <v>202</v>
      </c>
      <c r="F116" t="s">
        <v>209</v>
      </c>
      <c r="G116">
        <v>14568</v>
      </c>
      <c r="H116" t="s">
        <v>204</v>
      </c>
      <c r="I116" t="b">
        <v>1</v>
      </c>
    </row>
    <row r="117" spans="1:9" x14ac:dyDescent="0.2">
      <c r="A117" s="33">
        <v>42094</v>
      </c>
      <c r="B117">
        <v>2015</v>
      </c>
      <c r="C117" t="s">
        <v>222</v>
      </c>
      <c r="D117" t="s">
        <v>228</v>
      </c>
      <c r="E117" t="s">
        <v>202</v>
      </c>
      <c r="F117" t="s">
        <v>210</v>
      </c>
      <c r="G117">
        <v>67.044042523816088</v>
      </c>
      <c r="H117" t="s">
        <v>204</v>
      </c>
      <c r="I117" t="b">
        <v>1</v>
      </c>
    </row>
    <row r="118" spans="1:9" x14ac:dyDescent="0.2">
      <c r="A118" s="33">
        <v>42094</v>
      </c>
      <c r="B118">
        <v>2015</v>
      </c>
      <c r="C118" t="s">
        <v>222</v>
      </c>
      <c r="D118" t="s">
        <v>228</v>
      </c>
      <c r="E118" t="s">
        <v>202</v>
      </c>
      <c r="F118" t="s">
        <v>211</v>
      </c>
      <c r="G118">
        <v>6517</v>
      </c>
      <c r="H118" t="s">
        <v>204</v>
      </c>
      <c r="I118" t="b">
        <v>1</v>
      </c>
    </row>
    <row r="119" spans="1:9" x14ac:dyDescent="0.2">
      <c r="A119" s="33">
        <v>42094</v>
      </c>
      <c r="B119">
        <v>2015</v>
      </c>
      <c r="C119" t="s">
        <v>222</v>
      </c>
      <c r="D119" t="s">
        <v>228</v>
      </c>
      <c r="E119" t="s">
        <v>202</v>
      </c>
      <c r="F119" t="s">
        <v>212</v>
      </c>
      <c r="G119">
        <v>4985</v>
      </c>
      <c r="H119" t="s">
        <v>204</v>
      </c>
      <c r="I119" t="b">
        <v>1</v>
      </c>
    </row>
    <row r="120" spans="1:9" x14ac:dyDescent="0.2">
      <c r="A120" s="33">
        <v>42094</v>
      </c>
      <c r="B120">
        <v>2015</v>
      </c>
      <c r="C120" t="s">
        <v>222</v>
      </c>
      <c r="D120" t="s">
        <v>228</v>
      </c>
      <c r="E120" t="s">
        <v>202</v>
      </c>
      <c r="F120" t="s">
        <v>213</v>
      </c>
      <c r="G120">
        <v>22.941690827925811</v>
      </c>
      <c r="H120" t="s">
        <v>204</v>
      </c>
      <c r="I120" t="b">
        <v>1</v>
      </c>
    </row>
    <row r="121" spans="1:9" x14ac:dyDescent="0.2">
      <c r="A121" s="33">
        <v>42094</v>
      </c>
      <c r="B121">
        <v>2015</v>
      </c>
      <c r="C121" t="s">
        <v>222</v>
      </c>
      <c r="D121" t="s">
        <v>228</v>
      </c>
      <c r="E121" t="s">
        <v>202</v>
      </c>
      <c r="F121" t="s">
        <v>214</v>
      </c>
      <c r="G121">
        <v>6594</v>
      </c>
      <c r="H121" t="s">
        <v>204</v>
      </c>
      <c r="I121" t="b">
        <v>1</v>
      </c>
    </row>
    <row r="122" spans="1:9" x14ac:dyDescent="0.2">
      <c r="A122" s="33">
        <v>42094</v>
      </c>
      <c r="B122">
        <v>2015</v>
      </c>
      <c r="C122" t="s">
        <v>222</v>
      </c>
      <c r="D122" t="s">
        <v>228</v>
      </c>
      <c r="E122" t="s">
        <v>202</v>
      </c>
      <c r="F122" t="s">
        <v>215</v>
      </c>
      <c r="G122">
        <v>30.34654148833356</v>
      </c>
      <c r="H122" t="s">
        <v>204</v>
      </c>
      <c r="I122" t="b">
        <v>1</v>
      </c>
    </row>
    <row r="123" spans="1:9" x14ac:dyDescent="0.2">
      <c r="A123" s="33">
        <v>42094</v>
      </c>
      <c r="B123">
        <v>2015</v>
      </c>
      <c r="C123" t="s">
        <v>222</v>
      </c>
      <c r="D123" t="s">
        <v>228</v>
      </c>
      <c r="E123" t="s">
        <v>202</v>
      </c>
      <c r="F123" t="s">
        <v>216</v>
      </c>
      <c r="G123">
        <v>-77</v>
      </c>
      <c r="H123" t="s">
        <v>204</v>
      </c>
      <c r="I123" t="b">
        <v>1</v>
      </c>
    </row>
    <row r="124" spans="1:9" x14ac:dyDescent="0.2">
      <c r="A124" s="33">
        <v>42094</v>
      </c>
      <c r="B124">
        <v>2015</v>
      </c>
      <c r="C124" t="s">
        <v>222</v>
      </c>
      <c r="D124" t="s">
        <v>228</v>
      </c>
      <c r="E124" t="s">
        <v>202</v>
      </c>
      <c r="F124" t="s">
        <v>217</v>
      </c>
      <c r="G124">
        <v>1532</v>
      </c>
      <c r="H124" t="s">
        <v>204</v>
      </c>
      <c r="I124" t="b">
        <v>1</v>
      </c>
    </row>
    <row r="125" spans="1:9" x14ac:dyDescent="0.2">
      <c r="A125" s="33">
        <v>42094</v>
      </c>
      <c r="B125">
        <v>2015</v>
      </c>
      <c r="C125" t="s">
        <v>222</v>
      </c>
      <c r="D125" t="s">
        <v>228</v>
      </c>
      <c r="E125" t="s">
        <v>202</v>
      </c>
      <c r="F125" t="s">
        <v>218</v>
      </c>
      <c r="G125">
        <v>2984</v>
      </c>
      <c r="H125" t="s">
        <v>204</v>
      </c>
      <c r="I125" t="b">
        <v>1</v>
      </c>
    </row>
    <row r="126" spans="1:9" x14ac:dyDescent="0.2">
      <c r="A126" s="33">
        <v>42094</v>
      </c>
      <c r="B126">
        <v>2015</v>
      </c>
      <c r="C126" t="s">
        <v>222</v>
      </c>
      <c r="D126" t="s">
        <v>228</v>
      </c>
      <c r="E126" t="s">
        <v>202</v>
      </c>
      <c r="F126" t="s">
        <v>1</v>
      </c>
      <c r="G126">
        <v>21729</v>
      </c>
      <c r="H126" t="s">
        <v>204</v>
      </c>
      <c r="I126" t="b">
        <v>1</v>
      </c>
    </row>
    <row r="127" spans="1:9" x14ac:dyDescent="0.2">
      <c r="A127" s="33">
        <v>42094</v>
      </c>
      <c r="B127">
        <v>2015</v>
      </c>
      <c r="C127" t="s">
        <v>222</v>
      </c>
      <c r="D127" t="s">
        <v>228</v>
      </c>
      <c r="E127" t="s">
        <v>202</v>
      </c>
      <c r="F127" t="s">
        <v>219</v>
      </c>
      <c r="G127">
        <v>3709</v>
      </c>
      <c r="H127" t="s">
        <v>204</v>
      </c>
      <c r="I127" t="b">
        <v>1</v>
      </c>
    </row>
    <row r="128" spans="1:9" x14ac:dyDescent="0.2">
      <c r="A128" s="33">
        <v>42185</v>
      </c>
      <c r="B128">
        <v>2015</v>
      </c>
      <c r="C128" t="s">
        <v>224</v>
      </c>
      <c r="D128" t="s">
        <v>229</v>
      </c>
      <c r="E128" t="s">
        <v>202</v>
      </c>
      <c r="F128" t="s">
        <v>203</v>
      </c>
      <c r="G128">
        <v>-0.38000000000000012</v>
      </c>
      <c r="H128" t="s">
        <v>204</v>
      </c>
      <c r="I128" t="b">
        <v>1</v>
      </c>
    </row>
    <row r="129" spans="1:9" x14ac:dyDescent="0.2">
      <c r="A129" s="33">
        <v>42185</v>
      </c>
      <c r="B129">
        <v>2015</v>
      </c>
      <c r="C129" t="s">
        <v>224</v>
      </c>
      <c r="D129" t="s">
        <v>229</v>
      </c>
      <c r="E129" t="s">
        <v>202</v>
      </c>
      <c r="F129" t="s">
        <v>205</v>
      </c>
      <c r="G129">
        <v>7468</v>
      </c>
      <c r="H129" t="s">
        <v>204</v>
      </c>
      <c r="I129" t="b">
        <v>1</v>
      </c>
    </row>
    <row r="130" spans="1:9" x14ac:dyDescent="0.2">
      <c r="A130" s="33">
        <v>42185</v>
      </c>
      <c r="B130">
        <v>2015</v>
      </c>
      <c r="C130" t="s">
        <v>224</v>
      </c>
      <c r="D130" t="s">
        <v>229</v>
      </c>
      <c r="E130" t="s">
        <v>202</v>
      </c>
      <c r="F130" t="s">
        <v>206</v>
      </c>
      <c r="G130">
        <v>1493</v>
      </c>
      <c r="H130" t="s">
        <v>204</v>
      </c>
      <c r="I130" t="b">
        <v>1</v>
      </c>
    </row>
    <row r="131" spans="1:9" x14ac:dyDescent="0.2">
      <c r="A131" s="33">
        <v>42185</v>
      </c>
      <c r="B131">
        <v>2015</v>
      </c>
      <c r="C131" t="s">
        <v>224</v>
      </c>
      <c r="D131" t="s">
        <v>229</v>
      </c>
      <c r="E131" t="s">
        <v>202</v>
      </c>
      <c r="F131" t="s">
        <v>207</v>
      </c>
      <c r="G131">
        <v>-0.37999999999999989</v>
      </c>
      <c r="H131" t="s">
        <v>204</v>
      </c>
      <c r="I131" t="b">
        <v>1</v>
      </c>
    </row>
    <row r="132" spans="1:9" x14ac:dyDescent="0.2">
      <c r="A132" s="33">
        <v>42185</v>
      </c>
      <c r="B132">
        <v>2015</v>
      </c>
      <c r="C132" t="s">
        <v>224</v>
      </c>
      <c r="D132" t="s">
        <v>229</v>
      </c>
      <c r="E132" t="s">
        <v>202</v>
      </c>
      <c r="F132" t="s">
        <v>10</v>
      </c>
      <c r="G132">
        <v>-560</v>
      </c>
      <c r="H132" t="s">
        <v>204</v>
      </c>
      <c r="I132" t="b">
        <v>1</v>
      </c>
    </row>
    <row r="133" spans="1:9" x14ac:dyDescent="0.2">
      <c r="A133" s="33">
        <v>42185</v>
      </c>
      <c r="B133">
        <v>2015</v>
      </c>
      <c r="C133" t="s">
        <v>224</v>
      </c>
      <c r="D133" t="s">
        <v>229</v>
      </c>
      <c r="E133" t="s">
        <v>202</v>
      </c>
      <c r="F133" t="s">
        <v>208</v>
      </c>
      <c r="G133">
        <v>1272</v>
      </c>
      <c r="H133" t="s">
        <v>204</v>
      </c>
      <c r="I133" t="b">
        <v>1</v>
      </c>
    </row>
    <row r="134" spans="1:9" x14ac:dyDescent="0.2">
      <c r="A134" s="33">
        <v>42185</v>
      </c>
      <c r="B134">
        <v>2015</v>
      </c>
      <c r="C134" t="s">
        <v>224</v>
      </c>
      <c r="D134" t="s">
        <v>229</v>
      </c>
      <c r="E134" t="s">
        <v>202</v>
      </c>
      <c r="F134" t="s">
        <v>209</v>
      </c>
      <c r="G134">
        <v>14712</v>
      </c>
      <c r="H134" t="s">
        <v>204</v>
      </c>
      <c r="I134" t="b">
        <v>1</v>
      </c>
    </row>
    <row r="135" spans="1:9" x14ac:dyDescent="0.2">
      <c r="A135" s="33">
        <v>42185</v>
      </c>
      <c r="B135">
        <v>2015</v>
      </c>
      <c r="C135" t="s">
        <v>224</v>
      </c>
      <c r="D135" t="s">
        <v>229</v>
      </c>
      <c r="E135" t="s">
        <v>202</v>
      </c>
      <c r="F135" t="s">
        <v>210</v>
      </c>
      <c r="G135">
        <v>66.33002705139765</v>
      </c>
      <c r="H135" t="s">
        <v>204</v>
      </c>
      <c r="I135" t="b">
        <v>1</v>
      </c>
    </row>
    <row r="136" spans="1:9" x14ac:dyDescent="0.2">
      <c r="A136" s="33">
        <v>42185</v>
      </c>
      <c r="B136">
        <v>2015</v>
      </c>
      <c r="C136" t="s">
        <v>224</v>
      </c>
      <c r="D136" t="s">
        <v>229</v>
      </c>
      <c r="E136" t="s">
        <v>202</v>
      </c>
      <c r="F136" t="s">
        <v>211</v>
      </c>
      <c r="G136">
        <v>-1756</v>
      </c>
      <c r="H136" t="s">
        <v>204</v>
      </c>
      <c r="I136" t="b">
        <v>1</v>
      </c>
    </row>
    <row r="137" spans="1:9" x14ac:dyDescent="0.2">
      <c r="A137" s="33">
        <v>42185</v>
      </c>
      <c r="B137">
        <v>2015</v>
      </c>
      <c r="C137" t="s">
        <v>224</v>
      </c>
      <c r="D137" t="s">
        <v>229</v>
      </c>
      <c r="E137" t="s">
        <v>202</v>
      </c>
      <c r="F137" t="s">
        <v>212</v>
      </c>
      <c r="G137">
        <v>-3195</v>
      </c>
      <c r="H137" t="s">
        <v>204</v>
      </c>
      <c r="I137" t="b">
        <v>1</v>
      </c>
    </row>
    <row r="138" spans="1:9" x14ac:dyDescent="0.2">
      <c r="A138" s="33">
        <v>42185</v>
      </c>
      <c r="B138">
        <v>2015</v>
      </c>
      <c r="C138" t="s">
        <v>224</v>
      </c>
      <c r="D138" t="s">
        <v>229</v>
      </c>
      <c r="E138" t="s">
        <v>202</v>
      </c>
      <c r="F138" t="s">
        <v>213</v>
      </c>
      <c r="G138">
        <v>-14.404869251578001</v>
      </c>
      <c r="H138" t="s">
        <v>204</v>
      </c>
      <c r="I138" t="b">
        <v>1</v>
      </c>
    </row>
    <row r="139" spans="1:9" x14ac:dyDescent="0.2">
      <c r="A139" s="33">
        <v>42185</v>
      </c>
      <c r="B139">
        <v>2015</v>
      </c>
      <c r="C139" t="s">
        <v>224</v>
      </c>
      <c r="D139" t="s">
        <v>229</v>
      </c>
      <c r="E139" t="s">
        <v>202</v>
      </c>
      <c r="F139" t="s">
        <v>214</v>
      </c>
      <c r="G139">
        <v>-2053</v>
      </c>
      <c r="H139" t="s">
        <v>204</v>
      </c>
      <c r="I139" t="b">
        <v>1</v>
      </c>
    </row>
    <row r="140" spans="1:9" x14ac:dyDescent="0.2">
      <c r="A140" s="33">
        <v>42185</v>
      </c>
      <c r="B140">
        <v>2015</v>
      </c>
      <c r="C140" t="s">
        <v>224</v>
      </c>
      <c r="D140" t="s">
        <v>229</v>
      </c>
      <c r="E140" t="s">
        <v>202</v>
      </c>
      <c r="F140" t="s">
        <v>215</v>
      </c>
      <c r="G140">
        <v>-9.256086564472497</v>
      </c>
      <c r="H140" t="s">
        <v>204</v>
      </c>
      <c r="I140" t="b">
        <v>1</v>
      </c>
    </row>
    <row r="141" spans="1:9" x14ac:dyDescent="0.2">
      <c r="A141" s="33">
        <v>42185</v>
      </c>
      <c r="B141">
        <v>2015</v>
      </c>
      <c r="C141" t="s">
        <v>224</v>
      </c>
      <c r="D141" t="s">
        <v>229</v>
      </c>
      <c r="E141" t="s">
        <v>202</v>
      </c>
      <c r="F141" t="s">
        <v>216</v>
      </c>
      <c r="G141">
        <v>297</v>
      </c>
      <c r="H141" t="s">
        <v>204</v>
      </c>
      <c r="I141" t="b">
        <v>1</v>
      </c>
    </row>
    <row r="142" spans="1:9" x14ac:dyDescent="0.2">
      <c r="A142" s="33">
        <v>42185</v>
      </c>
      <c r="B142">
        <v>2015</v>
      </c>
      <c r="C142" t="s">
        <v>224</v>
      </c>
      <c r="D142" t="s">
        <v>229</v>
      </c>
      <c r="E142" t="s">
        <v>202</v>
      </c>
      <c r="F142" t="s">
        <v>217</v>
      </c>
      <c r="G142">
        <v>1439</v>
      </c>
      <c r="H142" t="s">
        <v>204</v>
      </c>
      <c r="I142" t="b">
        <v>1</v>
      </c>
    </row>
    <row r="143" spans="1:9" x14ac:dyDescent="0.2">
      <c r="A143" s="33">
        <v>42185</v>
      </c>
      <c r="B143">
        <v>2015</v>
      </c>
      <c r="C143" t="s">
        <v>224</v>
      </c>
      <c r="D143" t="s">
        <v>229</v>
      </c>
      <c r="E143" t="s">
        <v>202</v>
      </c>
      <c r="F143" t="s">
        <v>218</v>
      </c>
      <c r="G143">
        <v>3094</v>
      </c>
      <c r="H143" t="s">
        <v>204</v>
      </c>
      <c r="I143" t="b">
        <v>1</v>
      </c>
    </row>
    <row r="144" spans="1:9" x14ac:dyDescent="0.2">
      <c r="A144" s="33">
        <v>42185</v>
      </c>
      <c r="B144">
        <v>2015</v>
      </c>
      <c r="C144" t="s">
        <v>224</v>
      </c>
      <c r="D144" t="s">
        <v>229</v>
      </c>
      <c r="E144" t="s">
        <v>202</v>
      </c>
      <c r="F144" t="s">
        <v>1</v>
      </c>
      <c r="G144">
        <v>22180</v>
      </c>
      <c r="H144" t="s">
        <v>204</v>
      </c>
      <c r="I144" t="b">
        <v>1</v>
      </c>
    </row>
    <row r="145" spans="1:9" x14ac:dyDescent="0.2">
      <c r="A145" s="33">
        <v>42185</v>
      </c>
      <c r="B145">
        <v>2015</v>
      </c>
      <c r="C145" t="s">
        <v>224</v>
      </c>
      <c r="D145" t="s">
        <v>229</v>
      </c>
      <c r="E145" t="s">
        <v>202</v>
      </c>
      <c r="F145" t="s">
        <v>219</v>
      </c>
      <c r="G145">
        <v>3961</v>
      </c>
      <c r="H145" t="s">
        <v>204</v>
      </c>
      <c r="I145" t="b">
        <v>1</v>
      </c>
    </row>
    <row r="146" spans="1:9" x14ac:dyDescent="0.2">
      <c r="A146" s="33">
        <v>42277</v>
      </c>
      <c r="B146">
        <v>2016</v>
      </c>
      <c r="C146" t="s">
        <v>200</v>
      </c>
      <c r="D146" t="s">
        <v>230</v>
      </c>
      <c r="E146" t="s">
        <v>202</v>
      </c>
      <c r="F146" t="s">
        <v>203</v>
      </c>
      <c r="G146">
        <v>0.57999999999999996</v>
      </c>
      <c r="H146" t="s">
        <v>204</v>
      </c>
      <c r="I146" t="b">
        <v>1</v>
      </c>
    </row>
    <row r="147" spans="1:9" x14ac:dyDescent="0.2">
      <c r="A147" s="33">
        <v>42277</v>
      </c>
      <c r="B147">
        <v>2016</v>
      </c>
      <c r="C147" t="s">
        <v>200</v>
      </c>
      <c r="D147" t="s">
        <v>230</v>
      </c>
      <c r="E147" t="s">
        <v>202</v>
      </c>
      <c r="F147" t="s">
        <v>205</v>
      </c>
      <c r="G147">
        <v>7207</v>
      </c>
      <c r="H147" t="s">
        <v>204</v>
      </c>
      <c r="I147" t="b">
        <v>1</v>
      </c>
    </row>
    <row r="148" spans="1:9" x14ac:dyDescent="0.2">
      <c r="A148" s="33">
        <v>42277</v>
      </c>
      <c r="B148">
        <v>2016</v>
      </c>
      <c r="C148" t="s">
        <v>200</v>
      </c>
      <c r="D148" t="s">
        <v>230</v>
      </c>
      <c r="E148" t="s">
        <v>202</v>
      </c>
      <c r="F148" t="s">
        <v>206</v>
      </c>
      <c r="G148">
        <v>1461</v>
      </c>
      <c r="H148" t="s">
        <v>204</v>
      </c>
      <c r="I148" t="b">
        <v>1</v>
      </c>
    </row>
    <row r="149" spans="1:9" x14ac:dyDescent="0.2">
      <c r="A149" s="33">
        <v>42277</v>
      </c>
      <c r="B149">
        <v>2016</v>
      </c>
      <c r="C149" t="s">
        <v>200</v>
      </c>
      <c r="D149" t="s">
        <v>230</v>
      </c>
      <c r="E149" t="s">
        <v>202</v>
      </c>
      <c r="F149" t="s">
        <v>207</v>
      </c>
      <c r="G149">
        <v>0.56999999999999995</v>
      </c>
      <c r="H149" t="s">
        <v>204</v>
      </c>
      <c r="I149" t="b">
        <v>1</v>
      </c>
    </row>
    <row r="150" spans="1:9" x14ac:dyDescent="0.2">
      <c r="A150" s="33">
        <v>42277</v>
      </c>
      <c r="B150">
        <v>2016</v>
      </c>
      <c r="C150" t="s">
        <v>200</v>
      </c>
      <c r="D150" t="s">
        <v>230</v>
      </c>
      <c r="E150" t="s">
        <v>202</v>
      </c>
      <c r="F150" t="s">
        <v>10</v>
      </c>
      <c r="G150">
        <v>7254</v>
      </c>
      <c r="H150" t="s">
        <v>204</v>
      </c>
      <c r="I150" t="b">
        <v>1</v>
      </c>
    </row>
    <row r="151" spans="1:9" x14ac:dyDescent="0.2">
      <c r="A151" s="33">
        <v>42277</v>
      </c>
      <c r="B151">
        <v>2016</v>
      </c>
      <c r="C151" t="s">
        <v>200</v>
      </c>
      <c r="D151" t="s">
        <v>230</v>
      </c>
      <c r="E151" t="s">
        <v>202</v>
      </c>
      <c r="F151" t="s">
        <v>208</v>
      </c>
      <c r="G151">
        <v>1084</v>
      </c>
      <c r="H151" t="s">
        <v>204</v>
      </c>
      <c r="I151" t="b">
        <v>1</v>
      </c>
    </row>
    <row r="152" spans="1:9" x14ac:dyDescent="0.2">
      <c r="A152" s="33">
        <v>42277</v>
      </c>
      <c r="B152">
        <v>2016</v>
      </c>
      <c r="C152" t="s">
        <v>200</v>
      </c>
      <c r="D152" t="s">
        <v>230</v>
      </c>
      <c r="E152" t="s">
        <v>202</v>
      </c>
      <c r="F152" t="s">
        <v>209</v>
      </c>
      <c r="G152">
        <v>13172</v>
      </c>
      <c r="H152" t="s">
        <v>204</v>
      </c>
      <c r="I152" t="b">
        <v>1</v>
      </c>
    </row>
    <row r="153" spans="1:9" x14ac:dyDescent="0.2">
      <c r="A153" s="33">
        <v>42277</v>
      </c>
      <c r="B153">
        <v>2016</v>
      </c>
      <c r="C153" t="s">
        <v>200</v>
      </c>
      <c r="D153" t="s">
        <v>230</v>
      </c>
      <c r="E153" t="s">
        <v>202</v>
      </c>
      <c r="F153" t="s">
        <v>210</v>
      </c>
      <c r="G153">
        <v>64.635163648854217</v>
      </c>
      <c r="H153" t="s">
        <v>204</v>
      </c>
      <c r="I153" t="b">
        <v>1</v>
      </c>
    </row>
    <row r="154" spans="1:9" x14ac:dyDescent="0.2">
      <c r="A154" s="33">
        <v>42277</v>
      </c>
      <c r="B154">
        <v>2016</v>
      </c>
      <c r="C154" t="s">
        <v>200</v>
      </c>
      <c r="D154" t="s">
        <v>230</v>
      </c>
      <c r="E154" t="s">
        <v>202</v>
      </c>
      <c r="F154" t="s">
        <v>211</v>
      </c>
      <c r="G154">
        <v>5513</v>
      </c>
      <c r="H154" t="s">
        <v>204</v>
      </c>
      <c r="I154" t="b">
        <v>1</v>
      </c>
    </row>
    <row r="155" spans="1:9" x14ac:dyDescent="0.2">
      <c r="A155" s="33">
        <v>42277</v>
      </c>
      <c r="B155">
        <v>2016</v>
      </c>
      <c r="C155" t="s">
        <v>200</v>
      </c>
      <c r="D155" t="s">
        <v>230</v>
      </c>
      <c r="E155" t="s">
        <v>202</v>
      </c>
      <c r="F155" t="s">
        <v>212</v>
      </c>
      <c r="G155">
        <v>4620</v>
      </c>
      <c r="H155" t="s">
        <v>204</v>
      </c>
      <c r="I155" t="b">
        <v>1</v>
      </c>
    </row>
    <row r="156" spans="1:9" x14ac:dyDescent="0.2">
      <c r="A156" s="33">
        <v>42277</v>
      </c>
      <c r="B156">
        <v>2016</v>
      </c>
      <c r="C156" t="s">
        <v>200</v>
      </c>
      <c r="D156" t="s">
        <v>230</v>
      </c>
      <c r="E156" t="s">
        <v>202</v>
      </c>
      <c r="F156" t="s">
        <v>213</v>
      </c>
      <c r="G156">
        <v>22.67039599587811</v>
      </c>
      <c r="H156" t="s">
        <v>204</v>
      </c>
      <c r="I156" t="b">
        <v>1</v>
      </c>
    </row>
    <row r="157" spans="1:9" x14ac:dyDescent="0.2">
      <c r="A157" s="33">
        <v>42277</v>
      </c>
      <c r="B157">
        <v>2016</v>
      </c>
      <c r="C157" t="s">
        <v>200</v>
      </c>
      <c r="D157" t="s">
        <v>230</v>
      </c>
      <c r="E157" t="s">
        <v>202</v>
      </c>
      <c r="F157" t="s">
        <v>214</v>
      </c>
      <c r="G157">
        <v>5793</v>
      </c>
      <c r="H157" t="s">
        <v>204</v>
      </c>
      <c r="I157" t="b">
        <v>1</v>
      </c>
    </row>
    <row r="158" spans="1:9" x14ac:dyDescent="0.2">
      <c r="A158" s="33">
        <v>42277</v>
      </c>
      <c r="B158">
        <v>2016</v>
      </c>
      <c r="C158" t="s">
        <v>200</v>
      </c>
      <c r="D158" t="s">
        <v>230</v>
      </c>
      <c r="E158" t="s">
        <v>202</v>
      </c>
      <c r="F158" t="s">
        <v>215</v>
      </c>
      <c r="G158">
        <v>28.426321213013399</v>
      </c>
      <c r="H158" t="s">
        <v>204</v>
      </c>
      <c r="I158" t="b">
        <v>1</v>
      </c>
    </row>
    <row r="159" spans="1:9" x14ac:dyDescent="0.2">
      <c r="A159" s="33">
        <v>42277</v>
      </c>
      <c r="B159">
        <v>2016</v>
      </c>
      <c r="C159" t="s">
        <v>200</v>
      </c>
      <c r="D159" t="s">
        <v>230</v>
      </c>
      <c r="E159" t="s">
        <v>202</v>
      </c>
      <c r="F159" t="s">
        <v>216</v>
      </c>
      <c r="G159">
        <v>-280</v>
      </c>
      <c r="H159" t="s">
        <v>204</v>
      </c>
      <c r="I159" t="b">
        <v>1</v>
      </c>
    </row>
    <row r="160" spans="1:9" x14ac:dyDescent="0.2">
      <c r="A160" s="33">
        <v>42277</v>
      </c>
      <c r="B160">
        <v>2016</v>
      </c>
      <c r="C160" t="s">
        <v>200</v>
      </c>
      <c r="D160" t="s">
        <v>230</v>
      </c>
      <c r="E160" t="s">
        <v>202</v>
      </c>
      <c r="F160" t="s">
        <v>217</v>
      </c>
      <c r="G160">
        <v>893</v>
      </c>
      <c r="H160" t="s">
        <v>204</v>
      </c>
      <c r="I160" t="b">
        <v>1</v>
      </c>
    </row>
    <row r="161" spans="1:9" x14ac:dyDescent="0.2">
      <c r="A161" s="33">
        <v>42277</v>
      </c>
      <c r="B161">
        <v>2016</v>
      </c>
      <c r="C161" t="s">
        <v>200</v>
      </c>
      <c r="D161" t="s">
        <v>230</v>
      </c>
      <c r="E161" t="s">
        <v>202</v>
      </c>
      <c r="F161" t="s">
        <v>218</v>
      </c>
      <c r="G161">
        <v>2962</v>
      </c>
      <c r="H161" t="s">
        <v>204</v>
      </c>
      <c r="I161" t="b">
        <v>1</v>
      </c>
    </row>
    <row r="162" spans="1:9" x14ac:dyDescent="0.2">
      <c r="A162" s="33">
        <v>42277</v>
      </c>
      <c r="B162">
        <v>2016</v>
      </c>
      <c r="C162" t="s">
        <v>200</v>
      </c>
      <c r="D162" t="s">
        <v>230</v>
      </c>
      <c r="E162" t="s">
        <v>202</v>
      </c>
      <c r="F162" t="s">
        <v>1</v>
      </c>
      <c r="G162">
        <v>20379</v>
      </c>
      <c r="H162" t="s">
        <v>204</v>
      </c>
      <c r="I162" t="b">
        <v>1</v>
      </c>
    </row>
    <row r="163" spans="1:9" x14ac:dyDescent="0.2">
      <c r="A163" s="33">
        <v>42277</v>
      </c>
      <c r="B163">
        <v>2016</v>
      </c>
      <c r="C163" t="s">
        <v>200</v>
      </c>
      <c r="D163" t="s">
        <v>230</v>
      </c>
      <c r="E163" t="s">
        <v>202</v>
      </c>
      <c r="F163" t="s">
        <v>219</v>
      </c>
      <c r="G163">
        <v>3333</v>
      </c>
      <c r="H163" t="s">
        <v>204</v>
      </c>
      <c r="I163" t="b">
        <v>1</v>
      </c>
    </row>
    <row r="164" spans="1:9" x14ac:dyDescent="0.2">
      <c r="A164" s="33">
        <v>42369</v>
      </c>
      <c r="B164">
        <v>2016</v>
      </c>
      <c r="C164" t="s">
        <v>220</v>
      </c>
      <c r="D164" t="s">
        <v>231</v>
      </c>
      <c r="E164" t="s">
        <v>202</v>
      </c>
      <c r="F164" t="s">
        <v>203</v>
      </c>
      <c r="G164">
        <v>0.63</v>
      </c>
      <c r="H164" t="s">
        <v>204</v>
      </c>
      <c r="I164" t="b">
        <v>1</v>
      </c>
    </row>
    <row r="165" spans="1:9" x14ac:dyDescent="0.2">
      <c r="A165" s="33">
        <v>42369</v>
      </c>
      <c r="B165">
        <v>2016</v>
      </c>
      <c r="C165" t="s">
        <v>220</v>
      </c>
      <c r="D165" t="s">
        <v>231</v>
      </c>
      <c r="E165" t="s">
        <v>202</v>
      </c>
      <c r="F165" t="s">
        <v>205</v>
      </c>
      <c r="G165">
        <v>9872</v>
      </c>
      <c r="H165" t="s">
        <v>204</v>
      </c>
      <c r="I165" t="b">
        <v>1</v>
      </c>
    </row>
    <row r="166" spans="1:9" x14ac:dyDescent="0.2">
      <c r="A166" s="33">
        <v>42369</v>
      </c>
      <c r="B166">
        <v>2016</v>
      </c>
      <c r="C166" t="s">
        <v>220</v>
      </c>
      <c r="D166" t="s">
        <v>231</v>
      </c>
      <c r="E166" t="s">
        <v>202</v>
      </c>
      <c r="F166" t="s">
        <v>206</v>
      </c>
      <c r="G166">
        <v>1544</v>
      </c>
      <c r="H166" t="s">
        <v>204</v>
      </c>
      <c r="I166" t="b">
        <v>1</v>
      </c>
    </row>
    <row r="167" spans="1:9" x14ac:dyDescent="0.2">
      <c r="A167" s="33">
        <v>42369</v>
      </c>
      <c r="B167">
        <v>2016</v>
      </c>
      <c r="C167" t="s">
        <v>220</v>
      </c>
      <c r="D167" t="s">
        <v>231</v>
      </c>
      <c r="E167" t="s">
        <v>202</v>
      </c>
      <c r="F167" t="s">
        <v>207</v>
      </c>
      <c r="G167">
        <v>0.62</v>
      </c>
      <c r="H167" t="s">
        <v>204</v>
      </c>
      <c r="I167" t="b">
        <v>1</v>
      </c>
    </row>
    <row r="168" spans="1:9" x14ac:dyDescent="0.2">
      <c r="A168" s="33">
        <v>42369</v>
      </c>
      <c r="B168">
        <v>2016</v>
      </c>
      <c r="C168" t="s">
        <v>220</v>
      </c>
      <c r="D168" t="s">
        <v>231</v>
      </c>
      <c r="E168" t="s">
        <v>202</v>
      </c>
      <c r="F168" t="s">
        <v>10</v>
      </c>
      <c r="G168">
        <v>7570</v>
      </c>
      <c r="H168" t="s">
        <v>204</v>
      </c>
      <c r="I168" t="b">
        <v>1</v>
      </c>
    </row>
    <row r="169" spans="1:9" x14ac:dyDescent="0.2">
      <c r="A169" s="33">
        <v>42369</v>
      </c>
      <c r="B169">
        <v>2016</v>
      </c>
      <c r="C169" t="s">
        <v>220</v>
      </c>
      <c r="D169" t="s">
        <v>231</v>
      </c>
      <c r="E169" t="s">
        <v>202</v>
      </c>
      <c r="F169" t="s">
        <v>208</v>
      </c>
      <c r="G169">
        <v>1038</v>
      </c>
      <c r="H169" t="s">
        <v>204</v>
      </c>
      <c r="I169" t="b">
        <v>1</v>
      </c>
    </row>
    <row r="170" spans="1:9" x14ac:dyDescent="0.2">
      <c r="A170" s="33">
        <v>42369</v>
      </c>
      <c r="B170">
        <v>2016</v>
      </c>
      <c r="C170" t="s">
        <v>220</v>
      </c>
      <c r="D170" t="s">
        <v>231</v>
      </c>
      <c r="E170" t="s">
        <v>202</v>
      </c>
      <c r="F170" t="s">
        <v>209</v>
      </c>
      <c r="G170">
        <v>13924</v>
      </c>
      <c r="H170" t="s">
        <v>204</v>
      </c>
      <c r="I170" t="b">
        <v>1</v>
      </c>
    </row>
    <row r="171" spans="1:9" x14ac:dyDescent="0.2">
      <c r="A171" s="33">
        <v>42369</v>
      </c>
      <c r="B171">
        <v>2016</v>
      </c>
      <c r="C171" t="s">
        <v>220</v>
      </c>
      <c r="D171" t="s">
        <v>231</v>
      </c>
      <c r="E171" t="s">
        <v>202</v>
      </c>
      <c r="F171" t="s">
        <v>210</v>
      </c>
      <c r="G171">
        <v>58.514035972432353</v>
      </c>
      <c r="H171" t="s">
        <v>204</v>
      </c>
      <c r="I171" t="b">
        <v>1</v>
      </c>
    </row>
    <row r="172" spans="1:9" x14ac:dyDescent="0.2">
      <c r="A172" s="33">
        <v>42369</v>
      </c>
      <c r="B172">
        <v>2016</v>
      </c>
      <c r="C172" t="s">
        <v>220</v>
      </c>
      <c r="D172" t="s">
        <v>231</v>
      </c>
      <c r="E172" t="s">
        <v>202</v>
      </c>
      <c r="F172" t="s">
        <v>211</v>
      </c>
      <c r="G172">
        <v>5855</v>
      </c>
      <c r="H172" t="s">
        <v>204</v>
      </c>
      <c r="I172" t="b">
        <v>1</v>
      </c>
    </row>
    <row r="173" spans="1:9" x14ac:dyDescent="0.2">
      <c r="A173" s="33">
        <v>42369</v>
      </c>
      <c r="B173">
        <v>2016</v>
      </c>
      <c r="C173" t="s">
        <v>220</v>
      </c>
      <c r="D173" t="s">
        <v>231</v>
      </c>
      <c r="E173" t="s">
        <v>202</v>
      </c>
      <c r="F173" t="s">
        <v>212</v>
      </c>
      <c r="G173">
        <v>4998</v>
      </c>
      <c r="H173" t="s">
        <v>204</v>
      </c>
      <c r="I173" t="b">
        <v>1</v>
      </c>
    </row>
    <row r="174" spans="1:9" x14ac:dyDescent="0.2">
      <c r="A174" s="33">
        <v>42369</v>
      </c>
      <c r="B174">
        <v>2016</v>
      </c>
      <c r="C174" t="s">
        <v>220</v>
      </c>
      <c r="D174" t="s">
        <v>231</v>
      </c>
      <c r="E174" t="s">
        <v>202</v>
      </c>
      <c r="F174" t="s">
        <v>213</v>
      </c>
      <c r="G174">
        <v>21.003530005042869</v>
      </c>
      <c r="H174" t="s">
        <v>204</v>
      </c>
      <c r="I174" t="b">
        <v>1</v>
      </c>
    </row>
    <row r="175" spans="1:9" x14ac:dyDescent="0.2">
      <c r="A175" s="33">
        <v>42369</v>
      </c>
      <c r="B175">
        <v>2016</v>
      </c>
      <c r="C175" t="s">
        <v>220</v>
      </c>
      <c r="D175" t="s">
        <v>231</v>
      </c>
      <c r="E175" t="s">
        <v>202</v>
      </c>
      <c r="F175" t="s">
        <v>214</v>
      </c>
      <c r="G175">
        <v>6026</v>
      </c>
      <c r="H175" t="s">
        <v>204</v>
      </c>
      <c r="I175" t="b">
        <v>1</v>
      </c>
    </row>
    <row r="176" spans="1:9" x14ac:dyDescent="0.2">
      <c r="A176" s="33">
        <v>42369</v>
      </c>
      <c r="B176">
        <v>2016</v>
      </c>
      <c r="C176" t="s">
        <v>220</v>
      </c>
      <c r="D176" t="s">
        <v>231</v>
      </c>
      <c r="E176" t="s">
        <v>202</v>
      </c>
      <c r="F176" t="s">
        <v>215</v>
      </c>
      <c r="G176">
        <v>25.323583795595901</v>
      </c>
      <c r="H176" t="s">
        <v>204</v>
      </c>
      <c r="I176" t="b">
        <v>1</v>
      </c>
    </row>
    <row r="177" spans="1:9" x14ac:dyDescent="0.2">
      <c r="A177" s="33">
        <v>42369</v>
      </c>
      <c r="B177">
        <v>2016</v>
      </c>
      <c r="C177" t="s">
        <v>220</v>
      </c>
      <c r="D177" t="s">
        <v>231</v>
      </c>
      <c r="E177" t="s">
        <v>202</v>
      </c>
      <c r="F177" t="s">
        <v>216</v>
      </c>
      <c r="G177">
        <v>-171</v>
      </c>
      <c r="H177" t="s">
        <v>204</v>
      </c>
      <c r="I177" t="b">
        <v>1</v>
      </c>
    </row>
    <row r="178" spans="1:9" x14ac:dyDescent="0.2">
      <c r="A178" s="33">
        <v>42369</v>
      </c>
      <c r="B178">
        <v>2016</v>
      </c>
      <c r="C178" t="s">
        <v>220</v>
      </c>
      <c r="D178" t="s">
        <v>231</v>
      </c>
      <c r="E178" t="s">
        <v>202</v>
      </c>
      <c r="F178" t="s">
        <v>217</v>
      </c>
      <c r="G178">
        <v>857</v>
      </c>
      <c r="H178" t="s">
        <v>204</v>
      </c>
      <c r="I178" t="b">
        <v>1</v>
      </c>
    </row>
    <row r="179" spans="1:9" x14ac:dyDescent="0.2">
      <c r="A179" s="33">
        <v>42369</v>
      </c>
      <c r="B179">
        <v>2016</v>
      </c>
      <c r="C179" t="s">
        <v>220</v>
      </c>
      <c r="D179" t="s">
        <v>231</v>
      </c>
      <c r="E179" t="s">
        <v>202</v>
      </c>
      <c r="F179" t="s">
        <v>218</v>
      </c>
      <c r="G179">
        <v>2900</v>
      </c>
      <c r="H179" t="s">
        <v>204</v>
      </c>
      <c r="I179" t="b">
        <v>1</v>
      </c>
    </row>
    <row r="180" spans="1:9" x14ac:dyDescent="0.2">
      <c r="A180" s="33">
        <v>42369</v>
      </c>
      <c r="B180">
        <v>2016</v>
      </c>
      <c r="C180" t="s">
        <v>220</v>
      </c>
      <c r="D180" t="s">
        <v>231</v>
      </c>
      <c r="E180" t="s">
        <v>202</v>
      </c>
      <c r="F180" t="s">
        <v>1</v>
      </c>
      <c r="G180">
        <v>23796</v>
      </c>
      <c r="H180" t="s">
        <v>204</v>
      </c>
      <c r="I180" t="b">
        <v>1</v>
      </c>
    </row>
    <row r="181" spans="1:9" x14ac:dyDescent="0.2">
      <c r="A181" s="33">
        <v>42369</v>
      </c>
      <c r="B181">
        <v>2016</v>
      </c>
      <c r="C181" t="s">
        <v>220</v>
      </c>
      <c r="D181" t="s">
        <v>231</v>
      </c>
      <c r="E181" t="s">
        <v>202</v>
      </c>
      <c r="F181" t="s">
        <v>219</v>
      </c>
      <c r="G181">
        <v>3960</v>
      </c>
      <c r="H181" t="s">
        <v>204</v>
      </c>
      <c r="I181" t="b">
        <v>1</v>
      </c>
    </row>
    <row r="182" spans="1:9" x14ac:dyDescent="0.2">
      <c r="A182" s="33">
        <v>42460</v>
      </c>
      <c r="B182">
        <v>2016</v>
      </c>
      <c r="C182" t="s">
        <v>222</v>
      </c>
      <c r="D182" t="s">
        <v>232</v>
      </c>
      <c r="E182" t="s">
        <v>202</v>
      </c>
      <c r="F182" t="s">
        <v>203</v>
      </c>
      <c r="G182">
        <v>0.48</v>
      </c>
      <c r="H182" t="s">
        <v>204</v>
      </c>
      <c r="I182" t="b">
        <v>1</v>
      </c>
    </row>
    <row r="183" spans="1:9" x14ac:dyDescent="0.2">
      <c r="A183" s="33">
        <v>42460</v>
      </c>
      <c r="B183">
        <v>2016</v>
      </c>
      <c r="C183" t="s">
        <v>222</v>
      </c>
      <c r="D183" t="s">
        <v>232</v>
      </c>
      <c r="E183" t="s">
        <v>202</v>
      </c>
      <c r="F183" t="s">
        <v>205</v>
      </c>
      <c r="G183">
        <v>7722</v>
      </c>
      <c r="H183" t="s">
        <v>204</v>
      </c>
      <c r="I183" t="b">
        <v>1</v>
      </c>
    </row>
    <row r="184" spans="1:9" x14ac:dyDescent="0.2">
      <c r="A184" s="33">
        <v>42460</v>
      </c>
      <c r="B184">
        <v>2016</v>
      </c>
      <c r="C184" t="s">
        <v>222</v>
      </c>
      <c r="D184" t="s">
        <v>232</v>
      </c>
      <c r="E184" t="s">
        <v>202</v>
      </c>
      <c r="F184" t="s">
        <v>206</v>
      </c>
      <c r="G184">
        <v>1707</v>
      </c>
      <c r="H184" t="s">
        <v>204</v>
      </c>
      <c r="I184" t="b">
        <v>1</v>
      </c>
    </row>
    <row r="185" spans="1:9" x14ac:dyDescent="0.2">
      <c r="A185" s="33">
        <v>42460</v>
      </c>
      <c r="B185">
        <v>2016</v>
      </c>
      <c r="C185" t="s">
        <v>222</v>
      </c>
      <c r="D185" t="s">
        <v>232</v>
      </c>
      <c r="E185" t="s">
        <v>202</v>
      </c>
      <c r="F185" t="s">
        <v>207</v>
      </c>
      <c r="G185">
        <v>0.47</v>
      </c>
      <c r="H185" t="s">
        <v>204</v>
      </c>
      <c r="I185" t="b">
        <v>1</v>
      </c>
    </row>
    <row r="186" spans="1:9" x14ac:dyDescent="0.2">
      <c r="A186" s="33">
        <v>42460</v>
      </c>
      <c r="B186">
        <v>2016</v>
      </c>
      <c r="C186" t="s">
        <v>222</v>
      </c>
      <c r="D186" t="s">
        <v>232</v>
      </c>
      <c r="E186" t="s">
        <v>202</v>
      </c>
      <c r="F186" t="s">
        <v>10</v>
      </c>
      <c r="G186">
        <v>6990</v>
      </c>
      <c r="H186" t="s">
        <v>204</v>
      </c>
      <c r="I186" t="b">
        <v>1</v>
      </c>
    </row>
    <row r="187" spans="1:9" x14ac:dyDescent="0.2">
      <c r="A187" s="33">
        <v>42460</v>
      </c>
      <c r="B187">
        <v>2016</v>
      </c>
      <c r="C187" t="s">
        <v>222</v>
      </c>
      <c r="D187" t="s">
        <v>232</v>
      </c>
      <c r="E187" t="s">
        <v>202</v>
      </c>
      <c r="F187" t="s">
        <v>208</v>
      </c>
      <c r="G187">
        <v>1140</v>
      </c>
      <c r="H187" t="s">
        <v>204</v>
      </c>
      <c r="I187" t="b">
        <v>1</v>
      </c>
    </row>
    <row r="188" spans="1:9" x14ac:dyDescent="0.2">
      <c r="A188" s="33">
        <v>42460</v>
      </c>
      <c r="B188">
        <v>2016</v>
      </c>
      <c r="C188" t="s">
        <v>222</v>
      </c>
      <c r="D188" t="s">
        <v>232</v>
      </c>
      <c r="E188" t="s">
        <v>202</v>
      </c>
      <c r="F188" t="s">
        <v>209</v>
      </c>
      <c r="G188">
        <v>12809</v>
      </c>
      <c r="H188" t="s">
        <v>204</v>
      </c>
      <c r="I188" t="b">
        <v>1</v>
      </c>
    </row>
    <row r="189" spans="1:9" x14ac:dyDescent="0.2">
      <c r="A189" s="33">
        <v>42460</v>
      </c>
      <c r="B189">
        <v>2016</v>
      </c>
      <c r="C189" t="s">
        <v>222</v>
      </c>
      <c r="D189" t="s">
        <v>232</v>
      </c>
      <c r="E189" t="s">
        <v>202</v>
      </c>
      <c r="F189" t="s">
        <v>210</v>
      </c>
      <c r="G189">
        <v>62.388583118211493</v>
      </c>
      <c r="H189" t="s">
        <v>204</v>
      </c>
      <c r="I189" t="b">
        <v>1</v>
      </c>
    </row>
    <row r="190" spans="1:9" x14ac:dyDescent="0.2">
      <c r="A190" s="33">
        <v>42460</v>
      </c>
      <c r="B190">
        <v>2016</v>
      </c>
      <c r="C190" t="s">
        <v>222</v>
      </c>
      <c r="D190" t="s">
        <v>232</v>
      </c>
      <c r="E190" t="s">
        <v>202</v>
      </c>
      <c r="F190" t="s">
        <v>211</v>
      </c>
      <c r="G190">
        <v>5036</v>
      </c>
      <c r="H190" t="s">
        <v>204</v>
      </c>
      <c r="I190" t="b">
        <v>1</v>
      </c>
    </row>
    <row r="191" spans="1:9" x14ac:dyDescent="0.2">
      <c r="A191" s="33">
        <v>42460</v>
      </c>
      <c r="B191">
        <v>2016</v>
      </c>
      <c r="C191" t="s">
        <v>222</v>
      </c>
      <c r="D191" t="s">
        <v>232</v>
      </c>
      <c r="E191" t="s">
        <v>202</v>
      </c>
      <c r="F191" t="s">
        <v>212</v>
      </c>
      <c r="G191">
        <v>3756</v>
      </c>
      <c r="H191" t="s">
        <v>204</v>
      </c>
      <c r="I191" t="b">
        <v>1</v>
      </c>
    </row>
    <row r="192" spans="1:9" x14ac:dyDescent="0.2">
      <c r="A192" s="33">
        <v>42460</v>
      </c>
      <c r="B192">
        <v>2016</v>
      </c>
      <c r="C192" t="s">
        <v>222</v>
      </c>
      <c r="D192" t="s">
        <v>232</v>
      </c>
      <c r="E192" t="s">
        <v>202</v>
      </c>
      <c r="F192" t="s">
        <v>213</v>
      </c>
      <c r="G192">
        <v>18.294286688422389</v>
      </c>
      <c r="H192" t="s">
        <v>204</v>
      </c>
      <c r="I192" t="b">
        <v>1</v>
      </c>
    </row>
    <row r="193" spans="1:9" x14ac:dyDescent="0.2">
      <c r="A193" s="33">
        <v>42460</v>
      </c>
      <c r="B193">
        <v>2016</v>
      </c>
      <c r="C193" t="s">
        <v>222</v>
      </c>
      <c r="D193" t="s">
        <v>232</v>
      </c>
      <c r="E193" t="s">
        <v>202</v>
      </c>
      <c r="F193" t="s">
        <v>214</v>
      </c>
      <c r="G193">
        <v>5283</v>
      </c>
      <c r="H193" t="s">
        <v>204</v>
      </c>
      <c r="I193" t="b">
        <v>1</v>
      </c>
    </row>
    <row r="194" spans="1:9" x14ac:dyDescent="0.2">
      <c r="A194" s="33">
        <v>42460</v>
      </c>
      <c r="B194">
        <v>2016</v>
      </c>
      <c r="C194" t="s">
        <v>222</v>
      </c>
      <c r="D194" t="s">
        <v>232</v>
      </c>
      <c r="E194" t="s">
        <v>202</v>
      </c>
      <c r="F194" t="s">
        <v>215</v>
      </c>
      <c r="G194">
        <v>25.731820174370458</v>
      </c>
      <c r="H194" t="s">
        <v>204</v>
      </c>
      <c r="I194" t="b">
        <v>1</v>
      </c>
    </row>
    <row r="195" spans="1:9" x14ac:dyDescent="0.2">
      <c r="A195" s="33">
        <v>42460</v>
      </c>
      <c r="B195">
        <v>2016</v>
      </c>
      <c r="C195" t="s">
        <v>222</v>
      </c>
      <c r="D195" t="s">
        <v>232</v>
      </c>
      <c r="E195" t="s">
        <v>202</v>
      </c>
      <c r="F195" t="s">
        <v>216</v>
      </c>
      <c r="G195">
        <v>-247</v>
      </c>
      <c r="H195" t="s">
        <v>204</v>
      </c>
      <c r="I195" t="b">
        <v>1</v>
      </c>
    </row>
    <row r="196" spans="1:9" x14ac:dyDescent="0.2">
      <c r="A196" s="33">
        <v>42460</v>
      </c>
      <c r="B196">
        <v>2016</v>
      </c>
      <c r="C196" t="s">
        <v>222</v>
      </c>
      <c r="D196" t="s">
        <v>232</v>
      </c>
      <c r="E196" t="s">
        <v>202</v>
      </c>
      <c r="F196" t="s">
        <v>217</v>
      </c>
      <c r="G196">
        <v>1280</v>
      </c>
      <c r="H196" t="s">
        <v>204</v>
      </c>
      <c r="I196" t="b">
        <v>1</v>
      </c>
    </row>
    <row r="197" spans="1:9" x14ac:dyDescent="0.2">
      <c r="A197" s="33">
        <v>42460</v>
      </c>
      <c r="B197">
        <v>2016</v>
      </c>
      <c r="C197" t="s">
        <v>222</v>
      </c>
      <c r="D197" t="s">
        <v>232</v>
      </c>
      <c r="E197" t="s">
        <v>202</v>
      </c>
      <c r="F197" t="s">
        <v>218</v>
      </c>
      <c r="G197">
        <v>2980</v>
      </c>
      <c r="H197" t="s">
        <v>204</v>
      </c>
      <c r="I197" t="b">
        <v>1</v>
      </c>
    </row>
    <row r="198" spans="1:9" x14ac:dyDescent="0.2">
      <c r="A198" s="33">
        <v>42460</v>
      </c>
      <c r="B198">
        <v>2016</v>
      </c>
      <c r="C198" t="s">
        <v>222</v>
      </c>
      <c r="D198" t="s">
        <v>232</v>
      </c>
      <c r="E198" t="s">
        <v>202</v>
      </c>
      <c r="F198" t="s">
        <v>1</v>
      </c>
      <c r="G198">
        <v>20531</v>
      </c>
      <c r="H198" t="s">
        <v>204</v>
      </c>
      <c r="I198" t="b">
        <v>1</v>
      </c>
    </row>
    <row r="199" spans="1:9" x14ac:dyDescent="0.2">
      <c r="A199" s="33">
        <v>42460</v>
      </c>
      <c r="B199">
        <v>2016</v>
      </c>
      <c r="C199" t="s">
        <v>222</v>
      </c>
      <c r="D199" t="s">
        <v>232</v>
      </c>
      <c r="E199" t="s">
        <v>202</v>
      </c>
      <c r="F199" t="s">
        <v>219</v>
      </c>
      <c r="G199">
        <v>3406</v>
      </c>
      <c r="H199" t="s">
        <v>204</v>
      </c>
      <c r="I199" t="b">
        <v>1</v>
      </c>
    </row>
    <row r="200" spans="1:9" x14ac:dyDescent="0.2">
      <c r="A200" s="33">
        <v>42551</v>
      </c>
      <c r="B200">
        <v>2016</v>
      </c>
      <c r="C200" t="s">
        <v>224</v>
      </c>
      <c r="D200" t="s">
        <v>233</v>
      </c>
      <c r="E200" t="s">
        <v>202</v>
      </c>
      <c r="F200" t="s">
        <v>203</v>
      </c>
      <c r="G200">
        <v>0.43000000000000022</v>
      </c>
      <c r="H200" t="s">
        <v>204</v>
      </c>
      <c r="I200" t="b">
        <v>1</v>
      </c>
    </row>
    <row r="201" spans="1:9" x14ac:dyDescent="0.2">
      <c r="A201" s="33">
        <v>42551</v>
      </c>
      <c r="B201">
        <v>2016</v>
      </c>
      <c r="C201" t="s">
        <v>224</v>
      </c>
      <c r="D201" t="s">
        <v>233</v>
      </c>
      <c r="E201" t="s">
        <v>202</v>
      </c>
      <c r="F201" t="s">
        <v>205</v>
      </c>
      <c r="G201">
        <v>7979</v>
      </c>
      <c r="H201" t="s">
        <v>204</v>
      </c>
      <c r="I201" t="b">
        <v>1</v>
      </c>
    </row>
    <row r="202" spans="1:9" x14ac:dyDescent="0.2">
      <c r="A202" s="33">
        <v>42551</v>
      </c>
      <c r="B202">
        <v>2016</v>
      </c>
      <c r="C202" t="s">
        <v>224</v>
      </c>
      <c r="D202" t="s">
        <v>233</v>
      </c>
      <c r="E202" t="s">
        <v>202</v>
      </c>
      <c r="F202" t="s">
        <v>206</v>
      </c>
      <c r="G202">
        <v>1910</v>
      </c>
      <c r="H202" t="s">
        <v>204</v>
      </c>
      <c r="I202" t="b">
        <v>1</v>
      </c>
    </row>
    <row r="203" spans="1:9" x14ac:dyDescent="0.2">
      <c r="A203" s="33">
        <v>42551</v>
      </c>
      <c r="B203">
        <v>2016</v>
      </c>
      <c r="C203" t="s">
        <v>224</v>
      </c>
      <c r="D203" t="s">
        <v>233</v>
      </c>
      <c r="E203" t="s">
        <v>202</v>
      </c>
      <c r="F203" t="s">
        <v>207</v>
      </c>
      <c r="G203">
        <v>0.44000000000000022</v>
      </c>
      <c r="H203" t="s">
        <v>204</v>
      </c>
      <c r="I203" t="b">
        <v>1</v>
      </c>
    </row>
    <row r="204" spans="1:9" x14ac:dyDescent="0.2">
      <c r="A204" s="33">
        <v>42551</v>
      </c>
      <c r="B204">
        <v>2016</v>
      </c>
      <c r="C204" t="s">
        <v>224</v>
      </c>
      <c r="D204" t="s">
        <v>233</v>
      </c>
      <c r="E204" t="s">
        <v>202</v>
      </c>
      <c r="F204" t="s">
        <v>10</v>
      </c>
      <c r="G204">
        <v>4990</v>
      </c>
      <c r="H204" t="s">
        <v>204</v>
      </c>
      <c r="I204" t="b">
        <v>1</v>
      </c>
    </row>
    <row r="205" spans="1:9" x14ac:dyDescent="0.2">
      <c r="A205" s="33">
        <v>42551</v>
      </c>
      <c r="B205">
        <v>2016</v>
      </c>
      <c r="C205" t="s">
        <v>224</v>
      </c>
      <c r="D205" t="s">
        <v>233</v>
      </c>
      <c r="E205" t="s">
        <v>202</v>
      </c>
      <c r="F205" t="s">
        <v>208</v>
      </c>
      <c r="G205">
        <v>1301</v>
      </c>
      <c r="H205" t="s">
        <v>204</v>
      </c>
      <c r="I205" t="b">
        <v>1</v>
      </c>
    </row>
    <row r="206" spans="1:9" x14ac:dyDescent="0.2">
      <c r="A206" s="33">
        <v>42551</v>
      </c>
      <c r="B206">
        <v>2016</v>
      </c>
      <c r="C206" t="s">
        <v>224</v>
      </c>
      <c r="D206" t="s">
        <v>233</v>
      </c>
      <c r="E206" t="s">
        <v>202</v>
      </c>
      <c r="F206" t="s">
        <v>209</v>
      </c>
      <c r="G206">
        <v>12635</v>
      </c>
      <c r="H206" t="s">
        <v>204</v>
      </c>
      <c r="I206" t="b">
        <v>1</v>
      </c>
    </row>
    <row r="207" spans="1:9" x14ac:dyDescent="0.2">
      <c r="A207" s="33">
        <v>42551</v>
      </c>
      <c r="B207">
        <v>2016</v>
      </c>
      <c r="C207" t="s">
        <v>224</v>
      </c>
      <c r="D207" t="s">
        <v>233</v>
      </c>
      <c r="E207" t="s">
        <v>202</v>
      </c>
      <c r="F207" t="s">
        <v>210</v>
      </c>
      <c r="G207">
        <v>61.29329581837586</v>
      </c>
      <c r="H207" t="s">
        <v>204</v>
      </c>
      <c r="I207" t="b">
        <v>1</v>
      </c>
    </row>
    <row r="208" spans="1:9" x14ac:dyDescent="0.2">
      <c r="A208" s="33">
        <v>42551</v>
      </c>
      <c r="B208">
        <v>2016</v>
      </c>
      <c r="C208" t="s">
        <v>224</v>
      </c>
      <c r="D208" t="s">
        <v>233</v>
      </c>
      <c r="E208" t="s">
        <v>202</v>
      </c>
      <c r="F208" t="s">
        <v>211</v>
      </c>
      <c r="G208">
        <v>3347</v>
      </c>
      <c r="H208" t="s">
        <v>204</v>
      </c>
      <c r="I208" t="b">
        <v>1</v>
      </c>
    </row>
    <row r="209" spans="1:9" x14ac:dyDescent="0.2">
      <c r="A209" s="33">
        <v>42551</v>
      </c>
      <c r="B209">
        <v>2016</v>
      </c>
      <c r="C209" t="s">
        <v>224</v>
      </c>
      <c r="D209" t="s">
        <v>233</v>
      </c>
      <c r="E209" t="s">
        <v>202</v>
      </c>
      <c r="F209" t="s">
        <v>212</v>
      </c>
      <c r="G209">
        <v>3424</v>
      </c>
      <c r="H209" t="s">
        <v>204</v>
      </c>
      <c r="I209" t="b">
        <v>1</v>
      </c>
    </row>
    <row r="210" spans="1:9" x14ac:dyDescent="0.2">
      <c r="A210" s="33">
        <v>42551</v>
      </c>
      <c r="B210">
        <v>2016</v>
      </c>
      <c r="C210" t="s">
        <v>224</v>
      </c>
      <c r="D210" t="s">
        <v>233</v>
      </c>
      <c r="E210" t="s">
        <v>202</v>
      </c>
      <c r="F210" t="s">
        <v>213</v>
      </c>
      <c r="G210">
        <v>16.610070825652471</v>
      </c>
      <c r="H210" t="s">
        <v>204</v>
      </c>
      <c r="I210" t="b">
        <v>1</v>
      </c>
    </row>
    <row r="211" spans="1:9" x14ac:dyDescent="0.2">
      <c r="A211" s="33">
        <v>42551</v>
      </c>
      <c r="B211">
        <v>2016</v>
      </c>
      <c r="C211" t="s">
        <v>224</v>
      </c>
      <c r="D211" t="s">
        <v>233</v>
      </c>
      <c r="E211" t="s">
        <v>202</v>
      </c>
      <c r="F211" t="s">
        <v>214</v>
      </c>
      <c r="G211">
        <v>3080</v>
      </c>
      <c r="H211" t="s">
        <v>204</v>
      </c>
      <c r="I211" t="b">
        <v>1</v>
      </c>
    </row>
    <row r="212" spans="1:9" x14ac:dyDescent="0.2">
      <c r="A212" s="33">
        <v>42551</v>
      </c>
      <c r="B212">
        <v>2016</v>
      </c>
      <c r="C212" t="s">
        <v>224</v>
      </c>
      <c r="D212" t="s">
        <v>233</v>
      </c>
      <c r="E212" t="s">
        <v>202</v>
      </c>
      <c r="F212" t="s">
        <v>215</v>
      </c>
      <c r="G212">
        <v>14.941302027748129</v>
      </c>
      <c r="H212" t="s">
        <v>204</v>
      </c>
      <c r="I212" t="b">
        <v>1</v>
      </c>
    </row>
    <row r="213" spans="1:9" x14ac:dyDescent="0.2">
      <c r="A213" s="33">
        <v>42551</v>
      </c>
      <c r="B213">
        <v>2016</v>
      </c>
      <c r="C213" t="s">
        <v>224</v>
      </c>
      <c r="D213" t="s">
        <v>233</v>
      </c>
      <c r="E213" t="s">
        <v>202</v>
      </c>
      <c r="F213" t="s">
        <v>216</v>
      </c>
      <c r="G213">
        <v>267</v>
      </c>
      <c r="H213" t="s">
        <v>204</v>
      </c>
      <c r="I213" t="b">
        <v>1</v>
      </c>
    </row>
    <row r="214" spans="1:9" x14ac:dyDescent="0.2">
      <c r="A214" s="33">
        <v>42551</v>
      </c>
      <c r="B214">
        <v>2016</v>
      </c>
      <c r="C214" t="s">
        <v>224</v>
      </c>
      <c r="D214" t="s">
        <v>233</v>
      </c>
      <c r="E214" t="s">
        <v>202</v>
      </c>
      <c r="F214" t="s">
        <v>217</v>
      </c>
      <c r="G214">
        <v>-77</v>
      </c>
      <c r="H214" t="s">
        <v>204</v>
      </c>
      <c r="I214" t="b">
        <v>1</v>
      </c>
    </row>
    <row r="215" spans="1:9" x14ac:dyDescent="0.2">
      <c r="A215" s="33">
        <v>42551</v>
      </c>
      <c r="B215">
        <v>2016</v>
      </c>
      <c r="C215" t="s">
        <v>224</v>
      </c>
      <c r="D215" t="s">
        <v>233</v>
      </c>
      <c r="E215" t="s">
        <v>202</v>
      </c>
      <c r="F215" t="s">
        <v>218</v>
      </c>
      <c r="G215">
        <v>3146</v>
      </c>
      <c r="H215" t="s">
        <v>204</v>
      </c>
      <c r="I215" t="b">
        <v>1</v>
      </c>
    </row>
    <row r="216" spans="1:9" x14ac:dyDescent="0.2">
      <c r="A216" s="33">
        <v>42551</v>
      </c>
      <c r="B216">
        <v>2016</v>
      </c>
      <c r="C216" t="s">
        <v>224</v>
      </c>
      <c r="D216" t="s">
        <v>233</v>
      </c>
      <c r="E216" t="s">
        <v>202</v>
      </c>
      <c r="F216" t="s">
        <v>1</v>
      </c>
      <c r="G216">
        <v>20614</v>
      </c>
      <c r="H216" t="s">
        <v>204</v>
      </c>
      <c r="I216" t="b">
        <v>1</v>
      </c>
    </row>
    <row r="217" spans="1:9" x14ac:dyDescent="0.2">
      <c r="A217" s="33">
        <v>42551</v>
      </c>
      <c r="B217">
        <v>2016</v>
      </c>
      <c r="C217" t="s">
        <v>224</v>
      </c>
      <c r="D217" t="s">
        <v>233</v>
      </c>
      <c r="E217" t="s">
        <v>202</v>
      </c>
      <c r="F217" t="s">
        <v>219</v>
      </c>
      <c r="G217">
        <v>3998</v>
      </c>
      <c r="H217" t="s">
        <v>204</v>
      </c>
      <c r="I217" t="b">
        <v>1</v>
      </c>
    </row>
    <row r="218" spans="1:9" x14ac:dyDescent="0.2">
      <c r="A218" s="33">
        <v>42643</v>
      </c>
      <c r="B218">
        <v>2017</v>
      </c>
      <c r="C218" t="s">
        <v>200</v>
      </c>
      <c r="D218" t="s">
        <v>234</v>
      </c>
      <c r="E218" t="s">
        <v>202</v>
      </c>
      <c r="F218" t="s">
        <v>203</v>
      </c>
      <c r="G218">
        <v>0.6</v>
      </c>
      <c r="H218" t="s">
        <v>204</v>
      </c>
      <c r="I218" t="b">
        <v>1</v>
      </c>
    </row>
    <row r="219" spans="1:9" x14ac:dyDescent="0.2">
      <c r="A219" s="33">
        <v>42643</v>
      </c>
      <c r="B219">
        <v>2017</v>
      </c>
      <c r="C219" t="s">
        <v>200</v>
      </c>
      <c r="D219" t="s">
        <v>234</v>
      </c>
      <c r="E219" t="s">
        <v>202</v>
      </c>
      <c r="F219" t="s">
        <v>205</v>
      </c>
      <c r="G219">
        <v>7844</v>
      </c>
      <c r="H219" t="s">
        <v>204</v>
      </c>
      <c r="I219" t="b">
        <v>1</v>
      </c>
    </row>
    <row r="220" spans="1:9" x14ac:dyDescent="0.2">
      <c r="A220" s="33">
        <v>42643</v>
      </c>
      <c r="B220">
        <v>2017</v>
      </c>
      <c r="C220" t="s">
        <v>200</v>
      </c>
      <c r="D220" t="s">
        <v>234</v>
      </c>
      <c r="E220" t="s">
        <v>202</v>
      </c>
      <c r="F220" t="s">
        <v>206</v>
      </c>
      <c r="G220">
        <v>1816</v>
      </c>
      <c r="H220" t="s">
        <v>204</v>
      </c>
      <c r="I220" t="b">
        <v>1</v>
      </c>
    </row>
    <row r="221" spans="1:9" x14ac:dyDescent="0.2">
      <c r="A221" s="33">
        <v>42643</v>
      </c>
      <c r="B221">
        <v>2017</v>
      </c>
      <c r="C221" t="s">
        <v>200</v>
      </c>
      <c r="D221" t="s">
        <v>234</v>
      </c>
      <c r="E221" t="s">
        <v>202</v>
      </c>
      <c r="F221" t="s">
        <v>207</v>
      </c>
      <c r="G221">
        <v>0.6</v>
      </c>
      <c r="H221" t="s">
        <v>204</v>
      </c>
      <c r="I221" t="b">
        <v>1</v>
      </c>
    </row>
    <row r="222" spans="1:9" x14ac:dyDescent="0.2">
      <c r="A222" s="33">
        <v>42643</v>
      </c>
      <c r="B222">
        <v>2017</v>
      </c>
      <c r="C222" t="s">
        <v>200</v>
      </c>
      <c r="D222" t="s">
        <v>234</v>
      </c>
      <c r="E222" t="s">
        <v>202</v>
      </c>
      <c r="F222" t="s">
        <v>10</v>
      </c>
      <c r="G222">
        <v>7041</v>
      </c>
      <c r="H222" t="s">
        <v>204</v>
      </c>
      <c r="I222" t="b">
        <v>1</v>
      </c>
    </row>
    <row r="223" spans="1:9" x14ac:dyDescent="0.2">
      <c r="A223" s="33">
        <v>42643</v>
      </c>
      <c r="B223">
        <v>2017</v>
      </c>
      <c r="C223" t="s">
        <v>200</v>
      </c>
      <c r="D223" t="s">
        <v>234</v>
      </c>
      <c r="E223" t="s">
        <v>202</v>
      </c>
      <c r="F223" t="s">
        <v>208</v>
      </c>
      <c r="G223">
        <v>1045</v>
      </c>
      <c r="H223" t="s">
        <v>204</v>
      </c>
      <c r="I223" t="b">
        <v>1</v>
      </c>
    </row>
    <row r="224" spans="1:9" x14ac:dyDescent="0.2">
      <c r="A224" s="33">
        <v>42643</v>
      </c>
      <c r="B224">
        <v>2017</v>
      </c>
      <c r="C224" t="s">
        <v>200</v>
      </c>
      <c r="D224" t="s">
        <v>234</v>
      </c>
      <c r="E224" t="s">
        <v>202</v>
      </c>
      <c r="F224" t="s">
        <v>209</v>
      </c>
      <c r="G224">
        <v>12609</v>
      </c>
      <c r="H224" t="s">
        <v>204</v>
      </c>
      <c r="I224" t="b">
        <v>1</v>
      </c>
    </row>
    <row r="225" spans="1:9" x14ac:dyDescent="0.2">
      <c r="A225" s="33">
        <v>42643</v>
      </c>
      <c r="B225">
        <v>2017</v>
      </c>
      <c r="C225" t="s">
        <v>200</v>
      </c>
      <c r="D225" t="s">
        <v>234</v>
      </c>
      <c r="E225" t="s">
        <v>202</v>
      </c>
      <c r="F225" t="s">
        <v>210</v>
      </c>
      <c r="G225">
        <v>61.648657898596781</v>
      </c>
      <c r="H225" t="s">
        <v>204</v>
      </c>
      <c r="I225" t="b">
        <v>1</v>
      </c>
    </row>
    <row r="226" spans="1:9" x14ac:dyDescent="0.2">
      <c r="A226" s="33">
        <v>42643</v>
      </c>
      <c r="B226">
        <v>2017</v>
      </c>
      <c r="C226" t="s">
        <v>200</v>
      </c>
      <c r="D226" t="s">
        <v>234</v>
      </c>
      <c r="E226" t="s">
        <v>202</v>
      </c>
      <c r="F226" t="s">
        <v>211</v>
      </c>
      <c r="G226">
        <v>5325</v>
      </c>
      <c r="H226" t="s">
        <v>204</v>
      </c>
      <c r="I226" t="b">
        <v>1</v>
      </c>
    </row>
    <row r="227" spans="1:9" x14ac:dyDescent="0.2">
      <c r="A227" s="33">
        <v>42643</v>
      </c>
      <c r="B227">
        <v>2017</v>
      </c>
      <c r="C227" t="s">
        <v>200</v>
      </c>
      <c r="D227" t="s">
        <v>234</v>
      </c>
      <c r="E227" t="s">
        <v>202</v>
      </c>
      <c r="F227" t="s">
        <v>212</v>
      </c>
      <c r="G227">
        <v>4690</v>
      </c>
      <c r="H227" t="s">
        <v>204</v>
      </c>
      <c r="I227" t="b">
        <v>1</v>
      </c>
    </row>
    <row r="228" spans="1:9" x14ac:dyDescent="0.2">
      <c r="A228" s="33">
        <v>42643</v>
      </c>
      <c r="B228">
        <v>2017</v>
      </c>
      <c r="C228" t="s">
        <v>200</v>
      </c>
      <c r="D228" t="s">
        <v>234</v>
      </c>
      <c r="E228" t="s">
        <v>202</v>
      </c>
      <c r="F228" t="s">
        <v>213</v>
      </c>
      <c r="G228">
        <v>22.930621424729871</v>
      </c>
      <c r="H228" t="s">
        <v>204</v>
      </c>
      <c r="I228" t="b">
        <v>1</v>
      </c>
    </row>
    <row r="229" spans="1:9" x14ac:dyDescent="0.2">
      <c r="A229" s="33">
        <v>42643</v>
      </c>
      <c r="B229">
        <v>2017</v>
      </c>
      <c r="C229" t="s">
        <v>200</v>
      </c>
      <c r="D229" t="s">
        <v>234</v>
      </c>
      <c r="E229" t="s">
        <v>202</v>
      </c>
      <c r="F229" t="s">
        <v>214</v>
      </c>
      <c r="G229">
        <v>5225</v>
      </c>
      <c r="H229" t="s">
        <v>204</v>
      </c>
      <c r="I229" t="b">
        <v>1</v>
      </c>
    </row>
    <row r="230" spans="1:9" x14ac:dyDescent="0.2">
      <c r="A230" s="33">
        <v>42643</v>
      </c>
      <c r="B230">
        <v>2017</v>
      </c>
      <c r="C230" t="s">
        <v>200</v>
      </c>
      <c r="D230" t="s">
        <v>234</v>
      </c>
      <c r="E230" t="s">
        <v>202</v>
      </c>
      <c r="F230" t="s">
        <v>215</v>
      </c>
      <c r="G230">
        <v>25.546374614970912</v>
      </c>
      <c r="H230" t="s">
        <v>204</v>
      </c>
      <c r="I230" t="b">
        <v>1</v>
      </c>
    </row>
    <row r="231" spans="1:9" x14ac:dyDescent="0.2">
      <c r="A231" s="33">
        <v>42643</v>
      </c>
      <c r="B231">
        <v>2017</v>
      </c>
      <c r="C231" t="s">
        <v>200</v>
      </c>
      <c r="D231" t="s">
        <v>234</v>
      </c>
      <c r="E231" t="s">
        <v>202</v>
      </c>
      <c r="F231" t="s">
        <v>216</v>
      </c>
      <c r="G231">
        <v>100</v>
      </c>
      <c r="H231" t="s">
        <v>204</v>
      </c>
      <c r="I231" t="b">
        <v>1</v>
      </c>
    </row>
    <row r="232" spans="1:9" x14ac:dyDescent="0.2">
      <c r="A232" s="33">
        <v>42643</v>
      </c>
      <c r="B232">
        <v>2017</v>
      </c>
      <c r="C232" t="s">
        <v>200</v>
      </c>
      <c r="D232" t="s">
        <v>234</v>
      </c>
      <c r="E232" t="s">
        <v>202</v>
      </c>
      <c r="F232" t="s">
        <v>217</v>
      </c>
      <c r="G232">
        <v>635</v>
      </c>
      <c r="H232" t="s">
        <v>204</v>
      </c>
      <c r="I232" t="b">
        <v>1</v>
      </c>
    </row>
    <row r="233" spans="1:9" x14ac:dyDescent="0.2">
      <c r="A233" s="33">
        <v>42643</v>
      </c>
      <c r="B233">
        <v>2017</v>
      </c>
      <c r="C233" t="s">
        <v>200</v>
      </c>
      <c r="D233" t="s">
        <v>234</v>
      </c>
      <c r="E233" t="s">
        <v>202</v>
      </c>
      <c r="F233" t="s">
        <v>218</v>
      </c>
      <c r="G233">
        <v>3106</v>
      </c>
      <c r="H233" t="s">
        <v>204</v>
      </c>
      <c r="I233" t="b">
        <v>1</v>
      </c>
    </row>
    <row r="234" spans="1:9" x14ac:dyDescent="0.2">
      <c r="A234" s="33">
        <v>42643</v>
      </c>
      <c r="B234">
        <v>2017</v>
      </c>
      <c r="C234" t="s">
        <v>200</v>
      </c>
      <c r="D234" t="s">
        <v>234</v>
      </c>
      <c r="E234" t="s">
        <v>202</v>
      </c>
      <c r="F234" t="s">
        <v>1</v>
      </c>
      <c r="G234">
        <v>20453</v>
      </c>
      <c r="H234" t="s">
        <v>204</v>
      </c>
      <c r="I234" t="b">
        <v>1</v>
      </c>
    </row>
    <row r="235" spans="1:9" x14ac:dyDescent="0.2">
      <c r="A235" s="33">
        <v>42643</v>
      </c>
      <c r="B235">
        <v>2017</v>
      </c>
      <c r="C235" t="s">
        <v>200</v>
      </c>
      <c r="D235" t="s">
        <v>234</v>
      </c>
      <c r="E235" t="s">
        <v>202</v>
      </c>
      <c r="F235" t="s">
        <v>219</v>
      </c>
      <c r="G235">
        <v>3233</v>
      </c>
      <c r="H235" t="s">
        <v>204</v>
      </c>
      <c r="I235" t="b">
        <v>1</v>
      </c>
    </row>
    <row r="236" spans="1:9" x14ac:dyDescent="0.2">
      <c r="A236" s="33">
        <v>42735</v>
      </c>
      <c r="B236">
        <v>2017</v>
      </c>
      <c r="C236" t="s">
        <v>220</v>
      </c>
      <c r="D236" t="s">
        <v>235</v>
      </c>
      <c r="E236" t="s">
        <v>202</v>
      </c>
      <c r="F236" t="s">
        <v>203</v>
      </c>
      <c r="G236">
        <v>0.67</v>
      </c>
      <c r="H236" t="s">
        <v>204</v>
      </c>
      <c r="I236" t="b">
        <v>1</v>
      </c>
    </row>
    <row r="237" spans="1:9" x14ac:dyDescent="0.2">
      <c r="A237" s="33">
        <v>42735</v>
      </c>
      <c r="B237">
        <v>2017</v>
      </c>
      <c r="C237" t="s">
        <v>220</v>
      </c>
      <c r="D237" t="s">
        <v>235</v>
      </c>
      <c r="E237" t="s">
        <v>202</v>
      </c>
      <c r="F237" t="s">
        <v>205</v>
      </c>
      <c r="G237">
        <v>9901</v>
      </c>
      <c r="H237" t="s">
        <v>204</v>
      </c>
      <c r="I237" t="b">
        <v>1</v>
      </c>
    </row>
    <row r="238" spans="1:9" x14ac:dyDescent="0.2">
      <c r="A238" s="33">
        <v>42735</v>
      </c>
      <c r="B238">
        <v>2017</v>
      </c>
      <c r="C238" t="s">
        <v>220</v>
      </c>
      <c r="D238" t="s">
        <v>235</v>
      </c>
      <c r="E238" t="s">
        <v>202</v>
      </c>
      <c r="F238" t="s">
        <v>206</v>
      </c>
      <c r="G238">
        <v>2166</v>
      </c>
      <c r="H238" t="s">
        <v>204</v>
      </c>
      <c r="I238" t="b">
        <v>1</v>
      </c>
    </row>
    <row r="239" spans="1:9" x14ac:dyDescent="0.2">
      <c r="A239" s="33">
        <v>42735</v>
      </c>
      <c r="B239">
        <v>2017</v>
      </c>
      <c r="C239" t="s">
        <v>220</v>
      </c>
      <c r="D239" t="s">
        <v>235</v>
      </c>
      <c r="E239" t="s">
        <v>202</v>
      </c>
      <c r="F239" t="s">
        <v>207</v>
      </c>
      <c r="G239">
        <v>0.66</v>
      </c>
      <c r="H239" t="s">
        <v>204</v>
      </c>
      <c r="I239" t="b">
        <v>1</v>
      </c>
    </row>
    <row r="240" spans="1:9" x14ac:dyDescent="0.2">
      <c r="A240" s="33">
        <v>42735</v>
      </c>
      <c r="B240">
        <v>2017</v>
      </c>
      <c r="C240" t="s">
        <v>220</v>
      </c>
      <c r="D240" t="s">
        <v>235</v>
      </c>
      <c r="E240" t="s">
        <v>202</v>
      </c>
      <c r="F240" t="s">
        <v>10</v>
      </c>
      <c r="G240">
        <v>8343</v>
      </c>
      <c r="H240" t="s">
        <v>204</v>
      </c>
      <c r="I240" t="b">
        <v>1</v>
      </c>
    </row>
    <row r="241" spans="1:9" x14ac:dyDescent="0.2">
      <c r="A241" s="33">
        <v>42735</v>
      </c>
      <c r="B241">
        <v>2017</v>
      </c>
      <c r="C241" t="s">
        <v>220</v>
      </c>
      <c r="D241" t="s">
        <v>235</v>
      </c>
      <c r="E241" t="s">
        <v>202</v>
      </c>
      <c r="F241" t="s">
        <v>208</v>
      </c>
      <c r="G241">
        <v>879</v>
      </c>
      <c r="H241" t="s">
        <v>204</v>
      </c>
      <c r="I241" t="b">
        <v>1</v>
      </c>
    </row>
    <row r="242" spans="1:9" x14ac:dyDescent="0.2">
      <c r="A242" s="33">
        <v>42735</v>
      </c>
      <c r="B242">
        <v>2017</v>
      </c>
      <c r="C242" t="s">
        <v>220</v>
      </c>
      <c r="D242" t="s">
        <v>235</v>
      </c>
      <c r="E242" t="s">
        <v>202</v>
      </c>
      <c r="F242" t="s">
        <v>209</v>
      </c>
      <c r="G242">
        <v>14189</v>
      </c>
      <c r="H242" t="s">
        <v>204</v>
      </c>
      <c r="I242" t="b">
        <v>1</v>
      </c>
    </row>
    <row r="243" spans="1:9" x14ac:dyDescent="0.2">
      <c r="A243" s="33">
        <v>42735</v>
      </c>
      <c r="B243">
        <v>2017</v>
      </c>
      <c r="C243" t="s">
        <v>220</v>
      </c>
      <c r="D243" t="s">
        <v>235</v>
      </c>
      <c r="E243" t="s">
        <v>202</v>
      </c>
      <c r="F243" t="s">
        <v>210</v>
      </c>
      <c r="G243">
        <v>58.89995848899958</v>
      </c>
      <c r="H243" t="s">
        <v>204</v>
      </c>
      <c r="I243" t="b">
        <v>1</v>
      </c>
    </row>
    <row r="244" spans="1:9" x14ac:dyDescent="0.2">
      <c r="A244" s="33">
        <v>42735</v>
      </c>
      <c r="B244">
        <v>2017</v>
      </c>
      <c r="C244" t="s">
        <v>220</v>
      </c>
      <c r="D244" t="s">
        <v>235</v>
      </c>
      <c r="E244" t="s">
        <v>202</v>
      </c>
      <c r="F244" t="s">
        <v>211</v>
      </c>
      <c r="G244">
        <v>6363</v>
      </c>
      <c r="H244" t="s">
        <v>204</v>
      </c>
      <c r="I244" t="b">
        <v>1</v>
      </c>
    </row>
    <row r="245" spans="1:9" x14ac:dyDescent="0.2">
      <c r="A245" s="33">
        <v>42735</v>
      </c>
      <c r="B245">
        <v>2017</v>
      </c>
      <c r="C245" t="s">
        <v>220</v>
      </c>
      <c r="D245" t="s">
        <v>235</v>
      </c>
      <c r="E245" t="s">
        <v>202</v>
      </c>
      <c r="F245" t="s">
        <v>212</v>
      </c>
      <c r="G245">
        <v>5200</v>
      </c>
      <c r="H245" t="s">
        <v>204</v>
      </c>
      <c r="I245" t="b">
        <v>1</v>
      </c>
    </row>
    <row r="246" spans="1:9" x14ac:dyDescent="0.2">
      <c r="A246" s="33">
        <v>42735</v>
      </c>
      <c r="B246">
        <v>2017</v>
      </c>
      <c r="C246" t="s">
        <v>220</v>
      </c>
      <c r="D246" t="s">
        <v>235</v>
      </c>
      <c r="E246" t="s">
        <v>202</v>
      </c>
      <c r="F246" t="s">
        <v>213</v>
      </c>
      <c r="G246">
        <v>21.585720215857201</v>
      </c>
      <c r="H246" t="s">
        <v>204</v>
      </c>
      <c r="I246" t="b">
        <v>1</v>
      </c>
    </row>
    <row r="247" spans="1:9" x14ac:dyDescent="0.2">
      <c r="A247" s="33">
        <v>42735</v>
      </c>
      <c r="B247">
        <v>2017</v>
      </c>
      <c r="C247" t="s">
        <v>220</v>
      </c>
      <c r="D247" t="s">
        <v>235</v>
      </c>
      <c r="E247" t="s">
        <v>202</v>
      </c>
      <c r="F247" t="s">
        <v>214</v>
      </c>
      <c r="G247">
        <v>6177</v>
      </c>
      <c r="H247" t="s">
        <v>204</v>
      </c>
      <c r="I247" t="b">
        <v>1</v>
      </c>
    </row>
    <row r="248" spans="1:9" x14ac:dyDescent="0.2">
      <c r="A248" s="33">
        <v>42735</v>
      </c>
      <c r="B248">
        <v>2017</v>
      </c>
      <c r="C248" t="s">
        <v>220</v>
      </c>
      <c r="D248" t="s">
        <v>235</v>
      </c>
      <c r="E248" t="s">
        <v>202</v>
      </c>
      <c r="F248" t="s">
        <v>215</v>
      </c>
      <c r="G248">
        <v>25.641344956413452</v>
      </c>
      <c r="H248" t="s">
        <v>204</v>
      </c>
      <c r="I248" t="b">
        <v>1</v>
      </c>
    </row>
    <row r="249" spans="1:9" x14ac:dyDescent="0.2">
      <c r="A249" s="33">
        <v>42735</v>
      </c>
      <c r="B249">
        <v>2017</v>
      </c>
      <c r="C249" t="s">
        <v>220</v>
      </c>
      <c r="D249" t="s">
        <v>235</v>
      </c>
      <c r="E249" t="s">
        <v>202</v>
      </c>
      <c r="F249" t="s">
        <v>216</v>
      </c>
      <c r="G249">
        <v>186</v>
      </c>
      <c r="H249" t="s">
        <v>204</v>
      </c>
      <c r="I249" t="b">
        <v>1</v>
      </c>
    </row>
    <row r="250" spans="1:9" x14ac:dyDescent="0.2">
      <c r="A250" s="33">
        <v>42735</v>
      </c>
      <c r="B250">
        <v>2017</v>
      </c>
      <c r="C250" t="s">
        <v>220</v>
      </c>
      <c r="D250" t="s">
        <v>235</v>
      </c>
      <c r="E250" t="s">
        <v>202</v>
      </c>
      <c r="F250" t="s">
        <v>217</v>
      </c>
      <c r="G250">
        <v>1163</v>
      </c>
      <c r="H250" t="s">
        <v>204</v>
      </c>
      <c r="I250" t="b">
        <v>1</v>
      </c>
    </row>
    <row r="251" spans="1:9" x14ac:dyDescent="0.2">
      <c r="A251" s="33">
        <v>42735</v>
      </c>
      <c r="B251">
        <v>2017</v>
      </c>
      <c r="C251" t="s">
        <v>220</v>
      </c>
      <c r="D251" t="s">
        <v>235</v>
      </c>
      <c r="E251" t="s">
        <v>202</v>
      </c>
      <c r="F251" t="s">
        <v>218</v>
      </c>
      <c r="G251">
        <v>3062</v>
      </c>
      <c r="H251" t="s">
        <v>204</v>
      </c>
      <c r="I251" t="b">
        <v>1</v>
      </c>
    </row>
    <row r="252" spans="1:9" x14ac:dyDescent="0.2">
      <c r="A252" s="33">
        <v>42735</v>
      </c>
      <c r="B252">
        <v>2017</v>
      </c>
      <c r="C252" t="s">
        <v>220</v>
      </c>
      <c r="D252" t="s">
        <v>235</v>
      </c>
      <c r="E252" t="s">
        <v>202</v>
      </c>
      <c r="F252" t="s">
        <v>1</v>
      </c>
      <c r="G252">
        <v>24090</v>
      </c>
      <c r="H252" t="s">
        <v>204</v>
      </c>
      <c r="I252" t="b">
        <v>1</v>
      </c>
    </row>
    <row r="253" spans="1:9" x14ac:dyDescent="0.2">
      <c r="A253" s="33">
        <v>42735</v>
      </c>
      <c r="B253">
        <v>2017</v>
      </c>
      <c r="C253" t="s">
        <v>220</v>
      </c>
      <c r="D253" t="s">
        <v>235</v>
      </c>
      <c r="E253" t="s">
        <v>202</v>
      </c>
      <c r="F253" t="s">
        <v>219</v>
      </c>
      <c r="G253">
        <v>4071</v>
      </c>
      <c r="H253" t="s">
        <v>204</v>
      </c>
      <c r="I253" t="b">
        <v>1</v>
      </c>
    </row>
    <row r="254" spans="1:9" x14ac:dyDescent="0.2">
      <c r="A254" s="33">
        <v>42825</v>
      </c>
      <c r="B254">
        <v>2017</v>
      </c>
      <c r="C254" t="s">
        <v>222</v>
      </c>
      <c r="D254" t="s">
        <v>236</v>
      </c>
      <c r="E254" t="s">
        <v>202</v>
      </c>
      <c r="F254" t="s">
        <v>203</v>
      </c>
      <c r="G254">
        <v>0.62</v>
      </c>
      <c r="H254" t="s">
        <v>204</v>
      </c>
      <c r="I254" t="b">
        <v>1</v>
      </c>
    </row>
    <row r="255" spans="1:9" x14ac:dyDescent="0.2">
      <c r="A255" s="33">
        <v>42825</v>
      </c>
      <c r="B255">
        <v>2017</v>
      </c>
      <c r="C255" t="s">
        <v>222</v>
      </c>
      <c r="D255" t="s">
        <v>236</v>
      </c>
      <c r="E255" t="s">
        <v>202</v>
      </c>
      <c r="F255" t="s">
        <v>205</v>
      </c>
      <c r="G255">
        <v>8060</v>
      </c>
      <c r="H255" t="s">
        <v>204</v>
      </c>
      <c r="I255" t="b">
        <v>1</v>
      </c>
    </row>
    <row r="256" spans="1:9" x14ac:dyDescent="0.2">
      <c r="A256" s="33">
        <v>42825</v>
      </c>
      <c r="B256">
        <v>2017</v>
      </c>
      <c r="C256" t="s">
        <v>222</v>
      </c>
      <c r="D256" t="s">
        <v>236</v>
      </c>
      <c r="E256" t="s">
        <v>202</v>
      </c>
      <c r="F256" t="s">
        <v>206</v>
      </c>
      <c r="G256">
        <v>2453</v>
      </c>
      <c r="H256" t="s">
        <v>204</v>
      </c>
      <c r="I256" t="b">
        <v>1</v>
      </c>
    </row>
    <row r="257" spans="1:9" x14ac:dyDescent="0.2">
      <c r="A257" s="33">
        <v>42825</v>
      </c>
      <c r="B257">
        <v>2017</v>
      </c>
      <c r="C257" t="s">
        <v>222</v>
      </c>
      <c r="D257" t="s">
        <v>236</v>
      </c>
      <c r="E257" t="s">
        <v>202</v>
      </c>
      <c r="F257" t="s">
        <v>207</v>
      </c>
      <c r="G257">
        <v>0.61</v>
      </c>
      <c r="H257" t="s">
        <v>204</v>
      </c>
      <c r="I257" t="b">
        <v>1</v>
      </c>
    </row>
    <row r="258" spans="1:9" x14ac:dyDescent="0.2">
      <c r="A258" s="33">
        <v>42825</v>
      </c>
      <c r="B258">
        <v>2017</v>
      </c>
      <c r="C258" t="s">
        <v>222</v>
      </c>
      <c r="D258" t="s">
        <v>236</v>
      </c>
      <c r="E258" t="s">
        <v>202</v>
      </c>
      <c r="F258" t="s">
        <v>10</v>
      </c>
      <c r="G258">
        <v>8047</v>
      </c>
      <c r="H258" t="s">
        <v>204</v>
      </c>
      <c r="I258" t="b">
        <v>1</v>
      </c>
    </row>
    <row r="259" spans="1:9" x14ac:dyDescent="0.2">
      <c r="A259" s="33">
        <v>42825</v>
      </c>
      <c r="B259">
        <v>2017</v>
      </c>
      <c r="C259" t="s">
        <v>222</v>
      </c>
      <c r="D259" t="s">
        <v>236</v>
      </c>
      <c r="E259" t="s">
        <v>202</v>
      </c>
      <c r="F259" t="s">
        <v>208</v>
      </c>
      <c r="G259">
        <v>1202</v>
      </c>
      <c r="H259" t="s">
        <v>204</v>
      </c>
      <c r="I259" t="b">
        <v>1</v>
      </c>
    </row>
    <row r="260" spans="1:9" x14ac:dyDescent="0.2">
      <c r="A260" s="33">
        <v>42825</v>
      </c>
      <c r="B260">
        <v>2017</v>
      </c>
      <c r="C260" t="s">
        <v>222</v>
      </c>
      <c r="D260" t="s">
        <v>236</v>
      </c>
      <c r="E260" t="s">
        <v>202</v>
      </c>
      <c r="F260" t="s">
        <v>209</v>
      </c>
      <c r="G260">
        <v>14030</v>
      </c>
      <c r="H260" t="s">
        <v>204</v>
      </c>
      <c r="I260" t="b">
        <v>1</v>
      </c>
    </row>
    <row r="261" spans="1:9" x14ac:dyDescent="0.2">
      <c r="A261" s="33">
        <v>42825</v>
      </c>
      <c r="B261">
        <v>2017</v>
      </c>
      <c r="C261" t="s">
        <v>222</v>
      </c>
      <c r="D261" t="s">
        <v>236</v>
      </c>
      <c r="E261" t="s">
        <v>202</v>
      </c>
      <c r="F261" t="s">
        <v>210</v>
      </c>
      <c r="G261">
        <v>63.512901765504751</v>
      </c>
      <c r="H261" t="s">
        <v>204</v>
      </c>
      <c r="I261" t="b">
        <v>1</v>
      </c>
    </row>
    <row r="262" spans="1:9" x14ac:dyDescent="0.2">
      <c r="A262" s="33">
        <v>42825</v>
      </c>
      <c r="B262">
        <v>2017</v>
      </c>
      <c r="C262" t="s">
        <v>222</v>
      </c>
      <c r="D262" t="s">
        <v>236</v>
      </c>
      <c r="E262" t="s">
        <v>202</v>
      </c>
      <c r="F262" t="s">
        <v>211</v>
      </c>
      <c r="G262">
        <v>5916</v>
      </c>
      <c r="H262" t="s">
        <v>204</v>
      </c>
      <c r="I262" t="b">
        <v>1</v>
      </c>
    </row>
    <row r="263" spans="1:9" x14ac:dyDescent="0.2">
      <c r="A263" s="33">
        <v>42825</v>
      </c>
      <c r="B263">
        <v>2017</v>
      </c>
      <c r="C263" t="s">
        <v>222</v>
      </c>
      <c r="D263" t="s">
        <v>236</v>
      </c>
      <c r="E263" t="s">
        <v>202</v>
      </c>
      <c r="F263" t="s">
        <v>212</v>
      </c>
      <c r="G263">
        <v>4801</v>
      </c>
      <c r="H263" t="s">
        <v>204</v>
      </c>
      <c r="I263" t="b">
        <v>1</v>
      </c>
    </row>
    <row r="264" spans="1:9" x14ac:dyDescent="0.2">
      <c r="A264" s="33">
        <v>42825</v>
      </c>
      <c r="B264">
        <v>2017</v>
      </c>
      <c r="C264" t="s">
        <v>222</v>
      </c>
      <c r="D264" t="s">
        <v>236</v>
      </c>
      <c r="E264" t="s">
        <v>202</v>
      </c>
      <c r="F264" t="s">
        <v>213</v>
      </c>
      <c r="G264">
        <v>21.733816206428251</v>
      </c>
      <c r="H264" t="s">
        <v>204</v>
      </c>
      <c r="I264" t="b">
        <v>1</v>
      </c>
    </row>
    <row r="265" spans="1:9" x14ac:dyDescent="0.2">
      <c r="A265" s="33">
        <v>42825</v>
      </c>
      <c r="B265">
        <v>2017</v>
      </c>
      <c r="C265" t="s">
        <v>222</v>
      </c>
      <c r="D265" t="s">
        <v>236</v>
      </c>
      <c r="E265" t="s">
        <v>202</v>
      </c>
      <c r="F265" t="s">
        <v>214</v>
      </c>
      <c r="G265">
        <v>5594</v>
      </c>
      <c r="H265" t="s">
        <v>204</v>
      </c>
      <c r="I265" t="b">
        <v>1</v>
      </c>
    </row>
    <row r="266" spans="1:9" x14ac:dyDescent="0.2">
      <c r="A266" s="33">
        <v>42825</v>
      </c>
      <c r="B266">
        <v>2017</v>
      </c>
      <c r="C266" t="s">
        <v>222</v>
      </c>
      <c r="D266" t="s">
        <v>236</v>
      </c>
      <c r="E266" t="s">
        <v>202</v>
      </c>
      <c r="F266" t="s">
        <v>215</v>
      </c>
      <c r="G266">
        <v>25.323675871435039</v>
      </c>
      <c r="H266" t="s">
        <v>204</v>
      </c>
      <c r="I266" t="b">
        <v>1</v>
      </c>
    </row>
    <row r="267" spans="1:9" x14ac:dyDescent="0.2">
      <c r="A267" s="33">
        <v>42825</v>
      </c>
      <c r="B267">
        <v>2017</v>
      </c>
      <c r="C267" t="s">
        <v>222</v>
      </c>
      <c r="D267" t="s">
        <v>236</v>
      </c>
      <c r="E267" t="s">
        <v>202</v>
      </c>
      <c r="F267" t="s">
        <v>216</v>
      </c>
      <c r="G267">
        <v>322</v>
      </c>
      <c r="H267" t="s">
        <v>204</v>
      </c>
      <c r="I267" t="b">
        <v>1</v>
      </c>
    </row>
    <row r="268" spans="1:9" x14ac:dyDescent="0.2">
      <c r="A268" s="33">
        <v>42825</v>
      </c>
      <c r="B268">
        <v>2017</v>
      </c>
      <c r="C268" t="s">
        <v>222</v>
      </c>
      <c r="D268" t="s">
        <v>236</v>
      </c>
      <c r="E268" t="s">
        <v>202</v>
      </c>
      <c r="F268" t="s">
        <v>217</v>
      </c>
      <c r="G268">
        <v>1115</v>
      </c>
      <c r="H268" t="s">
        <v>204</v>
      </c>
      <c r="I268" t="b">
        <v>1</v>
      </c>
    </row>
    <row r="269" spans="1:9" x14ac:dyDescent="0.2">
      <c r="A269" s="33">
        <v>42825</v>
      </c>
      <c r="B269">
        <v>2017</v>
      </c>
      <c r="C269" t="s">
        <v>222</v>
      </c>
      <c r="D269" t="s">
        <v>236</v>
      </c>
      <c r="E269" t="s">
        <v>202</v>
      </c>
      <c r="F269" t="s">
        <v>218</v>
      </c>
      <c r="G269">
        <v>3355</v>
      </c>
      <c r="H269" t="s">
        <v>204</v>
      </c>
      <c r="I269" t="b">
        <v>1</v>
      </c>
    </row>
    <row r="270" spans="1:9" x14ac:dyDescent="0.2">
      <c r="A270" s="33">
        <v>42825</v>
      </c>
      <c r="B270">
        <v>2017</v>
      </c>
      <c r="C270" t="s">
        <v>222</v>
      </c>
      <c r="D270" t="s">
        <v>236</v>
      </c>
      <c r="E270" t="s">
        <v>202</v>
      </c>
      <c r="F270" t="s">
        <v>1</v>
      </c>
      <c r="G270">
        <v>22090</v>
      </c>
      <c r="H270" t="s">
        <v>204</v>
      </c>
      <c r="I270" t="b">
        <v>1</v>
      </c>
    </row>
    <row r="271" spans="1:9" x14ac:dyDescent="0.2">
      <c r="A271" s="33">
        <v>42825</v>
      </c>
      <c r="B271">
        <v>2017</v>
      </c>
      <c r="C271" t="s">
        <v>222</v>
      </c>
      <c r="D271" t="s">
        <v>236</v>
      </c>
      <c r="E271" t="s">
        <v>202</v>
      </c>
      <c r="F271" t="s">
        <v>219</v>
      </c>
      <c r="G271">
        <v>3879</v>
      </c>
      <c r="H271" t="s">
        <v>204</v>
      </c>
      <c r="I271" t="b">
        <v>1</v>
      </c>
    </row>
    <row r="272" spans="1:9" x14ac:dyDescent="0.2">
      <c r="A272" s="33">
        <v>42916</v>
      </c>
      <c r="B272">
        <v>2017</v>
      </c>
      <c r="C272" t="s">
        <v>224</v>
      </c>
      <c r="D272" t="s">
        <v>237</v>
      </c>
      <c r="E272" t="s">
        <v>202</v>
      </c>
      <c r="F272" t="s">
        <v>203</v>
      </c>
      <c r="G272">
        <v>0.85000000000000009</v>
      </c>
      <c r="H272" t="s">
        <v>204</v>
      </c>
      <c r="I272" t="b">
        <v>1</v>
      </c>
    </row>
    <row r="273" spans="1:9" x14ac:dyDescent="0.2">
      <c r="A273" s="33">
        <v>42916</v>
      </c>
      <c r="B273">
        <v>2017</v>
      </c>
      <c r="C273" t="s">
        <v>224</v>
      </c>
      <c r="D273" t="s">
        <v>237</v>
      </c>
      <c r="E273" t="s">
        <v>202</v>
      </c>
      <c r="F273" t="s">
        <v>205</v>
      </c>
      <c r="G273">
        <v>8456</v>
      </c>
      <c r="H273" t="s">
        <v>204</v>
      </c>
      <c r="I273" t="b">
        <v>1</v>
      </c>
    </row>
    <row r="274" spans="1:9" x14ac:dyDescent="0.2">
      <c r="A274" s="33">
        <v>42916</v>
      </c>
      <c r="B274">
        <v>2017</v>
      </c>
      <c r="C274" t="s">
        <v>224</v>
      </c>
      <c r="D274" t="s">
        <v>237</v>
      </c>
      <c r="E274" t="s">
        <v>202</v>
      </c>
      <c r="F274" t="s">
        <v>206</v>
      </c>
      <c r="G274">
        <v>2343</v>
      </c>
      <c r="H274" t="s">
        <v>204</v>
      </c>
      <c r="I274" t="b">
        <v>1</v>
      </c>
    </row>
    <row r="275" spans="1:9" x14ac:dyDescent="0.2">
      <c r="A275" s="33">
        <v>42916</v>
      </c>
      <c r="B275">
        <v>2017</v>
      </c>
      <c r="C275" t="s">
        <v>224</v>
      </c>
      <c r="D275" t="s">
        <v>237</v>
      </c>
      <c r="E275" t="s">
        <v>202</v>
      </c>
      <c r="F275" t="s">
        <v>207</v>
      </c>
      <c r="G275">
        <v>0.83999999999999986</v>
      </c>
      <c r="H275" t="s">
        <v>204</v>
      </c>
      <c r="I275" t="b">
        <v>1</v>
      </c>
    </row>
    <row r="276" spans="1:9" x14ac:dyDescent="0.2">
      <c r="A276" s="33">
        <v>42916</v>
      </c>
      <c r="B276">
        <v>2017</v>
      </c>
      <c r="C276" t="s">
        <v>224</v>
      </c>
      <c r="D276" t="s">
        <v>237</v>
      </c>
      <c r="E276" t="s">
        <v>202</v>
      </c>
      <c r="F276" t="s">
        <v>10</v>
      </c>
      <c r="G276">
        <v>7673</v>
      </c>
      <c r="H276" t="s">
        <v>204</v>
      </c>
      <c r="I276" t="b">
        <v>1</v>
      </c>
    </row>
    <row r="277" spans="1:9" x14ac:dyDescent="0.2">
      <c r="A277" s="33">
        <v>42916</v>
      </c>
      <c r="B277">
        <v>2017</v>
      </c>
      <c r="C277" t="s">
        <v>224</v>
      </c>
      <c r="D277" t="s">
        <v>237</v>
      </c>
      <c r="E277" t="s">
        <v>202</v>
      </c>
      <c r="F277" t="s">
        <v>208</v>
      </c>
      <c r="G277">
        <v>1355</v>
      </c>
      <c r="H277" t="s">
        <v>204</v>
      </c>
      <c r="I277" t="b">
        <v>1</v>
      </c>
    </row>
    <row r="278" spans="1:9" x14ac:dyDescent="0.2">
      <c r="A278" s="33">
        <v>42916</v>
      </c>
      <c r="B278">
        <v>2017</v>
      </c>
      <c r="C278" t="s">
        <v>224</v>
      </c>
      <c r="D278" t="s">
        <v>237</v>
      </c>
      <c r="E278" t="s">
        <v>202</v>
      </c>
      <c r="F278" t="s">
        <v>209</v>
      </c>
      <c r="G278">
        <v>14861</v>
      </c>
      <c r="H278" t="s">
        <v>204</v>
      </c>
      <c r="I278" t="b">
        <v>1</v>
      </c>
    </row>
    <row r="279" spans="1:9" x14ac:dyDescent="0.2">
      <c r="A279" s="33">
        <v>42916</v>
      </c>
      <c r="B279">
        <v>2017</v>
      </c>
      <c r="C279" t="s">
        <v>224</v>
      </c>
      <c r="D279" t="s">
        <v>237</v>
      </c>
      <c r="E279" t="s">
        <v>202</v>
      </c>
      <c r="F279" t="s">
        <v>210</v>
      </c>
      <c r="G279">
        <v>63.734614229960982</v>
      </c>
      <c r="H279" t="s">
        <v>204</v>
      </c>
      <c r="I279" t="b">
        <v>1</v>
      </c>
    </row>
    <row r="280" spans="1:9" x14ac:dyDescent="0.2">
      <c r="A280" s="33">
        <v>42916</v>
      </c>
      <c r="B280">
        <v>2017</v>
      </c>
      <c r="C280" t="s">
        <v>224</v>
      </c>
      <c r="D280" t="s">
        <v>237</v>
      </c>
      <c r="E280" t="s">
        <v>202</v>
      </c>
      <c r="F280" t="s">
        <v>211</v>
      </c>
      <c r="G280">
        <v>5545</v>
      </c>
      <c r="H280" t="s">
        <v>204</v>
      </c>
      <c r="I280" t="b">
        <v>1</v>
      </c>
    </row>
    <row r="281" spans="1:9" x14ac:dyDescent="0.2">
      <c r="A281" s="33">
        <v>42916</v>
      </c>
      <c r="B281">
        <v>2017</v>
      </c>
      <c r="C281" t="s">
        <v>224</v>
      </c>
      <c r="D281" t="s">
        <v>237</v>
      </c>
      <c r="E281" t="s">
        <v>202</v>
      </c>
      <c r="F281" t="s">
        <v>212</v>
      </c>
      <c r="G281">
        <v>6513</v>
      </c>
      <c r="H281" t="s">
        <v>204</v>
      </c>
      <c r="I281" t="b">
        <v>1</v>
      </c>
    </row>
    <row r="282" spans="1:9" x14ac:dyDescent="0.2">
      <c r="A282" s="33">
        <v>42916</v>
      </c>
      <c r="B282">
        <v>2017</v>
      </c>
      <c r="C282" t="s">
        <v>224</v>
      </c>
      <c r="D282" t="s">
        <v>237</v>
      </c>
      <c r="E282" t="s">
        <v>202</v>
      </c>
      <c r="F282" t="s">
        <v>213</v>
      </c>
      <c r="G282">
        <v>27.93240982973796</v>
      </c>
      <c r="H282" t="s">
        <v>204</v>
      </c>
      <c r="I282" t="b">
        <v>1</v>
      </c>
    </row>
    <row r="283" spans="1:9" x14ac:dyDescent="0.2">
      <c r="A283" s="33">
        <v>42916</v>
      </c>
      <c r="B283">
        <v>2017</v>
      </c>
      <c r="C283" t="s">
        <v>224</v>
      </c>
      <c r="D283" t="s">
        <v>237</v>
      </c>
      <c r="E283" t="s">
        <v>202</v>
      </c>
      <c r="F283" t="s">
        <v>214</v>
      </c>
      <c r="G283">
        <v>5330</v>
      </c>
      <c r="H283" t="s">
        <v>204</v>
      </c>
      <c r="I283" t="b">
        <v>1</v>
      </c>
    </row>
    <row r="284" spans="1:9" x14ac:dyDescent="0.2">
      <c r="A284" s="33">
        <v>42916</v>
      </c>
      <c r="B284">
        <v>2017</v>
      </c>
      <c r="C284" t="s">
        <v>224</v>
      </c>
      <c r="D284" t="s">
        <v>237</v>
      </c>
      <c r="E284" t="s">
        <v>202</v>
      </c>
      <c r="F284" t="s">
        <v>215</v>
      </c>
      <c r="G284">
        <v>22.85885834369773</v>
      </c>
      <c r="H284" t="s">
        <v>204</v>
      </c>
      <c r="I284" t="b">
        <v>1</v>
      </c>
    </row>
    <row r="285" spans="1:9" x14ac:dyDescent="0.2">
      <c r="A285" s="33">
        <v>42916</v>
      </c>
      <c r="B285">
        <v>2017</v>
      </c>
      <c r="C285" t="s">
        <v>224</v>
      </c>
      <c r="D285" t="s">
        <v>237</v>
      </c>
      <c r="E285" t="s">
        <v>202</v>
      </c>
      <c r="F285" t="s">
        <v>216</v>
      </c>
      <c r="G285">
        <v>215</v>
      </c>
      <c r="H285" t="s">
        <v>204</v>
      </c>
      <c r="I285" t="b">
        <v>1</v>
      </c>
    </row>
    <row r="286" spans="1:9" x14ac:dyDescent="0.2">
      <c r="A286" s="33">
        <v>42916</v>
      </c>
      <c r="B286">
        <v>2017</v>
      </c>
      <c r="C286" t="s">
        <v>224</v>
      </c>
      <c r="D286" t="s">
        <v>237</v>
      </c>
      <c r="E286" t="s">
        <v>202</v>
      </c>
      <c r="F286" t="s">
        <v>217</v>
      </c>
      <c r="G286">
        <v>-968</v>
      </c>
      <c r="H286" t="s">
        <v>204</v>
      </c>
      <c r="I286" t="b">
        <v>1</v>
      </c>
    </row>
    <row r="287" spans="1:9" x14ac:dyDescent="0.2">
      <c r="A287" s="33">
        <v>42916</v>
      </c>
      <c r="B287">
        <v>2017</v>
      </c>
      <c r="C287" t="s">
        <v>224</v>
      </c>
      <c r="D287" t="s">
        <v>237</v>
      </c>
      <c r="E287" t="s">
        <v>202</v>
      </c>
      <c r="F287" t="s">
        <v>218</v>
      </c>
      <c r="G287">
        <v>3514</v>
      </c>
      <c r="H287" t="s">
        <v>204</v>
      </c>
      <c r="I287" t="b">
        <v>1</v>
      </c>
    </row>
    <row r="288" spans="1:9" x14ac:dyDescent="0.2">
      <c r="A288" s="33">
        <v>42916</v>
      </c>
      <c r="B288">
        <v>2017</v>
      </c>
      <c r="C288" t="s">
        <v>224</v>
      </c>
      <c r="D288" t="s">
        <v>237</v>
      </c>
      <c r="E288" t="s">
        <v>202</v>
      </c>
      <c r="F288" t="s">
        <v>1</v>
      </c>
      <c r="G288">
        <v>23317</v>
      </c>
      <c r="H288" t="s">
        <v>204</v>
      </c>
      <c r="I288" t="b">
        <v>1</v>
      </c>
    </row>
    <row r="289" spans="1:9" x14ac:dyDescent="0.2">
      <c r="A289" s="33">
        <v>42916</v>
      </c>
      <c r="B289">
        <v>2017</v>
      </c>
      <c r="C289" t="s">
        <v>224</v>
      </c>
      <c r="D289" t="s">
        <v>237</v>
      </c>
      <c r="E289" t="s">
        <v>202</v>
      </c>
      <c r="F289" t="s">
        <v>219</v>
      </c>
      <c r="G289">
        <v>4356</v>
      </c>
      <c r="H289" t="s">
        <v>204</v>
      </c>
      <c r="I289" t="b">
        <v>1</v>
      </c>
    </row>
    <row r="290" spans="1:9" x14ac:dyDescent="0.2">
      <c r="A290" s="33">
        <v>43008</v>
      </c>
      <c r="B290">
        <v>2018</v>
      </c>
      <c r="C290" t="s">
        <v>200</v>
      </c>
      <c r="D290" t="s">
        <v>238</v>
      </c>
      <c r="E290" t="s">
        <v>202</v>
      </c>
      <c r="F290" t="s">
        <v>203</v>
      </c>
      <c r="G290">
        <v>0.85</v>
      </c>
      <c r="H290" t="s">
        <v>204</v>
      </c>
      <c r="I290" t="b">
        <v>1</v>
      </c>
    </row>
    <row r="291" spans="1:9" x14ac:dyDescent="0.2">
      <c r="A291" s="33">
        <v>43008</v>
      </c>
      <c r="B291">
        <v>2018</v>
      </c>
      <c r="C291" t="s">
        <v>200</v>
      </c>
      <c r="D291" t="s">
        <v>238</v>
      </c>
      <c r="E291" t="s">
        <v>202</v>
      </c>
      <c r="F291" t="s">
        <v>205</v>
      </c>
      <c r="G291">
        <v>8278</v>
      </c>
      <c r="H291" t="s">
        <v>204</v>
      </c>
      <c r="I291" t="b">
        <v>1</v>
      </c>
    </row>
    <row r="292" spans="1:9" x14ac:dyDescent="0.2">
      <c r="A292" s="33">
        <v>43008</v>
      </c>
      <c r="B292">
        <v>2018</v>
      </c>
      <c r="C292" t="s">
        <v>200</v>
      </c>
      <c r="D292" t="s">
        <v>238</v>
      </c>
      <c r="E292" t="s">
        <v>202</v>
      </c>
      <c r="F292" t="s">
        <v>206</v>
      </c>
      <c r="G292">
        <v>2499</v>
      </c>
      <c r="H292" t="s">
        <v>204</v>
      </c>
      <c r="I292" t="b">
        <v>1</v>
      </c>
    </row>
    <row r="293" spans="1:9" x14ac:dyDescent="0.2">
      <c r="A293" s="33">
        <v>43008</v>
      </c>
      <c r="B293">
        <v>2018</v>
      </c>
      <c r="C293" t="s">
        <v>200</v>
      </c>
      <c r="D293" t="s">
        <v>238</v>
      </c>
      <c r="E293" t="s">
        <v>202</v>
      </c>
      <c r="F293" t="s">
        <v>207</v>
      </c>
      <c r="G293">
        <v>0.84</v>
      </c>
      <c r="H293" t="s">
        <v>204</v>
      </c>
      <c r="I293" t="b">
        <v>1</v>
      </c>
    </row>
    <row r="294" spans="1:9" x14ac:dyDescent="0.2">
      <c r="A294" s="33">
        <v>43008</v>
      </c>
      <c r="B294">
        <v>2018</v>
      </c>
      <c r="C294" t="s">
        <v>200</v>
      </c>
      <c r="D294" t="s">
        <v>238</v>
      </c>
      <c r="E294" t="s">
        <v>202</v>
      </c>
      <c r="F294" t="s">
        <v>10</v>
      </c>
      <c r="G294">
        <v>10207</v>
      </c>
      <c r="H294" t="s">
        <v>204</v>
      </c>
      <c r="I294" t="b">
        <v>1</v>
      </c>
    </row>
    <row r="295" spans="1:9" x14ac:dyDescent="0.2">
      <c r="A295" s="33">
        <v>43008</v>
      </c>
      <c r="B295">
        <v>2018</v>
      </c>
      <c r="C295" t="s">
        <v>200</v>
      </c>
      <c r="D295" t="s">
        <v>238</v>
      </c>
      <c r="E295" t="s">
        <v>202</v>
      </c>
      <c r="F295" t="s">
        <v>208</v>
      </c>
      <c r="G295">
        <v>1166</v>
      </c>
      <c r="H295" t="s">
        <v>204</v>
      </c>
      <c r="I295" t="b">
        <v>1</v>
      </c>
    </row>
    <row r="296" spans="1:9" x14ac:dyDescent="0.2">
      <c r="A296" s="33">
        <v>43008</v>
      </c>
      <c r="B296">
        <v>2018</v>
      </c>
      <c r="C296" t="s">
        <v>200</v>
      </c>
      <c r="D296" t="s">
        <v>238</v>
      </c>
      <c r="E296" t="s">
        <v>202</v>
      </c>
      <c r="F296" t="s">
        <v>209</v>
      </c>
      <c r="G296">
        <v>16260</v>
      </c>
      <c r="H296" t="s">
        <v>204</v>
      </c>
      <c r="I296" t="b">
        <v>1</v>
      </c>
    </row>
    <row r="297" spans="1:9" x14ac:dyDescent="0.2">
      <c r="A297" s="33">
        <v>43008</v>
      </c>
      <c r="B297">
        <v>2018</v>
      </c>
      <c r="C297" t="s">
        <v>200</v>
      </c>
      <c r="D297" t="s">
        <v>238</v>
      </c>
      <c r="E297" t="s">
        <v>202</v>
      </c>
      <c r="F297" t="s">
        <v>210</v>
      </c>
      <c r="G297">
        <v>66.264569239546816</v>
      </c>
      <c r="H297" t="s">
        <v>204</v>
      </c>
      <c r="I297" t="b">
        <v>1</v>
      </c>
    </row>
    <row r="298" spans="1:9" x14ac:dyDescent="0.2">
      <c r="A298" s="33">
        <v>43008</v>
      </c>
      <c r="B298">
        <v>2018</v>
      </c>
      <c r="C298" t="s">
        <v>200</v>
      </c>
      <c r="D298" t="s">
        <v>238</v>
      </c>
      <c r="E298" t="s">
        <v>202</v>
      </c>
      <c r="F298" t="s">
        <v>211</v>
      </c>
      <c r="G298">
        <v>7984</v>
      </c>
      <c r="H298" t="s">
        <v>204</v>
      </c>
      <c r="I298" t="b">
        <v>1</v>
      </c>
    </row>
    <row r="299" spans="1:9" x14ac:dyDescent="0.2">
      <c r="A299" s="33">
        <v>43008</v>
      </c>
      <c r="B299">
        <v>2018</v>
      </c>
      <c r="C299" t="s">
        <v>200</v>
      </c>
      <c r="D299" t="s">
        <v>238</v>
      </c>
      <c r="E299" t="s">
        <v>202</v>
      </c>
      <c r="F299" t="s">
        <v>212</v>
      </c>
      <c r="G299">
        <v>6576</v>
      </c>
      <c r="H299" t="s">
        <v>204</v>
      </c>
      <c r="I299" t="b">
        <v>1</v>
      </c>
    </row>
    <row r="300" spans="1:9" x14ac:dyDescent="0.2">
      <c r="A300" s="33">
        <v>43008</v>
      </c>
      <c r="B300">
        <v>2018</v>
      </c>
      <c r="C300" t="s">
        <v>200</v>
      </c>
      <c r="D300" t="s">
        <v>238</v>
      </c>
      <c r="E300" t="s">
        <v>202</v>
      </c>
      <c r="F300" t="s">
        <v>213</v>
      </c>
      <c r="G300">
        <v>26.799250142635909</v>
      </c>
      <c r="H300" t="s">
        <v>204</v>
      </c>
      <c r="I300" t="b">
        <v>1</v>
      </c>
    </row>
    <row r="301" spans="1:9" x14ac:dyDescent="0.2">
      <c r="A301" s="33">
        <v>43008</v>
      </c>
      <c r="B301">
        <v>2018</v>
      </c>
      <c r="C301" t="s">
        <v>200</v>
      </c>
      <c r="D301" t="s">
        <v>238</v>
      </c>
      <c r="E301" t="s">
        <v>202</v>
      </c>
      <c r="F301" t="s">
        <v>214</v>
      </c>
      <c r="G301">
        <v>7708</v>
      </c>
      <c r="H301" t="s">
        <v>204</v>
      </c>
      <c r="I301" t="b">
        <v>1</v>
      </c>
    </row>
    <row r="302" spans="1:9" x14ac:dyDescent="0.2">
      <c r="A302" s="33">
        <v>43008</v>
      </c>
      <c r="B302">
        <v>2018</v>
      </c>
      <c r="C302" t="s">
        <v>200</v>
      </c>
      <c r="D302" t="s">
        <v>238</v>
      </c>
      <c r="E302" t="s">
        <v>202</v>
      </c>
      <c r="F302" t="s">
        <v>215</v>
      </c>
      <c r="G302">
        <v>31.412503056483821</v>
      </c>
      <c r="H302" t="s">
        <v>204</v>
      </c>
      <c r="I302" t="b">
        <v>1</v>
      </c>
    </row>
    <row r="303" spans="1:9" x14ac:dyDescent="0.2">
      <c r="A303" s="33">
        <v>43008</v>
      </c>
      <c r="B303">
        <v>2018</v>
      </c>
      <c r="C303" t="s">
        <v>200</v>
      </c>
      <c r="D303" t="s">
        <v>238</v>
      </c>
      <c r="E303" t="s">
        <v>202</v>
      </c>
      <c r="F303" t="s">
        <v>216</v>
      </c>
      <c r="G303">
        <v>276</v>
      </c>
      <c r="H303" t="s">
        <v>204</v>
      </c>
      <c r="I303" t="b">
        <v>1</v>
      </c>
    </row>
    <row r="304" spans="1:9" x14ac:dyDescent="0.2">
      <c r="A304" s="33">
        <v>43008</v>
      </c>
      <c r="B304">
        <v>2018</v>
      </c>
      <c r="C304" t="s">
        <v>200</v>
      </c>
      <c r="D304" t="s">
        <v>238</v>
      </c>
      <c r="E304" t="s">
        <v>202</v>
      </c>
      <c r="F304" t="s">
        <v>217</v>
      </c>
      <c r="G304">
        <v>1408</v>
      </c>
      <c r="H304" t="s">
        <v>204</v>
      </c>
      <c r="I304" t="b">
        <v>1</v>
      </c>
    </row>
    <row r="305" spans="1:9" x14ac:dyDescent="0.2">
      <c r="A305" s="33">
        <v>43008</v>
      </c>
      <c r="B305">
        <v>2018</v>
      </c>
      <c r="C305" t="s">
        <v>200</v>
      </c>
      <c r="D305" t="s">
        <v>238</v>
      </c>
      <c r="E305" t="s">
        <v>202</v>
      </c>
      <c r="F305" t="s">
        <v>218</v>
      </c>
      <c r="G305">
        <v>3574</v>
      </c>
      <c r="H305" t="s">
        <v>204</v>
      </c>
      <c r="I305" t="b">
        <v>1</v>
      </c>
    </row>
    <row r="306" spans="1:9" x14ac:dyDescent="0.2">
      <c r="A306" s="33">
        <v>43008</v>
      </c>
      <c r="B306">
        <v>2018</v>
      </c>
      <c r="C306" t="s">
        <v>200</v>
      </c>
      <c r="D306" t="s">
        <v>238</v>
      </c>
      <c r="E306" t="s">
        <v>202</v>
      </c>
      <c r="F306" t="s">
        <v>1</v>
      </c>
      <c r="G306">
        <v>24538</v>
      </c>
      <c r="H306" t="s">
        <v>204</v>
      </c>
      <c r="I306" t="b">
        <v>1</v>
      </c>
    </row>
    <row r="307" spans="1:9" x14ac:dyDescent="0.2">
      <c r="A307" s="33">
        <v>43008</v>
      </c>
      <c r="B307">
        <v>2018</v>
      </c>
      <c r="C307" t="s">
        <v>200</v>
      </c>
      <c r="D307" t="s">
        <v>238</v>
      </c>
      <c r="E307" t="s">
        <v>202</v>
      </c>
      <c r="F307" t="s">
        <v>219</v>
      </c>
      <c r="G307">
        <v>3812</v>
      </c>
      <c r="H307" t="s">
        <v>204</v>
      </c>
      <c r="I307" t="b">
        <v>1</v>
      </c>
    </row>
    <row r="308" spans="1:9" x14ac:dyDescent="0.2">
      <c r="A308" s="33">
        <v>43100</v>
      </c>
      <c r="B308">
        <v>2018</v>
      </c>
      <c r="C308" t="s">
        <v>220</v>
      </c>
      <c r="D308" t="s">
        <v>239</v>
      </c>
      <c r="E308" t="s">
        <v>202</v>
      </c>
      <c r="F308" t="s">
        <v>203</v>
      </c>
      <c r="G308">
        <v>-0.82</v>
      </c>
      <c r="H308" t="s">
        <v>204</v>
      </c>
      <c r="I308" t="b">
        <v>1</v>
      </c>
    </row>
    <row r="309" spans="1:9" x14ac:dyDescent="0.2">
      <c r="A309" s="33">
        <v>43100</v>
      </c>
      <c r="B309">
        <v>2018</v>
      </c>
      <c r="C309" t="s">
        <v>220</v>
      </c>
      <c r="D309" t="s">
        <v>239</v>
      </c>
      <c r="E309" t="s">
        <v>202</v>
      </c>
      <c r="F309" t="s">
        <v>205</v>
      </c>
      <c r="G309">
        <v>11064</v>
      </c>
      <c r="H309" t="s">
        <v>204</v>
      </c>
      <c r="I309" t="b">
        <v>1</v>
      </c>
    </row>
    <row r="310" spans="1:9" x14ac:dyDescent="0.2">
      <c r="A310" s="33">
        <v>43100</v>
      </c>
      <c r="B310">
        <v>2018</v>
      </c>
      <c r="C310" t="s">
        <v>220</v>
      </c>
      <c r="D310" t="s">
        <v>239</v>
      </c>
      <c r="E310" t="s">
        <v>202</v>
      </c>
      <c r="F310" t="s">
        <v>206</v>
      </c>
      <c r="G310">
        <v>2536</v>
      </c>
      <c r="H310" t="s">
        <v>204</v>
      </c>
      <c r="I310" t="b">
        <v>1</v>
      </c>
    </row>
    <row r="311" spans="1:9" x14ac:dyDescent="0.2">
      <c r="A311" s="33">
        <v>43100</v>
      </c>
      <c r="B311">
        <v>2018</v>
      </c>
      <c r="C311" t="s">
        <v>220</v>
      </c>
      <c r="D311" t="s">
        <v>239</v>
      </c>
      <c r="E311" t="s">
        <v>202</v>
      </c>
      <c r="F311" t="s">
        <v>207</v>
      </c>
      <c r="G311">
        <v>-0.82</v>
      </c>
      <c r="H311" t="s">
        <v>204</v>
      </c>
      <c r="I311" t="b">
        <v>1</v>
      </c>
    </row>
    <row r="312" spans="1:9" x14ac:dyDescent="0.2">
      <c r="A312" s="33">
        <v>43100</v>
      </c>
      <c r="B312">
        <v>2018</v>
      </c>
      <c r="C312" t="s">
        <v>220</v>
      </c>
      <c r="D312" t="s">
        <v>239</v>
      </c>
      <c r="E312" t="s">
        <v>202</v>
      </c>
      <c r="F312" t="s">
        <v>10</v>
      </c>
      <c r="G312">
        <v>11215</v>
      </c>
      <c r="H312" t="s">
        <v>204</v>
      </c>
      <c r="I312" t="b">
        <v>1</v>
      </c>
    </row>
    <row r="313" spans="1:9" x14ac:dyDescent="0.2">
      <c r="A313" s="33">
        <v>43100</v>
      </c>
      <c r="B313">
        <v>2018</v>
      </c>
      <c r="C313" t="s">
        <v>220</v>
      </c>
      <c r="D313" t="s">
        <v>239</v>
      </c>
      <c r="E313" t="s">
        <v>202</v>
      </c>
      <c r="F313" t="s">
        <v>208</v>
      </c>
      <c r="G313">
        <v>1109</v>
      </c>
      <c r="H313" t="s">
        <v>204</v>
      </c>
      <c r="I313" t="b">
        <v>1</v>
      </c>
    </row>
    <row r="314" spans="1:9" x14ac:dyDescent="0.2">
      <c r="A314" s="33">
        <v>43100</v>
      </c>
      <c r="B314">
        <v>2018</v>
      </c>
      <c r="C314" t="s">
        <v>220</v>
      </c>
      <c r="D314" t="s">
        <v>239</v>
      </c>
      <c r="E314" t="s">
        <v>202</v>
      </c>
      <c r="F314" t="s">
        <v>209</v>
      </c>
      <c r="G314">
        <v>17854</v>
      </c>
      <c r="H314" t="s">
        <v>204</v>
      </c>
      <c r="I314" t="b">
        <v>1</v>
      </c>
    </row>
    <row r="315" spans="1:9" x14ac:dyDescent="0.2">
      <c r="A315" s="33">
        <v>43100</v>
      </c>
      <c r="B315">
        <v>2018</v>
      </c>
      <c r="C315" t="s">
        <v>220</v>
      </c>
      <c r="D315" t="s">
        <v>239</v>
      </c>
      <c r="E315" t="s">
        <v>202</v>
      </c>
      <c r="F315" t="s">
        <v>210</v>
      </c>
      <c r="G315">
        <v>61.740092675842043</v>
      </c>
      <c r="H315" t="s">
        <v>204</v>
      </c>
      <c r="I315" t="b">
        <v>1</v>
      </c>
    </row>
    <row r="316" spans="1:9" x14ac:dyDescent="0.2">
      <c r="A316" s="33">
        <v>43100</v>
      </c>
      <c r="B316">
        <v>2018</v>
      </c>
      <c r="C316" t="s">
        <v>220</v>
      </c>
      <c r="D316" t="s">
        <v>239</v>
      </c>
      <c r="E316" t="s">
        <v>202</v>
      </c>
      <c r="F316" t="s">
        <v>211</v>
      </c>
      <c r="G316">
        <v>9169</v>
      </c>
      <c r="H316" t="s">
        <v>204</v>
      </c>
      <c r="I316" t="b">
        <v>1</v>
      </c>
    </row>
    <row r="317" spans="1:9" x14ac:dyDescent="0.2">
      <c r="A317" s="33">
        <v>43100</v>
      </c>
      <c r="B317">
        <v>2018</v>
      </c>
      <c r="C317" t="s">
        <v>220</v>
      </c>
      <c r="D317" t="s">
        <v>239</v>
      </c>
      <c r="E317" t="s">
        <v>202</v>
      </c>
      <c r="F317" t="s">
        <v>212</v>
      </c>
      <c r="G317">
        <v>-6302</v>
      </c>
      <c r="H317" t="s">
        <v>204</v>
      </c>
      <c r="I317" t="b">
        <v>1</v>
      </c>
    </row>
    <row r="318" spans="1:9" x14ac:dyDescent="0.2">
      <c r="A318" s="33">
        <v>43100</v>
      </c>
      <c r="B318">
        <v>2018</v>
      </c>
      <c r="C318" t="s">
        <v>220</v>
      </c>
      <c r="D318" t="s">
        <v>239</v>
      </c>
      <c r="E318" t="s">
        <v>202</v>
      </c>
      <c r="F318" t="s">
        <v>213</v>
      </c>
      <c r="G318">
        <v>-21.792655093713261</v>
      </c>
      <c r="H318" t="s">
        <v>204</v>
      </c>
      <c r="I318" t="b">
        <v>1</v>
      </c>
    </row>
    <row r="319" spans="1:9" x14ac:dyDescent="0.2">
      <c r="A319" s="33">
        <v>43100</v>
      </c>
      <c r="B319">
        <v>2018</v>
      </c>
      <c r="C319" t="s">
        <v>220</v>
      </c>
      <c r="D319" t="s">
        <v>239</v>
      </c>
      <c r="E319" t="s">
        <v>202</v>
      </c>
      <c r="F319" t="s">
        <v>214</v>
      </c>
      <c r="G319">
        <v>8679</v>
      </c>
      <c r="H319" t="s">
        <v>204</v>
      </c>
      <c r="I319" t="b">
        <v>1</v>
      </c>
    </row>
    <row r="320" spans="1:9" x14ac:dyDescent="0.2">
      <c r="A320" s="33">
        <v>43100</v>
      </c>
      <c r="B320">
        <v>2018</v>
      </c>
      <c r="C320" t="s">
        <v>220</v>
      </c>
      <c r="D320" t="s">
        <v>239</v>
      </c>
      <c r="E320" t="s">
        <v>202</v>
      </c>
      <c r="F320" t="s">
        <v>215</v>
      </c>
      <c r="G320">
        <v>30.012448993706339</v>
      </c>
      <c r="H320" t="s">
        <v>204</v>
      </c>
      <c r="I320" t="b">
        <v>1</v>
      </c>
    </row>
    <row r="321" spans="1:9" x14ac:dyDescent="0.2">
      <c r="A321" s="33">
        <v>43100</v>
      </c>
      <c r="B321">
        <v>2018</v>
      </c>
      <c r="C321" t="s">
        <v>220</v>
      </c>
      <c r="D321" t="s">
        <v>239</v>
      </c>
      <c r="E321" t="s">
        <v>202</v>
      </c>
      <c r="F321" t="s">
        <v>216</v>
      </c>
      <c r="G321">
        <v>490</v>
      </c>
      <c r="H321" t="s">
        <v>204</v>
      </c>
      <c r="I321" t="b">
        <v>1</v>
      </c>
    </row>
    <row r="322" spans="1:9" x14ac:dyDescent="0.2">
      <c r="A322" s="33">
        <v>43100</v>
      </c>
      <c r="B322">
        <v>2018</v>
      </c>
      <c r="C322" t="s">
        <v>220</v>
      </c>
      <c r="D322" t="s">
        <v>239</v>
      </c>
      <c r="E322" t="s">
        <v>202</v>
      </c>
      <c r="F322" t="s">
        <v>217</v>
      </c>
      <c r="G322">
        <v>15471</v>
      </c>
      <c r="H322" t="s">
        <v>204</v>
      </c>
      <c r="I322" t="b">
        <v>1</v>
      </c>
    </row>
    <row r="323" spans="1:9" x14ac:dyDescent="0.2">
      <c r="A323" s="33">
        <v>43100</v>
      </c>
      <c r="B323">
        <v>2018</v>
      </c>
      <c r="C323" t="s">
        <v>220</v>
      </c>
      <c r="D323" t="s">
        <v>239</v>
      </c>
      <c r="E323" t="s">
        <v>202</v>
      </c>
      <c r="F323" t="s">
        <v>218</v>
      </c>
      <c r="G323">
        <v>3504</v>
      </c>
      <c r="H323" t="s">
        <v>204</v>
      </c>
      <c r="I323" t="b">
        <v>1</v>
      </c>
    </row>
    <row r="324" spans="1:9" x14ac:dyDescent="0.2">
      <c r="A324" s="33">
        <v>43100</v>
      </c>
      <c r="B324">
        <v>2018</v>
      </c>
      <c r="C324" t="s">
        <v>220</v>
      </c>
      <c r="D324" t="s">
        <v>239</v>
      </c>
      <c r="E324" t="s">
        <v>202</v>
      </c>
      <c r="F324" t="s">
        <v>1</v>
      </c>
      <c r="G324">
        <v>28918</v>
      </c>
      <c r="H324" t="s">
        <v>204</v>
      </c>
      <c r="I324" t="b">
        <v>1</v>
      </c>
    </row>
    <row r="325" spans="1:9" x14ac:dyDescent="0.2">
      <c r="A325" s="33">
        <v>43100</v>
      </c>
      <c r="B325">
        <v>2018</v>
      </c>
      <c r="C325" t="s">
        <v>220</v>
      </c>
      <c r="D325" t="s">
        <v>239</v>
      </c>
      <c r="E325" t="s">
        <v>202</v>
      </c>
      <c r="F325" t="s">
        <v>219</v>
      </c>
      <c r="G325">
        <v>4562</v>
      </c>
      <c r="H325" t="s">
        <v>204</v>
      </c>
      <c r="I325" t="b">
        <v>1</v>
      </c>
    </row>
    <row r="326" spans="1:9" x14ac:dyDescent="0.2">
      <c r="A326" s="33">
        <v>43190</v>
      </c>
      <c r="B326">
        <v>2018</v>
      </c>
      <c r="C326" t="s">
        <v>222</v>
      </c>
      <c r="D326" t="s">
        <v>240</v>
      </c>
      <c r="E326" t="s">
        <v>202</v>
      </c>
      <c r="F326" t="s">
        <v>203</v>
      </c>
      <c r="G326">
        <v>0.96</v>
      </c>
      <c r="H326" t="s">
        <v>204</v>
      </c>
      <c r="I326" t="b">
        <v>1</v>
      </c>
    </row>
    <row r="327" spans="1:9" x14ac:dyDescent="0.2">
      <c r="A327" s="33">
        <v>43190</v>
      </c>
      <c r="B327">
        <v>2018</v>
      </c>
      <c r="C327" t="s">
        <v>222</v>
      </c>
      <c r="D327" t="s">
        <v>240</v>
      </c>
      <c r="E327" t="s">
        <v>202</v>
      </c>
      <c r="F327" t="s">
        <v>205</v>
      </c>
      <c r="G327">
        <v>9269</v>
      </c>
      <c r="H327" t="s">
        <v>204</v>
      </c>
      <c r="I327" t="b">
        <v>1</v>
      </c>
    </row>
    <row r="328" spans="1:9" x14ac:dyDescent="0.2">
      <c r="A328" s="33">
        <v>43190</v>
      </c>
      <c r="B328">
        <v>2018</v>
      </c>
      <c r="C328" t="s">
        <v>222</v>
      </c>
      <c r="D328" t="s">
        <v>240</v>
      </c>
      <c r="E328" t="s">
        <v>202</v>
      </c>
      <c r="F328" t="s">
        <v>206</v>
      </c>
      <c r="G328">
        <v>2710</v>
      </c>
      <c r="H328" t="s">
        <v>204</v>
      </c>
      <c r="I328" t="b">
        <v>1</v>
      </c>
    </row>
    <row r="329" spans="1:9" x14ac:dyDescent="0.2">
      <c r="A329" s="33">
        <v>43190</v>
      </c>
      <c r="B329">
        <v>2018</v>
      </c>
      <c r="C329" t="s">
        <v>222</v>
      </c>
      <c r="D329" t="s">
        <v>240</v>
      </c>
      <c r="E329" t="s">
        <v>202</v>
      </c>
      <c r="F329" t="s">
        <v>207</v>
      </c>
      <c r="G329">
        <v>0.95</v>
      </c>
      <c r="H329" t="s">
        <v>204</v>
      </c>
      <c r="I329" t="b">
        <v>1</v>
      </c>
    </row>
    <row r="330" spans="1:9" x14ac:dyDescent="0.2">
      <c r="A330" s="33">
        <v>43190</v>
      </c>
      <c r="B330">
        <v>2018</v>
      </c>
      <c r="C330" t="s">
        <v>222</v>
      </c>
      <c r="D330" t="s">
        <v>240</v>
      </c>
      <c r="E330" t="s">
        <v>202</v>
      </c>
      <c r="F330" t="s">
        <v>10</v>
      </c>
      <c r="G330">
        <v>11002</v>
      </c>
      <c r="H330" t="s">
        <v>204</v>
      </c>
      <c r="I330" t="b">
        <v>1</v>
      </c>
    </row>
    <row r="331" spans="1:9" x14ac:dyDescent="0.2">
      <c r="A331" s="33">
        <v>43190</v>
      </c>
      <c r="B331">
        <v>2018</v>
      </c>
      <c r="C331" t="s">
        <v>222</v>
      </c>
      <c r="D331" t="s">
        <v>240</v>
      </c>
      <c r="E331" t="s">
        <v>202</v>
      </c>
      <c r="F331" t="s">
        <v>208</v>
      </c>
      <c r="G331">
        <v>1208</v>
      </c>
      <c r="H331" t="s">
        <v>204</v>
      </c>
      <c r="I331" t="b">
        <v>1</v>
      </c>
    </row>
    <row r="332" spans="1:9" x14ac:dyDescent="0.2">
      <c r="A332" s="33">
        <v>43190</v>
      </c>
      <c r="B332">
        <v>2018</v>
      </c>
      <c r="C332" t="s">
        <v>222</v>
      </c>
      <c r="D332" t="s">
        <v>240</v>
      </c>
      <c r="E332" t="s">
        <v>202</v>
      </c>
      <c r="F332" t="s">
        <v>209</v>
      </c>
      <c r="G332">
        <v>17550</v>
      </c>
      <c r="H332" t="s">
        <v>204</v>
      </c>
      <c r="I332" t="b">
        <v>1</v>
      </c>
    </row>
    <row r="333" spans="1:9" x14ac:dyDescent="0.2">
      <c r="A333" s="33">
        <v>43190</v>
      </c>
      <c r="B333">
        <v>2018</v>
      </c>
      <c r="C333" t="s">
        <v>222</v>
      </c>
      <c r="D333" t="s">
        <v>240</v>
      </c>
      <c r="E333" t="s">
        <v>202</v>
      </c>
      <c r="F333" t="s">
        <v>210</v>
      </c>
      <c r="G333">
        <v>65.438681531749879</v>
      </c>
      <c r="H333" t="s">
        <v>204</v>
      </c>
      <c r="I333" t="b">
        <v>1</v>
      </c>
    </row>
    <row r="334" spans="1:9" x14ac:dyDescent="0.2">
      <c r="A334" s="33">
        <v>43190</v>
      </c>
      <c r="B334">
        <v>2018</v>
      </c>
      <c r="C334" t="s">
        <v>222</v>
      </c>
      <c r="D334" t="s">
        <v>240</v>
      </c>
      <c r="E334" t="s">
        <v>202</v>
      </c>
      <c r="F334" t="s">
        <v>211</v>
      </c>
      <c r="G334">
        <v>8641</v>
      </c>
      <c r="H334" t="s">
        <v>204</v>
      </c>
      <c r="I334" t="b">
        <v>1</v>
      </c>
    </row>
    <row r="335" spans="1:9" x14ac:dyDescent="0.2">
      <c r="A335" s="33">
        <v>43190</v>
      </c>
      <c r="B335">
        <v>2018</v>
      </c>
      <c r="C335" t="s">
        <v>222</v>
      </c>
      <c r="D335" t="s">
        <v>240</v>
      </c>
      <c r="E335" t="s">
        <v>202</v>
      </c>
      <c r="F335" t="s">
        <v>212</v>
      </c>
      <c r="G335">
        <v>7424</v>
      </c>
      <c r="H335" t="s">
        <v>204</v>
      </c>
      <c r="I335" t="b">
        <v>1</v>
      </c>
    </row>
    <row r="336" spans="1:9" x14ac:dyDescent="0.2">
      <c r="A336" s="33">
        <v>43190</v>
      </c>
      <c r="B336">
        <v>2018</v>
      </c>
      <c r="C336" t="s">
        <v>222</v>
      </c>
      <c r="D336" t="s">
        <v>240</v>
      </c>
      <c r="E336" t="s">
        <v>202</v>
      </c>
      <c r="F336" t="s">
        <v>213</v>
      </c>
      <c r="G336">
        <v>27.681867332861032</v>
      </c>
      <c r="H336" t="s">
        <v>204</v>
      </c>
      <c r="I336" t="b">
        <v>1</v>
      </c>
    </row>
    <row r="337" spans="1:9" x14ac:dyDescent="0.2">
      <c r="A337" s="33">
        <v>43190</v>
      </c>
      <c r="B337">
        <v>2018</v>
      </c>
      <c r="C337" t="s">
        <v>222</v>
      </c>
      <c r="D337" t="s">
        <v>240</v>
      </c>
      <c r="E337" t="s">
        <v>202</v>
      </c>
      <c r="F337" t="s">
        <v>214</v>
      </c>
      <c r="G337">
        <v>8292</v>
      </c>
      <c r="H337" t="s">
        <v>204</v>
      </c>
      <c r="I337" t="b">
        <v>1</v>
      </c>
    </row>
    <row r="338" spans="1:9" x14ac:dyDescent="0.2">
      <c r="A338" s="33">
        <v>43190</v>
      </c>
      <c r="B338">
        <v>2018</v>
      </c>
      <c r="C338" t="s">
        <v>222</v>
      </c>
      <c r="D338" t="s">
        <v>240</v>
      </c>
      <c r="E338" t="s">
        <v>202</v>
      </c>
      <c r="F338" t="s">
        <v>215</v>
      </c>
      <c r="G338">
        <v>30.918378761325929</v>
      </c>
      <c r="H338" t="s">
        <v>204</v>
      </c>
      <c r="I338" t="b">
        <v>1</v>
      </c>
    </row>
    <row r="339" spans="1:9" x14ac:dyDescent="0.2">
      <c r="A339" s="33">
        <v>43190</v>
      </c>
      <c r="B339">
        <v>2018</v>
      </c>
      <c r="C339" t="s">
        <v>222</v>
      </c>
      <c r="D339" t="s">
        <v>240</v>
      </c>
      <c r="E339" t="s">
        <v>202</v>
      </c>
      <c r="F339" t="s">
        <v>216</v>
      </c>
      <c r="G339">
        <v>349</v>
      </c>
      <c r="H339" t="s">
        <v>204</v>
      </c>
      <c r="I339" t="b">
        <v>1</v>
      </c>
    </row>
    <row r="340" spans="1:9" x14ac:dyDescent="0.2">
      <c r="A340" s="33">
        <v>43190</v>
      </c>
      <c r="B340">
        <v>2018</v>
      </c>
      <c r="C340" t="s">
        <v>222</v>
      </c>
      <c r="D340" t="s">
        <v>240</v>
      </c>
      <c r="E340" t="s">
        <v>202</v>
      </c>
      <c r="F340" t="s">
        <v>217</v>
      </c>
      <c r="G340">
        <v>1217</v>
      </c>
      <c r="H340" t="s">
        <v>204</v>
      </c>
      <c r="I340" t="b">
        <v>1</v>
      </c>
    </row>
    <row r="341" spans="1:9" x14ac:dyDescent="0.2">
      <c r="A341" s="33">
        <v>43190</v>
      </c>
      <c r="B341">
        <v>2018</v>
      </c>
      <c r="C341" t="s">
        <v>222</v>
      </c>
      <c r="D341" t="s">
        <v>240</v>
      </c>
      <c r="E341" t="s">
        <v>202</v>
      </c>
      <c r="F341" t="s">
        <v>218</v>
      </c>
      <c r="G341">
        <v>3715</v>
      </c>
      <c r="H341" t="s">
        <v>204</v>
      </c>
      <c r="I341" t="b">
        <v>1</v>
      </c>
    </row>
    <row r="342" spans="1:9" x14ac:dyDescent="0.2">
      <c r="A342" s="33">
        <v>43190</v>
      </c>
      <c r="B342">
        <v>2018</v>
      </c>
      <c r="C342" t="s">
        <v>222</v>
      </c>
      <c r="D342" t="s">
        <v>240</v>
      </c>
      <c r="E342" t="s">
        <v>202</v>
      </c>
      <c r="F342" t="s">
        <v>1</v>
      </c>
      <c r="G342">
        <v>26819</v>
      </c>
      <c r="H342" t="s">
        <v>204</v>
      </c>
      <c r="I342" t="b">
        <v>1</v>
      </c>
    </row>
    <row r="343" spans="1:9" x14ac:dyDescent="0.2">
      <c r="A343" s="33">
        <v>43190</v>
      </c>
      <c r="B343">
        <v>2018</v>
      </c>
      <c r="C343" t="s">
        <v>222</v>
      </c>
      <c r="D343" t="s">
        <v>240</v>
      </c>
      <c r="E343" t="s">
        <v>202</v>
      </c>
      <c r="F343" t="s">
        <v>219</v>
      </c>
      <c r="G343">
        <v>4335</v>
      </c>
      <c r="H343" t="s">
        <v>204</v>
      </c>
      <c r="I343" t="b">
        <v>1</v>
      </c>
    </row>
    <row r="344" spans="1:9" x14ac:dyDescent="0.2">
      <c r="A344" s="33">
        <v>43281</v>
      </c>
      <c r="B344">
        <v>2018</v>
      </c>
      <c r="C344" t="s">
        <v>224</v>
      </c>
      <c r="D344" t="s">
        <v>241</v>
      </c>
      <c r="E344" t="s">
        <v>202</v>
      </c>
      <c r="F344" t="s">
        <v>203</v>
      </c>
      <c r="G344">
        <v>1.1599999999999999</v>
      </c>
      <c r="H344" t="s">
        <v>204</v>
      </c>
      <c r="I344" t="b">
        <v>1</v>
      </c>
    </row>
    <row r="345" spans="1:9" x14ac:dyDescent="0.2">
      <c r="A345" s="33">
        <v>43281</v>
      </c>
      <c r="B345">
        <v>2018</v>
      </c>
      <c r="C345" t="s">
        <v>224</v>
      </c>
      <c r="D345" t="s">
        <v>241</v>
      </c>
      <c r="E345" t="s">
        <v>202</v>
      </c>
      <c r="F345" t="s">
        <v>205</v>
      </c>
      <c r="G345">
        <v>9742</v>
      </c>
      <c r="H345" t="s">
        <v>204</v>
      </c>
      <c r="I345" t="b">
        <v>1</v>
      </c>
    </row>
    <row r="346" spans="1:9" x14ac:dyDescent="0.2">
      <c r="A346" s="33">
        <v>43281</v>
      </c>
      <c r="B346">
        <v>2018</v>
      </c>
      <c r="C346" t="s">
        <v>224</v>
      </c>
      <c r="D346" t="s">
        <v>241</v>
      </c>
      <c r="E346" t="s">
        <v>202</v>
      </c>
      <c r="F346" t="s">
        <v>206</v>
      </c>
      <c r="G346">
        <v>2516</v>
      </c>
      <c r="H346" t="s">
        <v>204</v>
      </c>
      <c r="I346" t="b">
        <v>1</v>
      </c>
    </row>
    <row r="347" spans="1:9" x14ac:dyDescent="0.2">
      <c r="A347" s="33">
        <v>43281</v>
      </c>
      <c r="B347">
        <v>2018</v>
      </c>
      <c r="C347" t="s">
        <v>224</v>
      </c>
      <c r="D347" t="s">
        <v>241</v>
      </c>
      <c r="E347" t="s">
        <v>202</v>
      </c>
      <c r="F347" t="s">
        <v>207</v>
      </c>
      <c r="G347">
        <v>1.1599999999999999</v>
      </c>
      <c r="H347" t="s">
        <v>204</v>
      </c>
      <c r="I347" t="b">
        <v>1</v>
      </c>
    </row>
    <row r="348" spans="1:9" x14ac:dyDescent="0.2">
      <c r="A348" s="33">
        <v>43281</v>
      </c>
      <c r="B348">
        <v>2018</v>
      </c>
      <c r="C348" t="s">
        <v>224</v>
      </c>
      <c r="D348" t="s">
        <v>241</v>
      </c>
      <c r="E348" t="s">
        <v>202</v>
      </c>
      <c r="F348" t="s">
        <v>10</v>
      </c>
      <c r="G348">
        <v>12895</v>
      </c>
      <c r="H348" t="s">
        <v>204</v>
      </c>
      <c r="I348" t="b">
        <v>1</v>
      </c>
    </row>
    <row r="349" spans="1:9" x14ac:dyDescent="0.2">
      <c r="A349" s="33">
        <v>43281</v>
      </c>
      <c r="B349">
        <v>2018</v>
      </c>
      <c r="C349" t="s">
        <v>224</v>
      </c>
      <c r="D349" t="s">
        <v>241</v>
      </c>
      <c r="E349" t="s">
        <v>202</v>
      </c>
      <c r="F349" t="s">
        <v>208</v>
      </c>
      <c r="G349">
        <v>1271</v>
      </c>
      <c r="H349" t="s">
        <v>204</v>
      </c>
      <c r="I349" t="b">
        <v>1</v>
      </c>
    </row>
    <row r="350" spans="1:9" x14ac:dyDescent="0.2">
      <c r="A350" s="33">
        <v>43281</v>
      </c>
      <c r="B350">
        <v>2018</v>
      </c>
      <c r="C350" t="s">
        <v>224</v>
      </c>
      <c r="D350" t="s">
        <v>241</v>
      </c>
      <c r="E350" t="s">
        <v>202</v>
      </c>
      <c r="F350" t="s">
        <v>209</v>
      </c>
      <c r="G350">
        <v>20343</v>
      </c>
      <c r="H350" t="s">
        <v>204</v>
      </c>
      <c r="I350" t="b">
        <v>1</v>
      </c>
    </row>
    <row r="351" spans="1:9" x14ac:dyDescent="0.2">
      <c r="A351" s="33">
        <v>43281</v>
      </c>
      <c r="B351">
        <v>2018</v>
      </c>
      <c r="C351" t="s">
        <v>224</v>
      </c>
      <c r="D351" t="s">
        <v>241</v>
      </c>
      <c r="E351" t="s">
        <v>202</v>
      </c>
      <c r="F351" t="s">
        <v>210</v>
      </c>
      <c r="G351">
        <v>67.618414492271896</v>
      </c>
      <c r="H351" t="s">
        <v>204</v>
      </c>
      <c r="I351" t="b">
        <v>1</v>
      </c>
    </row>
    <row r="352" spans="1:9" x14ac:dyDescent="0.2">
      <c r="A352" s="33">
        <v>43281</v>
      </c>
      <c r="B352">
        <v>2018</v>
      </c>
      <c r="C352" t="s">
        <v>224</v>
      </c>
      <c r="D352" t="s">
        <v>241</v>
      </c>
      <c r="E352" t="s">
        <v>202</v>
      </c>
      <c r="F352" t="s">
        <v>211</v>
      </c>
      <c r="G352">
        <v>10680</v>
      </c>
      <c r="H352" t="s">
        <v>204</v>
      </c>
      <c r="I352" t="b">
        <v>1</v>
      </c>
    </row>
    <row r="353" spans="1:9" x14ac:dyDescent="0.2">
      <c r="A353" s="33">
        <v>43281</v>
      </c>
      <c r="B353">
        <v>2018</v>
      </c>
      <c r="C353" t="s">
        <v>224</v>
      </c>
      <c r="D353" t="s">
        <v>241</v>
      </c>
      <c r="E353" t="s">
        <v>202</v>
      </c>
      <c r="F353" t="s">
        <v>212</v>
      </c>
      <c r="G353">
        <v>8873</v>
      </c>
      <c r="H353" t="s">
        <v>204</v>
      </c>
      <c r="I353" t="b">
        <v>1</v>
      </c>
    </row>
    <row r="354" spans="1:9" x14ac:dyDescent="0.2">
      <c r="A354" s="33">
        <v>43281</v>
      </c>
      <c r="B354">
        <v>2018</v>
      </c>
      <c r="C354" t="s">
        <v>224</v>
      </c>
      <c r="D354" t="s">
        <v>241</v>
      </c>
      <c r="E354" t="s">
        <v>202</v>
      </c>
      <c r="F354" t="s">
        <v>213</v>
      </c>
      <c r="G354">
        <v>29.49310287518697</v>
      </c>
      <c r="H354" t="s">
        <v>204</v>
      </c>
      <c r="I354" t="b">
        <v>1</v>
      </c>
    </row>
    <row r="355" spans="1:9" x14ac:dyDescent="0.2">
      <c r="A355" s="33">
        <v>43281</v>
      </c>
      <c r="B355">
        <v>2018</v>
      </c>
      <c r="C355" t="s">
        <v>224</v>
      </c>
      <c r="D355" t="s">
        <v>241</v>
      </c>
      <c r="E355" t="s">
        <v>202</v>
      </c>
      <c r="F355" t="s">
        <v>214</v>
      </c>
      <c r="G355">
        <v>10379</v>
      </c>
      <c r="H355" t="s">
        <v>204</v>
      </c>
      <c r="I355" t="b">
        <v>1</v>
      </c>
    </row>
    <row r="356" spans="1:9" x14ac:dyDescent="0.2">
      <c r="A356" s="33">
        <v>43281</v>
      </c>
      <c r="B356">
        <v>2018</v>
      </c>
      <c r="C356" t="s">
        <v>224</v>
      </c>
      <c r="D356" t="s">
        <v>241</v>
      </c>
      <c r="E356" t="s">
        <v>202</v>
      </c>
      <c r="F356" t="s">
        <v>215</v>
      </c>
      <c r="G356">
        <v>34.498919727438917</v>
      </c>
      <c r="H356" t="s">
        <v>204</v>
      </c>
      <c r="I356" t="b">
        <v>1</v>
      </c>
    </row>
    <row r="357" spans="1:9" x14ac:dyDescent="0.2">
      <c r="A357" s="33">
        <v>43281</v>
      </c>
      <c r="B357">
        <v>2018</v>
      </c>
      <c r="C357" t="s">
        <v>224</v>
      </c>
      <c r="D357" t="s">
        <v>241</v>
      </c>
      <c r="E357" t="s">
        <v>202</v>
      </c>
      <c r="F357" t="s">
        <v>216</v>
      </c>
      <c r="G357">
        <v>301</v>
      </c>
      <c r="H357" t="s">
        <v>204</v>
      </c>
      <c r="I357" t="b">
        <v>1</v>
      </c>
    </row>
    <row r="358" spans="1:9" x14ac:dyDescent="0.2">
      <c r="A358" s="33">
        <v>43281</v>
      </c>
      <c r="B358">
        <v>2018</v>
      </c>
      <c r="C358" t="s">
        <v>224</v>
      </c>
      <c r="D358" t="s">
        <v>241</v>
      </c>
      <c r="E358" t="s">
        <v>202</v>
      </c>
      <c r="F358" t="s">
        <v>217</v>
      </c>
      <c r="G358">
        <v>1807</v>
      </c>
      <c r="H358" t="s">
        <v>204</v>
      </c>
      <c r="I358" t="b">
        <v>1</v>
      </c>
    </row>
    <row r="359" spans="1:9" x14ac:dyDescent="0.2">
      <c r="A359" s="33">
        <v>43281</v>
      </c>
      <c r="B359">
        <v>2018</v>
      </c>
      <c r="C359" t="s">
        <v>224</v>
      </c>
      <c r="D359" t="s">
        <v>241</v>
      </c>
      <c r="E359" t="s">
        <v>202</v>
      </c>
      <c r="F359" t="s">
        <v>218</v>
      </c>
      <c r="G359">
        <v>3933</v>
      </c>
      <c r="H359" t="s">
        <v>204</v>
      </c>
      <c r="I359" t="b">
        <v>1</v>
      </c>
    </row>
    <row r="360" spans="1:9" x14ac:dyDescent="0.2">
      <c r="A360" s="33">
        <v>43281</v>
      </c>
      <c r="B360">
        <v>2018</v>
      </c>
      <c r="C360" t="s">
        <v>224</v>
      </c>
      <c r="D360" t="s">
        <v>241</v>
      </c>
      <c r="E360" t="s">
        <v>202</v>
      </c>
      <c r="F360" t="s">
        <v>1</v>
      </c>
      <c r="G360">
        <v>30085</v>
      </c>
      <c r="H360" t="s">
        <v>204</v>
      </c>
      <c r="I360" t="b">
        <v>1</v>
      </c>
    </row>
    <row r="361" spans="1:9" x14ac:dyDescent="0.2">
      <c r="A361" s="33">
        <v>43281</v>
      </c>
      <c r="B361">
        <v>2018</v>
      </c>
      <c r="C361" t="s">
        <v>224</v>
      </c>
      <c r="D361" t="s">
        <v>241</v>
      </c>
      <c r="E361" t="s">
        <v>202</v>
      </c>
      <c r="F361" t="s">
        <v>219</v>
      </c>
      <c r="G361">
        <v>4760</v>
      </c>
      <c r="H361" t="s">
        <v>204</v>
      </c>
      <c r="I361" t="b">
        <v>1</v>
      </c>
    </row>
    <row r="362" spans="1:9" x14ac:dyDescent="0.2">
      <c r="A362" s="33">
        <v>43373</v>
      </c>
      <c r="B362">
        <v>2019</v>
      </c>
      <c r="C362" t="s">
        <v>200</v>
      </c>
      <c r="D362" t="s">
        <v>242</v>
      </c>
      <c r="E362" t="s">
        <v>202</v>
      </c>
      <c r="F362" t="s">
        <v>203</v>
      </c>
      <c r="G362">
        <v>1.1499999999999999</v>
      </c>
      <c r="H362" t="s">
        <v>204</v>
      </c>
      <c r="I362" t="b">
        <v>1</v>
      </c>
    </row>
    <row r="363" spans="1:9" x14ac:dyDescent="0.2">
      <c r="A363" s="33">
        <v>43373</v>
      </c>
      <c r="B363">
        <v>2019</v>
      </c>
      <c r="C363" t="s">
        <v>200</v>
      </c>
      <c r="D363" t="s">
        <v>242</v>
      </c>
      <c r="E363" t="s">
        <v>202</v>
      </c>
      <c r="F363" t="s">
        <v>205</v>
      </c>
      <c r="G363">
        <v>9905</v>
      </c>
      <c r="H363" t="s">
        <v>204</v>
      </c>
      <c r="I363" t="b">
        <v>1</v>
      </c>
    </row>
    <row r="364" spans="1:9" x14ac:dyDescent="0.2">
      <c r="A364" s="33">
        <v>43373</v>
      </c>
      <c r="B364">
        <v>2019</v>
      </c>
      <c r="C364" t="s">
        <v>200</v>
      </c>
      <c r="D364" t="s">
        <v>242</v>
      </c>
      <c r="E364" t="s">
        <v>202</v>
      </c>
      <c r="F364" t="s">
        <v>206</v>
      </c>
      <c r="G364">
        <v>2837</v>
      </c>
      <c r="H364" t="s">
        <v>204</v>
      </c>
      <c r="I364" t="b">
        <v>1</v>
      </c>
    </row>
    <row r="365" spans="1:9" x14ac:dyDescent="0.2">
      <c r="A365" s="33">
        <v>43373</v>
      </c>
      <c r="B365">
        <v>2019</v>
      </c>
      <c r="C365" t="s">
        <v>200</v>
      </c>
      <c r="D365" t="s">
        <v>242</v>
      </c>
      <c r="E365" t="s">
        <v>202</v>
      </c>
      <c r="F365" t="s">
        <v>207</v>
      </c>
      <c r="G365">
        <v>1.1399999999999999</v>
      </c>
      <c r="H365" t="s">
        <v>204</v>
      </c>
      <c r="I365" t="b">
        <v>1</v>
      </c>
    </row>
    <row r="366" spans="1:9" x14ac:dyDescent="0.2">
      <c r="A366" s="33">
        <v>43373</v>
      </c>
      <c r="B366">
        <v>2019</v>
      </c>
      <c r="C366" t="s">
        <v>200</v>
      </c>
      <c r="D366" t="s">
        <v>242</v>
      </c>
      <c r="E366" t="s">
        <v>202</v>
      </c>
      <c r="F366" t="s">
        <v>10</v>
      </c>
      <c r="G366">
        <v>12792</v>
      </c>
      <c r="H366" t="s">
        <v>204</v>
      </c>
      <c r="I366" t="b">
        <v>1</v>
      </c>
    </row>
    <row r="367" spans="1:9" x14ac:dyDescent="0.2">
      <c r="A367" s="33">
        <v>43373</v>
      </c>
      <c r="B367">
        <v>2019</v>
      </c>
      <c r="C367" t="s">
        <v>200</v>
      </c>
      <c r="D367" t="s">
        <v>242</v>
      </c>
      <c r="E367" t="s">
        <v>202</v>
      </c>
      <c r="F367" t="s">
        <v>208</v>
      </c>
      <c r="G367">
        <v>1149</v>
      </c>
      <c r="H367" t="s">
        <v>204</v>
      </c>
      <c r="I367" t="b">
        <v>1</v>
      </c>
    </row>
    <row r="368" spans="1:9" x14ac:dyDescent="0.2">
      <c r="A368" s="33">
        <v>43373</v>
      </c>
      <c r="B368">
        <v>2019</v>
      </c>
      <c r="C368" t="s">
        <v>200</v>
      </c>
      <c r="D368" t="s">
        <v>242</v>
      </c>
      <c r="E368" t="s">
        <v>202</v>
      </c>
      <c r="F368" t="s">
        <v>209</v>
      </c>
      <c r="G368">
        <v>19179</v>
      </c>
      <c r="H368" t="s">
        <v>204</v>
      </c>
      <c r="I368" t="b">
        <v>1</v>
      </c>
    </row>
    <row r="369" spans="1:9" x14ac:dyDescent="0.2">
      <c r="A369" s="33">
        <v>43373</v>
      </c>
      <c r="B369">
        <v>2019</v>
      </c>
      <c r="C369" t="s">
        <v>200</v>
      </c>
      <c r="D369" t="s">
        <v>242</v>
      </c>
      <c r="E369" t="s">
        <v>202</v>
      </c>
      <c r="F369" t="s">
        <v>210</v>
      </c>
      <c r="G369">
        <v>65.943474075092837</v>
      </c>
      <c r="H369" t="s">
        <v>204</v>
      </c>
      <c r="I369" t="b">
        <v>1</v>
      </c>
    </row>
    <row r="370" spans="1:9" x14ac:dyDescent="0.2">
      <c r="A370" s="33">
        <v>43373</v>
      </c>
      <c r="B370">
        <v>2019</v>
      </c>
      <c r="C370" t="s">
        <v>200</v>
      </c>
      <c r="D370" t="s">
        <v>242</v>
      </c>
      <c r="E370" t="s">
        <v>202</v>
      </c>
      <c r="F370" t="s">
        <v>211</v>
      </c>
      <c r="G370">
        <v>10221</v>
      </c>
      <c r="H370" t="s">
        <v>204</v>
      </c>
      <c r="I370" t="b">
        <v>1</v>
      </c>
    </row>
    <row r="371" spans="1:9" x14ac:dyDescent="0.2">
      <c r="A371" s="33">
        <v>43373</v>
      </c>
      <c r="B371">
        <v>2019</v>
      </c>
      <c r="C371" t="s">
        <v>200</v>
      </c>
      <c r="D371" t="s">
        <v>242</v>
      </c>
      <c r="E371" t="s">
        <v>202</v>
      </c>
      <c r="F371" t="s">
        <v>212</v>
      </c>
      <c r="G371">
        <v>8824</v>
      </c>
      <c r="H371" t="s">
        <v>204</v>
      </c>
      <c r="I371" t="b">
        <v>1</v>
      </c>
    </row>
    <row r="372" spans="1:9" x14ac:dyDescent="0.2">
      <c r="A372" s="33">
        <v>43373</v>
      </c>
      <c r="B372">
        <v>2019</v>
      </c>
      <c r="C372" t="s">
        <v>200</v>
      </c>
      <c r="D372" t="s">
        <v>242</v>
      </c>
      <c r="E372" t="s">
        <v>202</v>
      </c>
      <c r="F372" t="s">
        <v>213</v>
      </c>
      <c r="G372">
        <v>30.339705680099019</v>
      </c>
      <c r="H372" t="s">
        <v>204</v>
      </c>
      <c r="I372" t="b">
        <v>1</v>
      </c>
    </row>
    <row r="373" spans="1:9" x14ac:dyDescent="0.2">
      <c r="A373" s="33">
        <v>43373</v>
      </c>
      <c r="B373">
        <v>2019</v>
      </c>
      <c r="C373" t="s">
        <v>200</v>
      </c>
      <c r="D373" t="s">
        <v>242</v>
      </c>
      <c r="E373" t="s">
        <v>202</v>
      </c>
      <c r="F373" t="s">
        <v>214</v>
      </c>
      <c r="G373">
        <v>9955</v>
      </c>
      <c r="H373" t="s">
        <v>204</v>
      </c>
      <c r="I373" t="b">
        <v>1</v>
      </c>
    </row>
    <row r="374" spans="1:9" x14ac:dyDescent="0.2">
      <c r="A374" s="33">
        <v>43373</v>
      </c>
      <c r="B374">
        <v>2019</v>
      </c>
      <c r="C374" t="s">
        <v>200</v>
      </c>
      <c r="D374" t="s">
        <v>242</v>
      </c>
      <c r="E374" t="s">
        <v>202</v>
      </c>
      <c r="F374" t="s">
        <v>215</v>
      </c>
      <c r="G374">
        <v>34.228441754916787</v>
      </c>
      <c r="H374" t="s">
        <v>204</v>
      </c>
      <c r="I374" t="b">
        <v>1</v>
      </c>
    </row>
    <row r="375" spans="1:9" x14ac:dyDescent="0.2">
      <c r="A375" s="33">
        <v>43373</v>
      </c>
      <c r="B375">
        <v>2019</v>
      </c>
      <c r="C375" t="s">
        <v>200</v>
      </c>
      <c r="D375" t="s">
        <v>242</v>
      </c>
      <c r="E375" t="s">
        <v>202</v>
      </c>
      <c r="F375" t="s">
        <v>216</v>
      </c>
      <c r="G375">
        <v>266</v>
      </c>
      <c r="H375" t="s">
        <v>204</v>
      </c>
      <c r="I375" t="b">
        <v>1</v>
      </c>
    </row>
    <row r="376" spans="1:9" x14ac:dyDescent="0.2">
      <c r="A376" s="33">
        <v>43373</v>
      </c>
      <c r="B376">
        <v>2019</v>
      </c>
      <c r="C376" t="s">
        <v>200</v>
      </c>
      <c r="D376" t="s">
        <v>242</v>
      </c>
      <c r="E376" t="s">
        <v>202</v>
      </c>
      <c r="F376" t="s">
        <v>217</v>
      </c>
      <c r="G376">
        <v>1397</v>
      </c>
      <c r="H376" t="s">
        <v>204</v>
      </c>
      <c r="I376" t="b">
        <v>1</v>
      </c>
    </row>
    <row r="377" spans="1:9" x14ac:dyDescent="0.2">
      <c r="A377" s="33">
        <v>43373</v>
      </c>
      <c r="B377">
        <v>2019</v>
      </c>
      <c r="C377" t="s">
        <v>200</v>
      </c>
      <c r="D377" t="s">
        <v>242</v>
      </c>
      <c r="E377" t="s">
        <v>202</v>
      </c>
      <c r="F377" t="s">
        <v>218</v>
      </c>
      <c r="G377">
        <v>3977</v>
      </c>
      <c r="H377" t="s">
        <v>204</v>
      </c>
      <c r="I377" t="b">
        <v>1</v>
      </c>
    </row>
    <row r="378" spans="1:9" x14ac:dyDescent="0.2">
      <c r="A378" s="33">
        <v>43373</v>
      </c>
      <c r="B378">
        <v>2019</v>
      </c>
      <c r="C378" t="s">
        <v>200</v>
      </c>
      <c r="D378" t="s">
        <v>242</v>
      </c>
      <c r="E378" t="s">
        <v>202</v>
      </c>
      <c r="F378" t="s">
        <v>1</v>
      </c>
      <c r="G378">
        <v>29084</v>
      </c>
      <c r="H378" t="s">
        <v>204</v>
      </c>
      <c r="I378" t="b">
        <v>1</v>
      </c>
    </row>
    <row r="379" spans="1:9" x14ac:dyDescent="0.2">
      <c r="A379" s="33">
        <v>43373</v>
      </c>
      <c r="B379">
        <v>2019</v>
      </c>
      <c r="C379" t="s">
        <v>200</v>
      </c>
      <c r="D379" t="s">
        <v>242</v>
      </c>
      <c r="E379" t="s">
        <v>202</v>
      </c>
      <c r="F379" t="s">
        <v>219</v>
      </c>
      <c r="G379">
        <v>4098</v>
      </c>
      <c r="H379" t="s">
        <v>204</v>
      </c>
      <c r="I379" t="b">
        <v>1</v>
      </c>
    </row>
    <row r="380" spans="1:9" x14ac:dyDescent="0.2">
      <c r="A380" s="33">
        <v>43465</v>
      </c>
      <c r="B380">
        <v>2019</v>
      </c>
      <c r="C380" t="s">
        <v>220</v>
      </c>
      <c r="D380" t="s">
        <v>243</v>
      </c>
      <c r="E380" t="s">
        <v>202</v>
      </c>
      <c r="F380" t="s">
        <v>203</v>
      </c>
      <c r="G380">
        <v>1.0900000000000001</v>
      </c>
      <c r="H380" t="s">
        <v>204</v>
      </c>
      <c r="I380" t="b">
        <v>1</v>
      </c>
    </row>
    <row r="381" spans="1:9" x14ac:dyDescent="0.2">
      <c r="A381" s="33">
        <v>43465</v>
      </c>
      <c r="B381">
        <v>2019</v>
      </c>
      <c r="C381" t="s">
        <v>220</v>
      </c>
      <c r="D381" t="s">
        <v>243</v>
      </c>
      <c r="E381" t="s">
        <v>202</v>
      </c>
      <c r="F381" t="s">
        <v>205</v>
      </c>
      <c r="G381">
        <v>12423</v>
      </c>
      <c r="H381" t="s">
        <v>204</v>
      </c>
      <c r="I381" t="b">
        <v>1</v>
      </c>
    </row>
    <row r="382" spans="1:9" x14ac:dyDescent="0.2">
      <c r="A382" s="33">
        <v>43465</v>
      </c>
      <c r="B382">
        <v>2019</v>
      </c>
      <c r="C382" t="s">
        <v>220</v>
      </c>
      <c r="D382" t="s">
        <v>243</v>
      </c>
      <c r="E382" t="s">
        <v>202</v>
      </c>
      <c r="F382" t="s">
        <v>206</v>
      </c>
      <c r="G382">
        <v>2995</v>
      </c>
      <c r="H382" t="s">
        <v>204</v>
      </c>
      <c r="I382" t="b">
        <v>1</v>
      </c>
    </row>
    <row r="383" spans="1:9" x14ac:dyDescent="0.2">
      <c r="A383" s="33">
        <v>43465</v>
      </c>
      <c r="B383">
        <v>2019</v>
      </c>
      <c r="C383" t="s">
        <v>220</v>
      </c>
      <c r="D383" t="s">
        <v>243</v>
      </c>
      <c r="E383" t="s">
        <v>202</v>
      </c>
      <c r="F383" t="s">
        <v>207</v>
      </c>
      <c r="G383">
        <v>1.08</v>
      </c>
      <c r="H383" t="s">
        <v>204</v>
      </c>
      <c r="I383" t="b">
        <v>1</v>
      </c>
    </row>
    <row r="384" spans="1:9" x14ac:dyDescent="0.2">
      <c r="A384" s="33">
        <v>43465</v>
      </c>
      <c r="B384">
        <v>2019</v>
      </c>
      <c r="C384" t="s">
        <v>220</v>
      </c>
      <c r="D384" t="s">
        <v>243</v>
      </c>
      <c r="E384" t="s">
        <v>202</v>
      </c>
      <c r="F384" t="s">
        <v>10</v>
      </c>
      <c r="G384">
        <v>13253</v>
      </c>
      <c r="H384" t="s">
        <v>204</v>
      </c>
      <c r="I384" t="b">
        <v>1</v>
      </c>
    </row>
    <row r="385" spans="1:9" x14ac:dyDescent="0.2">
      <c r="A385" s="33">
        <v>43465</v>
      </c>
      <c r="B385">
        <v>2019</v>
      </c>
      <c r="C385" t="s">
        <v>220</v>
      </c>
      <c r="D385" t="s">
        <v>243</v>
      </c>
      <c r="E385" t="s">
        <v>202</v>
      </c>
      <c r="F385" t="s">
        <v>208</v>
      </c>
      <c r="G385">
        <v>1132</v>
      </c>
      <c r="H385" t="s">
        <v>204</v>
      </c>
      <c r="I385" t="b">
        <v>1</v>
      </c>
    </row>
    <row r="386" spans="1:9" x14ac:dyDescent="0.2">
      <c r="A386" s="33">
        <v>43465</v>
      </c>
      <c r="B386">
        <v>2019</v>
      </c>
      <c r="C386" t="s">
        <v>220</v>
      </c>
      <c r="D386" t="s">
        <v>243</v>
      </c>
      <c r="E386" t="s">
        <v>202</v>
      </c>
      <c r="F386" t="s">
        <v>209</v>
      </c>
      <c r="G386">
        <v>20048</v>
      </c>
      <c r="H386" t="s">
        <v>204</v>
      </c>
      <c r="I386" t="b">
        <v>1</v>
      </c>
    </row>
    <row r="387" spans="1:9" x14ac:dyDescent="0.2">
      <c r="A387" s="33">
        <v>43465</v>
      </c>
      <c r="B387">
        <v>2019</v>
      </c>
      <c r="C387" t="s">
        <v>220</v>
      </c>
      <c r="D387" t="s">
        <v>243</v>
      </c>
      <c r="E387" t="s">
        <v>202</v>
      </c>
      <c r="F387" t="s">
        <v>210</v>
      </c>
      <c r="G387">
        <v>61.741246034923471</v>
      </c>
      <c r="H387" t="s">
        <v>204</v>
      </c>
      <c r="I387" t="b">
        <v>1</v>
      </c>
    </row>
    <row r="388" spans="1:9" x14ac:dyDescent="0.2">
      <c r="A388" s="33">
        <v>43465</v>
      </c>
      <c r="B388">
        <v>2019</v>
      </c>
      <c r="C388" t="s">
        <v>220</v>
      </c>
      <c r="D388" t="s">
        <v>243</v>
      </c>
      <c r="E388" t="s">
        <v>202</v>
      </c>
      <c r="F388" t="s">
        <v>211</v>
      </c>
      <c r="G388">
        <v>10385</v>
      </c>
      <c r="H388" t="s">
        <v>204</v>
      </c>
      <c r="I388" t="b">
        <v>1</v>
      </c>
    </row>
    <row r="389" spans="1:9" x14ac:dyDescent="0.2">
      <c r="A389" s="33">
        <v>43465</v>
      </c>
      <c r="B389">
        <v>2019</v>
      </c>
      <c r="C389" t="s">
        <v>220</v>
      </c>
      <c r="D389" t="s">
        <v>243</v>
      </c>
      <c r="E389" t="s">
        <v>202</v>
      </c>
      <c r="F389" t="s">
        <v>212</v>
      </c>
      <c r="G389">
        <v>8420</v>
      </c>
      <c r="H389" t="s">
        <v>204</v>
      </c>
      <c r="I389" t="b">
        <v>1</v>
      </c>
    </row>
    <row r="390" spans="1:9" x14ac:dyDescent="0.2">
      <c r="A390" s="33">
        <v>43465</v>
      </c>
      <c r="B390">
        <v>2019</v>
      </c>
      <c r="C390" t="s">
        <v>220</v>
      </c>
      <c r="D390" t="s">
        <v>243</v>
      </c>
      <c r="E390" t="s">
        <v>202</v>
      </c>
      <c r="F390" t="s">
        <v>213</v>
      </c>
      <c r="G390">
        <v>25.930830587293279</v>
      </c>
      <c r="H390" t="s">
        <v>204</v>
      </c>
      <c r="I390" t="b">
        <v>1</v>
      </c>
    </row>
    <row r="391" spans="1:9" x14ac:dyDescent="0.2">
      <c r="A391" s="33">
        <v>43465</v>
      </c>
      <c r="B391">
        <v>2019</v>
      </c>
      <c r="C391" t="s">
        <v>220</v>
      </c>
      <c r="D391" t="s">
        <v>243</v>
      </c>
      <c r="E391" t="s">
        <v>202</v>
      </c>
      <c r="F391" t="s">
        <v>214</v>
      </c>
      <c r="G391">
        <v>10258</v>
      </c>
      <c r="H391" t="s">
        <v>204</v>
      </c>
      <c r="I391" t="b">
        <v>1</v>
      </c>
    </row>
    <row r="392" spans="1:9" x14ac:dyDescent="0.2">
      <c r="A392" s="33">
        <v>43465</v>
      </c>
      <c r="B392">
        <v>2019</v>
      </c>
      <c r="C392" t="s">
        <v>220</v>
      </c>
      <c r="D392" t="s">
        <v>243</v>
      </c>
      <c r="E392" t="s">
        <v>202</v>
      </c>
      <c r="F392" t="s">
        <v>215</v>
      </c>
      <c r="G392">
        <v>31.59126605278556</v>
      </c>
      <c r="H392" t="s">
        <v>204</v>
      </c>
      <c r="I392" t="b">
        <v>1</v>
      </c>
    </row>
    <row r="393" spans="1:9" x14ac:dyDescent="0.2">
      <c r="A393" s="33">
        <v>43465</v>
      </c>
      <c r="B393">
        <v>2019</v>
      </c>
      <c r="C393" t="s">
        <v>220</v>
      </c>
      <c r="D393" t="s">
        <v>243</v>
      </c>
      <c r="E393" t="s">
        <v>202</v>
      </c>
      <c r="F393" t="s">
        <v>216</v>
      </c>
      <c r="G393">
        <v>127</v>
      </c>
      <c r="H393" t="s">
        <v>204</v>
      </c>
      <c r="I393" t="b">
        <v>1</v>
      </c>
    </row>
    <row r="394" spans="1:9" x14ac:dyDescent="0.2">
      <c r="A394" s="33">
        <v>43465</v>
      </c>
      <c r="B394">
        <v>2019</v>
      </c>
      <c r="C394" t="s">
        <v>220</v>
      </c>
      <c r="D394" t="s">
        <v>243</v>
      </c>
      <c r="E394" t="s">
        <v>202</v>
      </c>
      <c r="F394" t="s">
        <v>217</v>
      </c>
      <c r="G394">
        <v>1965</v>
      </c>
      <c r="H394" t="s">
        <v>204</v>
      </c>
      <c r="I394" t="b">
        <v>1</v>
      </c>
    </row>
    <row r="395" spans="1:9" x14ac:dyDescent="0.2">
      <c r="A395" s="33">
        <v>43465</v>
      </c>
      <c r="B395">
        <v>2019</v>
      </c>
      <c r="C395" t="s">
        <v>220</v>
      </c>
      <c r="D395" t="s">
        <v>243</v>
      </c>
      <c r="E395" t="s">
        <v>202</v>
      </c>
      <c r="F395" t="s">
        <v>218</v>
      </c>
      <c r="G395">
        <v>4070</v>
      </c>
      <c r="H395" t="s">
        <v>204</v>
      </c>
      <c r="I395" t="b">
        <v>1</v>
      </c>
    </row>
    <row r="396" spans="1:9" x14ac:dyDescent="0.2">
      <c r="A396" s="33">
        <v>43465</v>
      </c>
      <c r="B396">
        <v>2019</v>
      </c>
      <c r="C396" t="s">
        <v>220</v>
      </c>
      <c r="D396" t="s">
        <v>243</v>
      </c>
      <c r="E396" t="s">
        <v>202</v>
      </c>
      <c r="F396" t="s">
        <v>1</v>
      </c>
      <c r="G396">
        <v>32471</v>
      </c>
      <c r="H396" t="s">
        <v>204</v>
      </c>
      <c r="I396" t="b">
        <v>1</v>
      </c>
    </row>
    <row r="397" spans="1:9" x14ac:dyDescent="0.2">
      <c r="A397" s="33">
        <v>43465</v>
      </c>
      <c r="B397">
        <v>2019</v>
      </c>
      <c r="C397" t="s">
        <v>220</v>
      </c>
      <c r="D397" t="s">
        <v>243</v>
      </c>
      <c r="E397" t="s">
        <v>202</v>
      </c>
      <c r="F397" t="s">
        <v>219</v>
      </c>
      <c r="G397">
        <v>4588</v>
      </c>
      <c r="H397" t="s">
        <v>204</v>
      </c>
      <c r="I397" t="b">
        <v>1</v>
      </c>
    </row>
    <row r="398" spans="1:9" x14ac:dyDescent="0.2">
      <c r="A398" s="33">
        <v>43555</v>
      </c>
      <c r="B398">
        <v>2019</v>
      </c>
      <c r="C398" t="s">
        <v>222</v>
      </c>
      <c r="D398" t="s">
        <v>244</v>
      </c>
      <c r="E398" t="s">
        <v>202</v>
      </c>
      <c r="F398" t="s">
        <v>203</v>
      </c>
      <c r="G398">
        <v>1.1499999999999999</v>
      </c>
      <c r="H398" t="s">
        <v>204</v>
      </c>
      <c r="I398" t="b">
        <v>1</v>
      </c>
    </row>
    <row r="399" spans="1:9" x14ac:dyDescent="0.2">
      <c r="A399" s="33">
        <v>43555</v>
      </c>
      <c r="B399">
        <v>2019</v>
      </c>
      <c r="C399" t="s">
        <v>222</v>
      </c>
      <c r="D399" t="s">
        <v>244</v>
      </c>
      <c r="E399" t="s">
        <v>202</v>
      </c>
      <c r="F399" t="s">
        <v>205</v>
      </c>
      <c r="G399">
        <v>10170</v>
      </c>
      <c r="H399" t="s">
        <v>204</v>
      </c>
      <c r="I399" t="b">
        <v>1</v>
      </c>
    </row>
    <row r="400" spans="1:9" x14ac:dyDescent="0.2">
      <c r="A400" s="33">
        <v>43555</v>
      </c>
      <c r="B400">
        <v>2019</v>
      </c>
      <c r="C400" t="s">
        <v>222</v>
      </c>
      <c r="D400" t="s">
        <v>244</v>
      </c>
      <c r="E400" t="s">
        <v>202</v>
      </c>
      <c r="F400" t="s">
        <v>206</v>
      </c>
      <c r="G400">
        <v>2926</v>
      </c>
      <c r="H400" t="s">
        <v>204</v>
      </c>
      <c r="I400" t="b">
        <v>1</v>
      </c>
    </row>
    <row r="401" spans="1:9" x14ac:dyDescent="0.2">
      <c r="A401" s="33">
        <v>43555</v>
      </c>
      <c r="B401">
        <v>2019</v>
      </c>
      <c r="C401" t="s">
        <v>222</v>
      </c>
      <c r="D401" t="s">
        <v>244</v>
      </c>
      <c r="E401" t="s">
        <v>202</v>
      </c>
      <c r="F401" t="s">
        <v>207</v>
      </c>
      <c r="G401">
        <v>1.1399999999999999</v>
      </c>
      <c r="H401" t="s">
        <v>204</v>
      </c>
      <c r="I401" t="b">
        <v>1</v>
      </c>
    </row>
    <row r="402" spans="1:9" x14ac:dyDescent="0.2">
      <c r="A402" s="33">
        <v>43555</v>
      </c>
      <c r="B402">
        <v>2019</v>
      </c>
      <c r="C402" t="s">
        <v>222</v>
      </c>
      <c r="D402" t="s">
        <v>244</v>
      </c>
      <c r="E402" t="s">
        <v>202</v>
      </c>
      <c r="F402" t="s">
        <v>10</v>
      </c>
      <c r="G402">
        <v>13267</v>
      </c>
      <c r="H402" t="s">
        <v>204</v>
      </c>
      <c r="I402" t="b">
        <v>1</v>
      </c>
    </row>
    <row r="403" spans="1:9" x14ac:dyDescent="0.2">
      <c r="A403" s="33">
        <v>43555</v>
      </c>
      <c r="B403">
        <v>2019</v>
      </c>
      <c r="C403" t="s">
        <v>222</v>
      </c>
      <c r="D403" t="s">
        <v>244</v>
      </c>
      <c r="E403" t="s">
        <v>202</v>
      </c>
      <c r="F403" t="s">
        <v>208</v>
      </c>
      <c r="G403">
        <v>1179</v>
      </c>
      <c r="H403" t="s">
        <v>204</v>
      </c>
      <c r="I403" t="b">
        <v>1</v>
      </c>
    </row>
    <row r="404" spans="1:9" x14ac:dyDescent="0.2">
      <c r="A404" s="33">
        <v>43555</v>
      </c>
      <c r="B404">
        <v>2019</v>
      </c>
      <c r="C404" t="s">
        <v>222</v>
      </c>
      <c r="D404" t="s">
        <v>244</v>
      </c>
      <c r="E404" t="s">
        <v>202</v>
      </c>
      <c r="F404" t="s">
        <v>209</v>
      </c>
      <c r="G404">
        <v>20401</v>
      </c>
      <c r="H404" t="s">
        <v>204</v>
      </c>
      <c r="I404" t="b">
        <v>1</v>
      </c>
    </row>
    <row r="405" spans="1:9" x14ac:dyDescent="0.2">
      <c r="A405" s="33">
        <v>43555</v>
      </c>
      <c r="B405">
        <v>2019</v>
      </c>
      <c r="C405" t="s">
        <v>222</v>
      </c>
      <c r="D405" t="s">
        <v>244</v>
      </c>
      <c r="E405" t="s">
        <v>202</v>
      </c>
      <c r="F405" t="s">
        <v>210</v>
      </c>
      <c r="G405">
        <v>66.733178502502369</v>
      </c>
      <c r="H405" t="s">
        <v>204</v>
      </c>
      <c r="I405" t="b">
        <v>1</v>
      </c>
    </row>
    <row r="406" spans="1:9" x14ac:dyDescent="0.2">
      <c r="A406" s="33">
        <v>43555</v>
      </c>
      <c r="B406">
        <v>2019</v>
      </c>
      <c r="C406" t="s">
        <v>222</v>
      </c>
      <c r="D406" t="s">
        <v>244</v>
      </c>
      <c r="E406" t="s">
        <v>202</v>
      </c>
      <c r="F406" t="s">
        <v>211</v>
      </c>
      <c r="G406">
        <v>10486</v>
      </c>
      <c r="H406" t="s">
        <v>204</v>
      </c>
      <c r="I406" t="b">
        <v>1</v>
      </c>
    </row>
    <row r="407" spans="1:9" x14ac:dyDescent="0.2">
      <c r="A407" s="33">
        <v>43555</v>
      </c>
      <c r="B407">
        <v>2019</v>
      </c>
      <c r="C407" t="s">
        <v>222</v>
      </c>
      <c r="D407" t="s">
        <v>244</v>
      </c>
      <c r="E407" t="s">
        <v>202</v>
      </c>
      <c r="F407" t="s">
        <v>212</v>
      </c>
      <c r="G407">
        <v>8809</v>
      </c>
      <c r="H407" t="s">
        <v>204</v>
      </c>
      <c r="I407" t="b">
        <v>1</v>
      </c>
    </row>
    <row r="408" spans="1:9" x14ac:dyDescent="0.2">
      <c r="A408" s="33">
        <v>43555</v>
      </c>
      <c r="B408">
        <v>2019</v>
      </c>
      <c r="C408" t="s">
        <v>222</v>
      </c>
      <c r="D408" t="s">
        <v>244</v>
      </c>
      <c r="E408" t="s">
        <v>202</v>
      </c>
      <c r="F408" t="s">
        <v>213</v>
      </c>
      <c r="G408">
        <v>28.814889928363481</v>
      </c>
      <c r="H408" t="s">
        <v>204</v>
      </c>
      <c r="I408" t="b">
        <v>1</v>
      </c>
    </row>
    <row r="409" spans="1:9" x14ac:dyDescent="0.2">
      <c r="A409" s="33">
        <v>43555</v>
      </c>
      <c r="B409">
        <v>2019</v>
      </c>
      <c r="C409" t="s">
        <v>222</v>
      </c>
      <c r="D409" t="s">
        <v>244</v>
      </c>
      <c r="E409" t="s">
        <v>202</v>
      </c>
      <c r="F409" t="s">
        <v>214</v>
      </c>
      <c r="G409">
        <v>10341</v>
      </c>
      <c r="H409" t="s">
        <v>204</v>
      </c>
      <c r="I409" t="b">
        <v>1</v>
      </c>
    </row>
    <row r="410" spans="1:9" x14ac:dyDescent="0.2">
      <c r="A410" s="33">
        <v>43555</v>
      </c>
      <c r="B410">
        <v>2019</v>
      </c>
      <c r="C410" t="s">
        <v>222</v>
      </c>
      <c r="D410" t="s">
        <v>244</v>
      </c>
      <c r="E410" t="s">
        <v>202</v>
      </c>
      <c r="F410" t="s">
        <v>215</v>
      </c>
      <c r="G410">
        <v>33.82617513329626</v>
      </c>
      <c r="H410" t="s">
        <v>204</v>
      </c>
      <c r="I410" t="b">
        <v>1</v>
      </c>
    </row>
    <row r="411" spans="1:9" x14ac:dyDescent="0.2">
      <c r="A411" s="33">
        <v>43555</v>
      </c>
      <c r="B411">
        <v>2019</v>
      </c>
      <c r="C411" t="s">
        <v>222</v>
      </c>
      <c r="D411" t="s">
        <v>244</v>
      </c>
      <c r="E411" t="s">
        <v>202</v>
      </c>
      <c r="F411" t="s">
        <v>216</v>
      </c>
      <c r="G411">
        <v>145</v>
      </c>
      <c r="H411" t="s">
        <v>204</v>
      </c>
      <c r="I411" t="b">
        <v>1</v>
      </c>
    </row>
    <row r="412" spans="1:9" x14ac:dyDescent="0.2">
      <c r="A412" s="33">
        <v>43555</v>
      </c>
      <c r="B412">
        <v>2019</v>
      </c>
      <c r="C412" t="s">
        <v>222</v>
      </c>
      <c r="D412" t="s">
        <v>244</v>
      </c>
      <c r="E412" t="s">
        <v>202</v>
      </c>
      <c r="F412" t="s">
        <v>217</v>
      </c>
      <c r="G412">
        <v>1677</v>
      </c>
      <c r="H412" t="s">
        <v>204</v>
      </c>
      <c r="I412" t="b">
        <v>1</v>
      </c>
    </row>
    <row r="413" spans="1:9" x14ac:dyDescent="0.2">
      <c r="A413" s="33">
        <v>43555</v>
      </c>
      <c r="B413">
        <v>2019</v>
      </c>
      <c r="C413" t="s">
        <v>222</v>
      </c>
      <c r="D413" t="s">
        <v>244</v>
      </c>
      <c r="E413" t="s">
        <v>202</v>
      </c>
      <c r="F413" t="s">
        <v>218</v>
      </c>
      <c r="G413">
        <v>4316</v>
      </c>
      <c r="H413" t="s">
        <v>204</v>
      </c>
      <c r="I413" t="b">
        <v>1</v>
      </c>
    </row>
    <row r="414" spans="1:9" x14ac:dyDescent="0.2">
      <c r="A414" s="33">
        <v>43555</v>
      </c>
      <c r="B414">
        <v>2019</v>
      </c>
      <c r="C414" t="s">
        <v>222</v>
      </c>
      <c r="D414" t="s">
        <v>244</v>
      </c>
      <c r="E414" t="s">
        <v>202</v>
      </c>
      <c r="F414" t="s">
        <v>1</v>
      </c>
      <c r="G414">
        <v>30571</v>
      </c>
      <c r="H414" t="s">
        <v>204</v>
      </c>
      <c r="I414" t="b">
        <v>1</v>
      </c>
    </row>
    <row r="415" spans="1:9" x14ac:dyDescent="0.2">
      <c r="A415" s="33">
        <v>43555</v>
      </c>
      <c r="B415">
        <v>2019</v>
      </c>
      <c r="C415" t="s">
        <v>222</v>
      </c>
      <c r="D415" t="s">
        <v>244</v>
      </c>
      <c r="E415" t="s">
        <v>202</v>
      </c>
      <c r="F415" t="s">
        <v>219</v>
      </c>
      <c r="G415">
        <v>4565</v>
      </c>
      <c r="H415" t="s">
        <v>204</v>
      </c>
      <c r="I415" t="b">
        <v>1</v>
      </c>
    </row>
    <row r="416" spans="1:9" x14ac:dyDescent="0.2">
      <c r="A416" s="33">
        <v>43646</v>
      </c>
      <c r="B416">
        <v>2019</v>
      </c>
      <c r="C416" t="s">
        <v>224</v>
      </c>
      <c r="D416" t="s">
        <v>245</v>
      </c>
      <c r="E416" t="s">
        <v>202</v>
      </c>
      <c r="F416" t="s">
        <v>203</v>
      </c>
      <c r="G416">
        <v>1.72</v>
      </c>
      <c r="H416" t="s">
        <v>204</v>
      </c>
      <c r="I416" t="b">
        <v>1</v>
      </c>
    </row>
    <row r="417" spans="1:9" x14ac:dyDescent="0.2">
      <c r="A417" s="33">
        <v>43646</v>
      </c>
      <c r="B417">
        <v>2019</v>
      </c>
      <c r="C417" t="s">
        <v>224</v>
      </c>
      <c r="D417" t="s">
        <v>245</v>
      </c>
      <c r="E417" t="s">
        <v>202</v>
      </c>
      <c r="F417" t="s">
        <v>205</v>
      </c>
      <c r="G417">
        <v>10412</v>
      </c>
      <c r="H417" t="s">
        <v>204</v>
      </c>
      <c r="I417" t="b">
        <v>1</v>
      </c>
    </row>
    <row r="418" spans="1:9" x14ac:dyDescent="0.2">
      <c r="A418" s="33">
        <v>43646</v>
      </c>
      <c r="B418">
        <v>2019</v>
      </c>
      <c r="C418" t="s">
        <v>224</v>
      </c>
      <c r="D418" t="s">
        <v>245</v>
      </c>
      <c r="E418" t="s">
        <v>202</v>
      </c>
      <c r="F418" t="s">
        <v>206</v>
      </c>
      <c r="G418">
        <v>2924</v>
      </c>
      <c r="H418" t="s">
        <v>204</v>
      </c>
      <c r="I418" t="b">
        <v>1</v>
      </c>
    </row>
    <row r="419" spans="1:9" x14ac:dyDescent="0.2">
      <c r="A419" s="33">
        <v>43646</v>
      </c>
      <c r="B419">
        <v>2019</v>
      </c>
      <c r="C419" t="s">
        <v>224</v>
      </c>
      <c r="D419" t="s">
        <v>245</v>
      </c>
      <c r="E419" t="s">
        <v>202</v>
      </c>
      <c r="F419" t="s">
        <v>207</v>
      </c>
      <c r="G419">
        <v>1.7</v>
      </c>
      <c r="H419" t="s">
        <v>204</v>
      </c>
      <c r="I419" t="b">
        <v>1</v>
      </c>
    </row>
    <row r="420" spans="1:9" x14ac:dyDescent="0.2">
      <c r="A420" s="33">
        <v>43646</v>
      </c>
      <c r="B420">
        <v>2019</v>
      </c>
      <c r="C420" t="s">
        <v>224</v>
      </c>
      <c r="D420" t="s">
        <v>245</v>
      </c>
      <c r="E420" t="s">
        <v>202</v>
      </c>
      <c r="F420" t="s">
        <v>10</v>
      </c>
      <c r="G420">
        <v>15329</v>
      </c>
      <c r="H420" t="s">
        <v>204</v>
      </c>
      <c r="I420" t="b">
        <v>1</v>
      </c>
    </row>
    <row r="421" spans="1:9" x14ac:dyDescent="0.2">
      <c r="A421" s="33">
        <v>43646</v>
      </c>
      <c r="B421">
        <v>2019</v>
      </c>
      <c r="C421" t="s">
        <v>224</v>
      </c>
      <c r="D421" t="s">
        <v>245</v>
      </c>
      <c r="E421" t="s">
        <v>202</v>
      </c>
      <c r="F421" t="s">
        <v>208</v>
      </c>
      <c r="G421">
        <v>1425</v>
      </c>
      <c r="H421" t="s">
        <v>204</v>
      </c>
      <c r="I421" t="b">
        <v>1</v>
      </c>
    </row>
    <row r="422" spans="1:9" x14ac:dyDescent="0.2">
      <c r="A422" s="33">
        <v>43646</v>
      </c>
      <c r="B422">
        <v>2019</v>
      </c>
      <c r="C422" t="s">
        <v>224</v>
      </c>
      <c r="D422" t="s">
        <v>245</v>
      </c>
      <c r="E422" t="s">
        <v>202</v>
      </c>
      <c r="F422" t="s">
        <v>209</v>
      </c>
      <c r="G422">
        <v>23305</v>
      </c>
      <c r="H422" t="s">
        <v>204</v>
      </c>
      <c r="I422" t="b">
        <v>1</v>
      </c>
    </row>
    <row r="423" spans="1:9" x14ac:dyDescent="0.2">
      <c r="A423" s="33">
        <v>43646</v>
      </c>
      <c r="B423">
        <v>2019</v>
      </c>
      <c r="C423" t="s">
        <v>224</v>
      </c>
      <c r="D423" t="s">
        <v>245</v>
      </c>
      <c r="E423" t="s">
        <v>202</v>
      </c>
      <c r="F423" t="s">
        <v>210</v>
      </c>
      <c r="G423">
        <v>69.119435299700456</v>
      </c>
      <c r="H423" t="s">
        <v>204</v>
      </c>
      <c r="I423" t="b">
        <v>1</v>
      </c>
    </row>
    <row r="424" spans="1:9" x14ac:dyDescent="0.2">
      <c r="A424" s="33">
        <v>43646</v>
      </c>
      <c r="B424">
        <v>2019</v>
      </c>
      <c r="C424" t="s">
        <v>224</v>
      </c>
      <c r="D424" t="s">
        <v>245</v>
      </c>
      <c r="E424" t="s">
        <v>202</v>
      </c>
      <c r="F424" t="s">
        <v>211</v>
      </c>
      <c r="G424">
        <v>12596</v>
      </c>
      <c r="H424" t="s">
        <v>204</v>
      </c>
      <c r="I424" t="b">
        <v>1</v>
      </c>
    </row>
    <row r="425" spans="1:9" x14ac:dyDescent="0.2">
      <c r="A425" s="33">
        <v>43646</v>
      </c>
      <c r="B425">
        <v>2019</v>
      </c>
      <c r="C425" t="s">
        <v>224</v>
      </c>
      <c r="D425" t="s">
        <v>245</v>
      </c>
      <c r="E425" t="s">
        <v>202</v>
      </c>
      <c r="F425" t="s">
        <v>212</v>
      </c>
      <c r="G425">
        <v>13187</v>
      </c>
      <c r="H425" t="s">
        <v>204</v>
      </c>
      <c r="I425" t="b">
        <v>1</v>
      </c>
    </row>
    <row r="426" spans="1:9" x14ac:dyDescent="0.2">
      <c r="A426" s="33">
        <v>43646</v>
      </c>
      <c r="B426">
        <v>2019</v>
      </c>
      <c r="C426" t="s">
        <v>224</v>
      </c>
      <c r="D426" t="s">
        <v>245</v>
      </c>
      <c r="E426" t="s">
        <v>202</v>
      </c>
      <c r="F426" t="s">
        <v>213</v>
      </c>
      <c r="G426">
        <v>39.110834297238782</v>
      </c>
      <c r="H426" t="s">
        <v>204</v>
      </c>
      <c r="I426" t="b">
        <v>1</v>
      </c>
    </row>
    <row r="427" spans="1:9" x14ac:dyDescent="0.2">
      <c r="A427" s="33">
        <v>43646</v>
      </c>
      <c r="B427">
        <v>2019</v>
      </c>
      <c r="C427" t="s">
        <v>224</v>
      </c>
      <c r="D427" t="s">
        <v>245</v>
      </c>
      <c r="E427" t="s">
        <v>202</v>
      </c>
      <c r="F427" t="s">
        <v>214</v>
      </c>
      <c r="G427">
        <v>12405</v>
      </c>
      <c r="H427" t="s">
        <v>204</v>
      </c>
      <c r="I427" t="b">
        <v>1</v>
      </c>
    </row>
    <row r="428" spans="1:9" x14ac:dyDescent="0.2">
      <c r="A428" s="33">
        <v>43646</v>
      </c>
      <c r="B428">
        <v>2019</v>
      </c>
      <c r="C428" t="s">
        <v>224</v>
      </c>
      <c r="D428" t="s">
        <v>245</v>
      </c>
      <c r="E428" t="s">
        <v>202</v>
      </c>
      <c r="F428" t="s">
        <v>215</v>
      </c>
      <c r="G428">
        <v>36.791529495506722</v>
      </c>
      <c r="H428" t="s">
        <v>204</v>
      </c>
      <c r="I428" t="b">
        <v>1</v>
      </c>
    </row>
    <row r="429" spans="1:9" x14ac:dyDescent="0.2">
      <c r="A429" s="33">
        <v>43646</v>
      </c>
      <c r="B429">
        <v>2019</v>
      </c>
      <c r="C429" t="s">
        <v>224</v>
      </c>
      <c r="D429" t="s">
        <v>245</v>
      </c>
      <c r="E429" t="s">
        <v>202</v>
      </c>
      <c r="F429" t="s">
        <v>216</v>
      </c>
      <c r="G429">
        <v>191</v>
      </c>
      <c r="H429" t="s">
        <v>204</v>
      </c>
      <c r="I429" t="b">
        <v>1</v>
      </c>
    </row>
    <row r="430" spans="1:9" x14ac:dyDescent="0.2">
      <c r="A430" s="33">
        <v>43646</v>
      </c>
      <c r="B430">
        <v>2019</v>
      </c>
      <c r="C430" t="s">
        <v>224</v>
      </c>
      <c r="D430" t="s">
        <v>245</v>
      </c>
      <c r="E430" t="s">
        <v>202</v>
      </c>
      <c r="F430" t="s">
        <v>217</v>
      </c>
      <c r="G430">
        <v>-591</v>
      </c>
      <c r="H430" t="s">
        <v>204</v>
      </c>
      <c r="I430" t="b">
        <v>1</v>
      </c>
    </row>
    <row r="431" spans="1:9" x14ac:dyDescent="0.2">
      <c r="A431" s="33">
        <v>43646</v>
      </c>
      <c r="B431">
        <v>2019</v>
      </c>
      <c r="C431" t="s">
        <v>224</v>
      </c>
      <c r="D431" t="s">
        <v>245</v>
      </c>
      <c r="E431" t="s">
        <v>202</v>
      </c>
      <c r="F431" t="s">
        <v>218</v>
      </c>
      <c r="G431">
        <v>4513</v>
      </c>
      <c r="H431" t="s">
        <v>204</v>
      </c>
      <c r="I431" t="b">
        <v>1</v>
      </c>
    </row>
    <row r="432" spans="1:9" x14ac:dyDescent="0.2">
      <c r="A432" s="33">
        <v>43646</v>
      </c>
      <c r="B432">
        <v>2019</v>
      </c>
      <c r="C432" t="s">
        <v>224</v>
      </c>
      <c r="D432" t="s">
        <v>245</v>
      </c>
      <c r="E432" t="s">
        <v>202</v>
      </c>
      <c r="F432" t="s">
        <v>1</v>
      </c>
      <c r="G432">
        <v>33717</v>
      </c>
      <c r="H432" t="s">
        <v>204</v>
      </c>
      <c r="I432" t="b">
        <v>1</v>
      </c>
    </row>
    <row r="433" spans="1:9" x14ac:dyDescent="0.2">
      <c r="A433" s="33">
        <v>43646</v>
      </c>
      <c r="B433">
        <v>2019</v>
      </c>
      <c r="C433" t="s">
        <v>224</v>
      </c>
      <c r="D433" t="s">
        <v>245</v>
      </c>
      <c r="E433" t="s">
        <v>202</v>
      </c>
      <c r="F433" t="s">
        <v>219</v>
      </c>
      <c r="G433">
        <v>4962</v>
      </c>
      <c r="H433" t="s">
        <v>204</v>
      </c>
      <c r="I433" t="b">
        <v>1</v>
      </c>
    </row>
    <row r="434" spans="1:9" x14ac:dyDescent="0.2">
      <c r="A434" s="33">
        <v>43738</v>
      </c>
      <c r="B434">
        <v>2020</v>
      </c>
      <c r="C434" t="s">
        <v>200</v>
      </c>
      <c r="D434" t="s">
        <v>246</v>
      </c>
      <c r="E434" t="s">
        <v>202</v>
      </c>
      <c r="F434" t="s">
        <v>203</v>
      </c>
      <c r="G434">
        <v>1.4</v>
      </c>
      <c r="H434" t="s">
        <v>204</v>
      </c>
      <c r="I434" t="b">
        <v>1</v>
      </c>
    </row>
    <row r="435" spans="1:9" x14ac:dyDescent="0.2">
      <c r="A435" s="33">
        <v>43738</v>
      </c>
      <c r="B435">
        <v>2020</v>
      </c>
      <c r="C435" t="s">
        <v>200</v>
      </c>
      <c r="D435" t="s">
        <v>246</v>
      </c>
      <c r="E435" t="s">
        <v>202</v>
      </c>
      <c r="F435" t="s">
        <v>205</v>
      </c>
      <c r="G435">
        <v>10406</v>
      </c>
      <c r="H435" t="s">
        <v>204</v>
      </c>
      <c r="I435" t="b">
        <v>1</v>
      </c>
    </row>
    <row r="436" spans="1:9" x14ac:dyDescent="0.2">
      <c r="A436" s="33">
        <v>43738</v>
      </c>
      <c r="B436">
        <v>2020</v>
      </c>
      <c r="C436" t="s">
        <v>200</v>
      </c>
      <c r="D436" t="s">
        <v>246</v>
      </c>
      <c r="E436" t="s">
        <v>202</v>
      </c>
      <c r="F436" t="s">
        <v>206</v>
      </c>
      <c r="G436">
        <v>2971</v>
      </c>
      <c r="H436" t="s">
        <v>204</v>
      </c>
      <c r="I436" t="b">
        <v>1</v>
      </c>
    </row>
    <row r="437" spans="1:9" x14ac:dyDescent="0.2">
      <c r="A437" s="33">
        <v>43738</v>
      </c>
      <c r="B437">
        <v>2020</v>
      </c>
      <c r="C437" t="s">
        <v>200</v>
      </c>
      <c r="D437" t="s">
        <v>246</v>
      </c>
      <c r="E437" t="s">
        <v>202</v>
      </c>
      <c r="F437" t="s">
        <v>207</v>
      </c>
      <c r="G437">
        <v>1.38</v>
      </c>
      <c r="H437" t="s">
        <v>204</v>
      </c>
      <c r="I437" t="b">
        <v>1</v>
      </c>
    </row>
    <row r="438" spans="1:9" x14ac:dyDescent="0.2">
      <c r="A438" s="33">
        <v>43738</v>
      </c>
      <c r="B438">
        <v>2020</v>
      </c>
      <c r="C438" t="s">
        <v>200</v>
      </c>
      <c r="D438" t="s">
        <v>246</v>
      </c>
      <c r="E438" t="s">
        <v>202</v>
      </c>
      <c r="F438" t="s">
        <v>10</v>
      </c>
      <c r="G438">
        <v>15657</v>
      </c>
      <c r="H438" t="s">
        <v>204</v>
      </c>
      <c r="I438" t="b">
        <v>1</v>
      </c>
    </row>
    <row r="439" spans="1:9" x14ac:dyDescent="0.2">
      <c r="A439" s="33">
        <v>43738</v>
      </c>
      <c r="B439">
        <v>2020</v>
      </c>
      <c r="C439" t="s">
        <v>200</v>
      </c>
      <c r="D439" t="s">
        <v>246</v>
      </c>
      <c r="E439" t="s">
        <v>202</v>
      </c>
      <c r="F439" t="s">
        <v>208</v>
      </c>
      <c r="G439">
        <v>1061</v>
      </c>
      <c r="H439" t="s">
        <v>204</v>
      </c>
      <c r="I439" t="b">
        <v>1</v>
      </c>
    </row>
    <row r="440" spans="1:9" x14ac:dyDescent="0.2">
      <c r="A440" s="33">
        <v>43738</v>
      </c>
      <c r="B440">
        <v>2020</v>
      </c>
      <c r="C440" t="s">
        <v>200</v>
      </c>
      <c r="D440" t="s">
        <v>246</v>
      </c>
      <c r="E440" t="s">
        <v>202</v>
      </c>
      <c r="F440" t="s">
        <v>209</v>
      </c>
      <c r="G440">
        <v>22649</v>
      </c>
      <c r="H440" t="s">
        <v>204</v>
      </c>
      <c r="I440" t="b">
        <v>1</v>
      </c>
    </row>
    <row r="441" spans="1:9" x14ac:dyDescent="0.2">
      <c r="A441" s="33">
        <v>43738</v>
      </c>
      <c r="B441">
        <v>2020</v>
      </c>
      <c r="C441" t="s">
        <v>200</v>
      </c>
      <c r="D441" t="s">
        <v>246</v>
      </c>
      <c r="E441" t="s">
        <v>202</v>
      </c>
      <c r="F441" t="s">
        <v>210</v>
      </c>
      <c r="G441">
        <v>68.519134775374383</v>
      </c>
      <c r="H441" t="s">
        <v>204</v>
      </c>
      <c r="I441" t="b">
        <v>1</v>
      </c>
    </row>
    <row r="442" spans="1:9" x14ac:dyDescent="0.2">
      <c r="A442" s="33">
        <v>43738</v>
      </c>
      <c r="B442">
        <v>2020</v>
      </c>
      <c r="C442" t="s">
        <v>200</v>
      </c>
      <c r="D442" t="s">
        <v>246</v>
      </c>
      <c r="E442" t="s">
        <v>202</v>
      </c>
      <c r="F442" t="s">
        <v>211</v>
      </c>
      <c r="G442">
        <v>12686</v>
      </c>
      <c r="H442" t="s">
        <v>204</v>
      </c>
      <c r="I442" t="b">
        <v>1</v>
      </c>
    </row>
    <row r="443" spans="1:9" x14ac:dyDescent="0.2">
      <c r="A443" s="33">
        <v>43738</v>
      </c>
      <c r="B443">
        <v>2020</v>
      </c>
      <c r="C443" t="s">
        <v>200</v>
      </c>
      <c r="D443" t="s">
        <v>246</v>
      </c>
      <c r="E443" t="s">
        <v>202</v>
      </c>
      <c r="F443" t="s">
        <v>212</v>
      </c>
      <c r="G443">
        <v>10678</v>
      </c>
      <c r="H443" t="s">
        <v>204</v>
      </c>
      <c r="I443" t="b">
        <v>1</v>
      </c>
    </row>
    <row r="444" spans="1:9" x14ac:dyDescent="0.2">
      <c r="A444" s="33">
        <v>43738</v>
      </c>
      <c r="B444">
        <v>2020</v>
      </c>
      <c r="C444" t="s">
        <v>200</v>
      </c>
      <c r="D444" t="s">
        <v>246</v>
      </c>
      <c r="E444" t="s">
        <v>202</v>
      </c>
      <c r="F444" t="s">
        <v>213</v>
      </c>
      <c r="G444">
        <v>32.303736197247012</v>
      </c>
      <c r="H444" t="s">
        <v>204</v>
      </c>
      <c r="I444" t="b">
        <v>1</v>
      </c>
    </row>
    <row r="445" spans="1:9" x14ac:dyDescent="0.2">
      <c r="A445" s="33">
        <v>43738</v>
      </c>
      <c r="B445">
        <v>2020</v>
      </c>
      <c r="C445" t="s">
        <v>200</v>
      </c>
      <c r="D445" t="s">
        <v>246</v>
      </c>
      <c r="E445" t="s">
        <v>202</v>
      </c>
      <c r="F445" t="s">
        <v>214</v>
      </c>
      <c r="G445">
        <v>12686</v>
      </c>
      <c r="H445" t="s">
        <v>204</v>
      </c>
      <c r="I445" t="b">
        <v>1</v>
      </c>
    </row>
    <row r="446" spans="1:9" x14ac:dyDescent="0.2">
      <c r="A446" s="33">
        <v>43738</v>
      </c>
      <c r="B446">
        <v>2020</v>
      </c>
      <c r="C446" t="s">
        <v>200</v>
      </c>
      <c r="D446" t="s">
        <v>246</v>
      </c>
      <c r="E446" t="s">
        <v>202</v>
      </c>
      <c r="F446" t="s">
        <v>215</v>
      </c>
      <c r="G446">
        <v>38.378460142187272</v>
      </c>
      <c r="H446" t="s">
        <v>204</v>
      </c>
      <c r="I446" t="b">
        <v>1</v>
      </c>
    </row>
    <row r="447" spans="1:9" x14ac:dyDescent="0.2">
      <c r="A447" s="33">
        <v>43738</v>
      </c>
      <c r="B447">
        <v>2020</v>
      </c>
      <c r="C447" t="s">
        <v>200</v>
      </c>
      <c r="D447" t="s">
        <v>246</v>
      </c>
      <c r="E447" t="s">
        <v>202</v>
      </c>
      <c r="F447" t="s">
        <v>216</v>
      </c>
      <c r="G447">
        <v>0</v>
      </c>
      <c r="H447" t="s">
        <v>204</v>
      </c>
      <c r="I447" t="b">
        <v>1</v>
      </c>
    </row>
    <row r="448" spans="1:9" x14ac:dyDescent="0.2">
      <c r="A448" s="33">
        <v>43738</v>
      </c>
      <c r="B448">
        <v>2020</v>
      </c>
      <c r="C448" t="s">
        <v>200</v>
      </c>
      <c r="D448" t="s">
        <v>246</v>
      </c>
      <c r="E448" t="s">
        <v>202</v>
      </c>
      <c r="F448" t="s">
        <v>217</v>
      </c>
      <c r="G448">
        <v>2008</v>
      </c>
      <c r="H448" t="s">
        <v>204</v>
      </c>
      <c r="I448" t="b">
        <v>1</v>
      </c>
    </row>
    <row r="449" spans="1:9" x14ac:dyDescent="0.2">
      <c r="A449" s="33">
        <v>43738</v>
      </c>
      <c r="B449">
        <v>2020</v>
      </c>
      <c r="C449" t="s">
        <v>200</v>
      </c>
      <c r="D449" t="s">
        <v>246</v>
      </c>
      <c r="E449" t="s">
        <v>202</v>
      </c>
      <c r="F449" t="s">
        <v>218</v>
      </c>
      <c r="G449">
        <v>4565</v>
      </c>
      <c r="H449" t="s">
        <v>204</v>
      </c>
      <c r="I449" t="b">
        <v>1</v>
      </c>
    </row>
    <row r="450" spans="1:9" x14ac:dyDescent="0.2">
      <c r="A450" s="33">
        <v>43738</v>
      </c>
      <c r="B450">
        <v>2020</v>
      </c>
      <c r="C450" t="s">
        <v>200</v>
      </c>
      <c r="D450" t="s">
        <v>246</v>
      </c>
      <c r="E450" t="s">
        <v>202</v>
      </c>
      <c r="F450" t="s">
        <v>1</v>
      </c>
      <c r="G450">
        <v>33055</v>
      </c>
      <c r="H450" t="s">
        <v>204</v>
      </c>
      <c r="I450" t="b">
        <v>1</v>
      </c>
    </row>
    <row r="451" spans="1:9" x14ac:dyDescent="0.2">
      <c r="A451" s="33">
        <v>43738</v>
      </c>
      <c r="B451">
        <v>2020</v>
      </c>
      <c r="C451" t="s">
        <v>200</v>
      </c>
      <c r="D451" t="s">
        <v>246</v>
      </c>
      <c r="E451" t="s">
        <v>202</v>
      </c>
      <c r="F451" t="s">
        <v>219</v>
      </c>
      <c r="G451">
        <v>4337</v>
      </c>
      <c r="H451" t="s">
        <v>204</v>
      </c>
      <c r="I451" t="b">
        <v>1</v>
      </c>
    </row>
    <row r="452" spans="1:9" x14ac:dyDescent="0.2">
      <c r="A452" s="33">
        <v>43830</v>
      </c>
      <c r="B452">
        <v>2020</v>
      </c>
      <c r="C452" t="s">
        <v>220</v>
      </c>
      <c r="D452" t="s">
        <v>247</v>
      </c>
      <c r="E452" t="s">
        <v>202</v>
      </c>
      <c r="F452" t="s">
        <v>203</v>
      </c>
      <c r="G452">
        <v>1.53</v>
      </c>
      <c r="H452" t="s">
        <v>204</v>
      </c>
      <c r="I452" t="b">
        <v>1</v>
      </c>
    </row>
    <row r="453" spans="1:9" x14ac:dyDescent="0.2">
      <c r="A453" s="33">
        <v>43830</v>
      </c>
      <c r="B453">
        <v>2020</v>
      </c>
      <c r="C453" t="s">
        <v>220</v>
      </c>
      <c r="D453" t="s">
        <v>247</v>
      </c>
      <c r="E453" t="s">
        <v>202</v>
      </c>
      <c r="F453" t="s">
        <v>205</v>
      </c>
      <c r="G453">
        <v>12358</v>
      </c>
      <c r="H453" t="s">
        <v>204</v>
      </c>
      <c r="I453" t="b">
        <v>1</v>
      </c>
    </row>
    <row r="454" spans="1:9" x14ac:dyDescent="0.2">
      <c r="A454" s="33">
        <v>43830</v>
      </c>
      <c r="B454">
        <v>2020</v>
      </c>
      <c r="C454" t="s">
        <v>220</v>
      </c>
      <c r="D454" t="s">
        <v>247</v>
      </c>
      <c r="E454" t="s">
        <v>202</v>
      </c>
      <c r="F454" t="s">
        <v>206</v>
      </c>
      <c r="G454">
        <v>3203</v>
      </c>
      <c r="H454" t="s">
        <v>204</v>
      </c>
      <c r="I454" t="b">
        <v>1</v>
      </c>
    </row>
    <row r="455" spans="1:9" x14ac:dyDescent="0.2">
      <c r="A455" s="33">
        <v>43830</v>
      </c>
      <c r="B455">
        <v>2020</v>
      </c>
      <c r="C455" t="s">
        <v>220</v>
      </c>
      <c r="D455" t="s">
        <v>247</v>
      </c>
      <c r="E455" t="s">
        <v>202</v>
      </c>
      <c r="F455" t="s">
        <v>207</v>
      </c>
      <c r="G455">
        <v>1.51</v>
      </c>
      <c r="H455" t="s">
        <v>204</v>
      </c>
      <c r="I455" t="b">
        <v>1</v>
      </c>
    </row>
    <row r="456" spans="1:9" x14ac:dyDescent="0.2">
      <c r="A456" s="33">
        <v>43830</v>
      </c>
      <c r="B456">
        <v>2020</v>
      </c>
      <c r="C456" t="s">
        <v>220</v>
      </c>
      <c r="D456" t="s">
        <v>247</v>
      </c>
      <c r="E456" t="s">
        <v>202</v>
      </c>
      <c r="F456" t="s">
        <v>10</v>
      </c>
      <c r="G456">
        <v>17094</v>
      </c>
      <c r="H456" t="s">
        <v>204</v>
      </c>
      <c r="I456" t="b">
        <v>1</v>
      </c>
    </row>
    <row r="457" spans="1:9" x14ac:dyDescent="0.2">
      <c r="A457" s="33">
        <v>43830</v>
      </c>
      <c r="B457">
        <v>2020</v>
      </c>
      <c r="C457" t="s">
        <v>220</v>
      </c>
      <c r="D457" t="s">
        <v>247</v>
      </c>
      <c r="E457" t="s">
        <v>202</v>
      </c>
      <c r="F457" t="s">
        <v>208</v>
      </c>
      <c r="G457">
        <v>1121</v>
      </c>
      <c r="H457" t="s">
        <v>204</v>
      </c>
      <c r="I457" t="b">
        <v>1</v>
      </c>
    </row>
    <row r="458" spans="1:9" x14ac:dyDescent="0.2">
      <c r="A458" s="33">
        <v>43830</v>
      </c>
      <c r="B458">
        <v>2020</v>
      </c>
      <c r="C458" t="s">
        <v>220</v>
      </c>
      <c r="D458" t="s">
        <v>247</v>
      </c>
      <c r="E458" t="s">
        <v>202</v>
      </c>
      <c r="F458" t="s">
        <v>209</v>
      </c>
      <c r="G458">
        <v>24548</v>
      </c>
      <c r="H458" t="s">
        <v>204</v>
      </c>
      <c r="I458" t="b">
        <v>1</v>
      </c>
    </row>
    <row r="459" spans="1:9" x14ac:dyDescent="0.2">
      <c r="A459" s="33">
        <v>43830</v>
      </c>
      <c r="B459">
        <v>2020</v>
      </c>
      <c r="C459" t="s">
        <v>220</v>
      </c>
      <c r="D459" t="s">
        <v>247</v>
      </c>
      <c r="E459" t="s">
        <v>202</v>
      </c>
      <c r="F459" t="s">
        <v>210</v>
      </c>
      <c r="G459">
        <v>66.514929821709217</v>
      </c>
      <c r="H459" t="s">
        <v>204</v>
      </c>
      <c r="I459" t="b">
        <v>1</v>
      </c>
    </row>
    <row r="460" spans="1:9" x14ac:dyDescent="0.2">
      <c r="A460" s="33">
        <v>43830</v>
      </c>
      <c r="B460">
        <v>2020</v>
      </c>
      <c r="C460" t="s">
        <v>220</v>
      </c>
      <c r="D460" t="s">
        <v>247</v>
      </c>
      <c r="E460" t="s">
        <v>202</v>
      </c>
      <c r="F460" t="s">
        <v>211</v>
      </c>
      <c r="G460">
        <v>14085</v>
      </c>
      <c r="H460" t="s">
        <v>204</v>
      </c>
      <c r="I460" t="b">
        <v>1</v>
      </c>
    </row>
    <row r="461" spans="1:9" x14ac:dyDescent="0.2">
      <c r="A461" s="33">
        <v>43830</v>
      </c>
      <c r="B461">
        <v>2020</v>
      </c>
      <c r="C461" t="s">
        <v>220</v>
      </c>
      <c r="D461" t="s">
        <v>247</v>
      </c>
      <c r="E461" t="s">
        <v>202</v>
      </c>
      <c r="F461" t="s">
        <v>212</v>
      </c>
      <c r="G461">
        <v>11649</v>
      </c>
      <c r="H461" t="s">
        <v>204</v>
      </c>
      <c r="I461" t="b">
        <v>1</v>
      </c>
    </row>
    <row r="462" spans="1:9" x14ac:dyDescent="0.2">
      <c r="A462" s="33">
        <v>43830</v>
      </c>
      <c r="B462">
        <v>2020</v>
      </c>
      <c r="C462" t="s">
        <v>220</v>
      </c>
      <c r="D462" t="s">
        <v>247</v>
      </c>
      <c r="E462" t="s">
        <v>202</v>
      </c>
      <c r="F462" t="s">
        <v>213</v>
      </c>
      <c r="G462">
        <v>31.563973337668671</v>
      </c>
      <c r="H462" t="s">
        <v>204</v>
      </c>
      <c r="I462" t="b">
        <v>1</v>
      </c>
    </row>
    <row r="463" spans="1:9" x14ac:dyDescent="0.2">
      <c r="A463" s="33">
        <v>43830</v>
      </c>
      <c r="B463">
        <v>2020</v>
      </c>
      <c r="C463" t="s">
        <v>220</v>
      </c>
      <c r="D463" t="s">
        <v>247</v>
      </c>
      <c r="E463" t="s">
        <v>202</v>
      </c>
      <c r="F463" t="s">
        <v>214</v>
      </c>
      <c r="G463">
        <v>13891</v>
      </c>
      <c r="H463" t="s">
        <v>204</v>
      </c>
      <c r="I463" t="b">
        <v>1</v>
      </c>
    </row>
    <row r="464" spans="1:9" x14ac:dyDescent="0.2">
      <c r="A464" s="33">
        <v>43830</v>
      </c>
      <c r="B464">
        <v>2020</v>
      </c>
      <c r="C464" t="s">
        <v>220</v>
      </c>
      <c r="D464" t="s">
        <v>247</v>
      </c>
      <c r="E464" t="s">
        <v>202</v>
      </c>
      <c r="F464" t="s">
        <v>215</v>
      </c>
      <c r="G464">
        <v>37.638866309001237</v>
      </c>
      <c r="H464" t="s">
        <v>204</v>
      </c>
      <c r="I464" t="b">
        <v>1</v>
      </c>
    </row>
    <row r="465" spans="1:9" x14ac:dyDescent="0.2">
      <c r="A465" s="33">
        <v>43830</v>
      </c>
      <c r="B465">
        <v>2020</v>
      </c>
      <c r="C465" t="s">
        <v>220</v>
      </c>
      <c r="D465" t="s">
        <v>247</v>
      </c>
      <c r="E465" t="s">
        <v>202</v>
      </c>
      <c r="F465" t="s">
        <v>216</v>
      </c>
      <c r="G465">
        <v>194</v>
      </c>
      <c r="H465" t="s">
        <v>204</v>
      </c>
      <c r="I465" t="b">
        <v>1</v>
      </c>
    </row>
    <row r="466" spans="1:9" x14ac:dyDescent="0.2">
      <c r="A466" s="33">
        <v>43830</v>
      </c>
      <c r="B466">
        <v>2020</v>
      </c>
      <c r="C466" t="s">
        <v>220</v>
      </c>
      <c r="D466" t="s">
        <v>247</v>
      </c>
      <c r="E466" t="s">
        <v>202</v>
      </c>
      <c r="F466" t="s">
        <v>217</v>
      </c>
      <c r="G466">
        <v>2436</v>
      </c>
      <c r="H466" t="s">
        <v>204</v>
      </c>
      <c r="I466" t="b">
        <v>1</v>
      </c>
    </row>
    <row r="467" spans="1:9" x14ac:dyDescent="0.2">
      <c r="A467" s="33">
        <v>43830</v>
      </c>
      <c r="B467">
        <v>2020</v>
      </c>
      <c r="C467" t="s">
        <v>220</v>
      </c>
      <c r="D467" t="s">
        <v>247</v>
      </c>
      <c r="E467" t="s">
        <v>202</v>
      </c>
      <c r="F467" t="s">
        <v>218</v>
      </c>
      <c r="G467">
        <v>4603</v>
      </c>
      <c r="H467" t="s">
        <v>204</v>
      </c>
      <c r="I467" t="b">
        <v>1</v>
      </c>
    </row>
    <row r="468" spans="1:9" x14ac:dyDescent="0.2">
      <c r="A468" s="33">
        <v>43830</v>
      </c>
      <c r="B468">
        <v>2020</v>
      </c>
      <c r="C468" t="s">
        <v>220</v>
      </c>
      <c r="D468" t="s">
        <v>247</v>
      </c>
      <c r="E468" t="s">
        <v>202</v>
      </c>
      <c r="F468" t="s">
        <v>1</v>
      </c>
      <c r="G468">
        <v>36906</v>
      </c>
      <c r="H468" t="s">
        <v>204</v>
      </c>
      <c r="I468" t="b">
        <v>1</v>
      </c>
    </row>
    <row r="469" spans="1:9" x14ac:dyDescent="0.2">
      <c r="A469" s="33">
        <v>43830</v>
      </c>
      <c r="B469">
        <v>2020</v>
      </c>
      <c r="C469" t="s">
        <v>220</v>
      </c>
      <c r="D469" t="s">
        <v>247</v>
      </c>
      <c r="E469" t="s">
        <v>202</v>
      </c>
      <c r="F469" t="s">
        <v>219</v>
      </c>
      <c r="G469">
        <v>4933</v>
      </c>
      <c r="H469" t="s">
        <v>204</v>
      </c>
      <c r="I469" t="b">
        <v>1</v>
      </c>
    </row>
    <row r="470" spans="1:9" x14ac:dyDescent="0.2">
      <c r="A470" s="33">
        <v>43921</v>
      </c>
      <c r="B470">
        <v>2020</v>
      </c>
      <c r="C470" t="s">
        <v>222</v>
      </c>
      <c r="D470" t="s">
        <v>248</v>
      </c>
      <c r="E470" t="s">
        <v>202</v>
      </c>
      <c r="F470" t="s">
        <v>203</v>
      </c>
      <c r="G470">
        <v>1.41</v>
      </c>
      <c r="H470" t="s">
        <v>204</v>
      </c>
      <c r="I470" t="b">
        <v>1</v>
      </c>
    </row>
    <row r="471" spans="1:9" x14ac:dyDescent="0.2">
      <c r="A471" s="33">
        <v>43921</v>
      </c>
      <c r="B471">
        <v>2020</v>
      </c>
      <c r="C471" t="s">
        <v>222</v>
      </c>
      <c r="D471" t="s">
        <v>248</v>
      </c>
      <c r="E471" t="s">
        <v>202</v>
      </c>
      <c r="F471" t="s">
        <v>205</v>
      </c>
      <c r="G471">
        <v>10975</v>
      </c>
      <c r="H471" t="s">
        <v>204</v>
      </c>
      <c r="I471" t="b">
        <v>1</v>
      </c>
    </row>
    <row r="472" spans="1:9" x14ac:dyDescent="0.2">
      <c r="A472" s="33">
        <v>43921</v>
      </c>
      <c r="B472">
        <v>2020</v>
      </c>
      <c r="C472" t="s">
        <v>222</v>
      </c>
      <c r="D472" t="s">
        <v>248</v>
      </c>
      <c r="E472" t="s">
        <v>202</v>
      </c>
      <c r="F472" t="s">
        <v>206</v>
      </c>
      <c r="G472">
        <v>3118</v>
      </c>
      <c r="H472" t="s">
        <v>204</v>
      </c>
      <c r="I472" t="b">
        <v>1</v>
      </c>
    </row>
    <row r="473" spans="1:9" x14ac:dyDescent="0.2">
      <c r="A473" s="33">
        <v>43921</v>
      </c>
      <c r="B473">
        <v>2020</v>
      </c>
      <c r="C473" t="s">
        <v>222</v>
      </c>
      <c r="D473" t="s">
        <v>248</v>
      </c>
      <c r="E473" t="s">
        <v>202</v>
      </c>
      <c r="F473" t="s">
        <v>207</v>
      </c>
      <c r="G473">
        <v>1.4</v>
      </c>
      <c r="H473" t="s">
        <v>204</v>
      </c>
      <c r="I473" t="b">
        <v>1</v>
      </c>
    </row>
    <row r="474" spans="1:9" x14ac:dyDescent="0.2">
      <c r="A474" s="33">
        <v>43921</v>
      </c>
      <c r="B474">
        <v>2020</v>
      </c>
      <c r="C474" t="s">
        <v>222</v>
      </c>
      <c r="D474" t="s">
        <v>248</v>
      </c>
      <c r="E474" t="s">
        <v>202</v>
      </c>
      <c r="F474" t="s">
        <v>10</v>
      </c>
      <c r="G474">
        <v>16093</v>
      </c>
      <c r="H474" t="s">
        <v>204</v>
      </c>
      <c r="I474" t="b">
        <v>1</v>
      </c>
    </row>
    <row r="475" spans="1:9" x14ac:dyDescent="0.2">
      <c r="A475" s="33">
        <v>43921</v>
      </c>
      <c r="B475">
        <v>2020</v>
      </c>
      <c r="C475" t="s">
        <v>222</v>
      </c>
      <c r="D475" t="s">
        <v>248</v>
      </c>
      <c r="E475" t="s">
        <v>202</v>
      </c>
      <c r="F475" t="s">
        <v>208</v>
      </c>
      <c r="G475">
        <v>1273</v>
      </c>
      <c r="H475" t="s">
        <v>204</v>
      </c>
      <c r="I475" t="b">
        <v>1</v>
      </c>
    </row>
    <row r="476" spans="1:9" x14ac:dyDescent="0.2">
      <c r="A476" s="33">
        <v>43921</v>
      </c>
      <c r="B476">
        <v>2020</v>
      </c>
      <c r="C476" t="s">
        <v>222</v>
      </c>
      <c r="D476" t="s">
        <v>248</v>
      </c>
      <c r="E476" t="s">
        <v>202</v>
      </c>
      <c r="F476" t="s">
        <v>209</v>
      </c>
      <c r="G476">
        <v>24046</v>
      </c>
      <c r="H476" t="s">
        <v>204</v>
      </c>
      <c r="I476" t="b">
        <v>1</v>
      </c>
    </row>
    <row r="477" spans="1:9" x14ac:dyDescent="0.2">
      <c r="A477" s="33">
        <v>43921</v>
      </c>
      <c r="B477">
        <v>2020</v>
      </c>
      <c r="C477" t="s">
        <v>222</v>
      </c>
      <c r="D477" t="s">
        <v>248</v>
      </c>
      <c r="E477" t="s">
        <v>202</v>
      </c>
      <c r="F477" t="s">
        <v>210</v>
      </c>
      <c r="G477">
        <v>68.66166014676908</v>
      </c>
      <c r="H477" t="s">
        <v>204</v>
      </c>
      <c r="I477" t="b">
        <v>1</v>
      </c>
    </row>
    <row r="478" spans="1:9" x14ac:dyDescent="0.2">
      <c r="A478" s="33">
        <v>43921</v>
      </c>
      <c r="B478">
        <v>2020</v>
      </c>
      <c r="C478" t="s">
        <v>222</v>
      </c>
      <c r="D478" t="s">
        <v>248</v>
      </c>
      <c r="E478" t="s">
        <v>202</v>
      </c>
      <c r="F478" t="s">
        <v>211</v>
      </c>
      <c r="G478">
        <v>12843</v>
      </c>
      <c r="H478" t="s">
        <v>204</v>
      </c>
      <c r="I478" t="b">
        <v>1</v>
      </c>
    </row>
    <row r="479" spans="1:9" x14ac:dyDescent="0.2">
      <c r="A479" s="33">
        <v>43921</v>
      </c>
      <c r="B479">
        <v>2020</v>
      </c>
      <c r="C479" t="s">
        <v>222</v>
      </c>
      <c r="D479" t="s">
        <v>248</v>
      </c>
      <c r="E479" t="s">
        <v>202</v>
      </c>
      <c r="F479" t="s">
        <v>212</v>
      </c>
      <c r="G479">
        <v>10752</v>
      </c>
      <c r="H479" t="s">
        <v>204</v>
      </c>
      <c r="I479" t="b">
        <v>1</v>
      </c>
    </row>
    <row r="480" spans="1:9" x14ac:dyDescent="0.2">
      <c r="A480" s="33">
        <v>43921</v>
      </c>
      <c r="B480">
        <v>2020</v>
      </c>
      <c r="C480" t="s">
        <v>222</v>
      </c>
      <c r="D480" t="s">
        <v>248</v>
      </c>
      <c r="E480" t="s">
        <v>202</v>
      </c>
      <c r="F480" t="s">
        <v>213</v>
      </c>
      <c r="G480">
        <v>30.701579052568459</v>
      </c>
      <c r="H480" t="s">
        <v>204</v>
      </c>
      <c r="I480" t="b">
        <v>1</v>
      </c>
    </row>
    <row r="481" spans="1:9" x14ac:dyDescent="0.2">
      <c r="A481" s="33">
        <v>43921</v>
      </c>
      <c r="B481">
        <v>2020</v>
      </c>
      <c r="C481" t="s">
        <v>222</v>
      </c>
      <c r="D481" t="s">
        <v>248</v>
      </c>
      <c r="E481" t="s">
        <v>202</v>
      </c>
      <c r="F481" t="s">
        <v>214</v>
      </c>
      <c r="G481">
        <v>12975</v>
      </c>
      <c r="H481" t="s">
        <v>204</v>
      </c>
      <c r="I481" t="b">
        <v>1</v>
      </c>
    </row>
    <row r="482" spans="1:9" x14ac:dyDescent="0.2">
      <c r="A482" s="33">
        <v>43921</v>
      </c>
      <c r="B482">
        <v>2020</v>
      </c>
      <c r="C482" t="s">
        <v>222</v>
      </c>
      <c r="D482" t="s">
        <v>248</v>
      </c>
      <c r="E482" t="s">
        <v>202</v>
      </c>
      <c r="F482" t="s">
        <v>215</v>
      </c>
      <c r="G482">
        <v>37.04919905199737</v>
      </c>
      <c r="H482" t="s">
        <v>204</v>
      </c>
      <c r="I482" t="b">
        <v>1</v>
      </c>
    </row>
    <row r="483" spans="1:9" x14ac:dyDescent="0.2">
      <c r="A483" s="33">
        <v>43921</v>
      </c>
      <c r="B483">
        <v>2020</v>
      </c>
      <c r="C483" t="s">
        <v>222</v>
      </c>
      <c r="D483" t="s">
        <v>248</v>
      </c>
      <c r="E483" t="s">
        <v>202</v>
      </c>
      <c r="F483" t="s">
        <v>216</v>
      </c>
      <c r="G483">
        <v>-132</v>
      </c>
      <c r="H483" t="s">
        <v>204</v>
      </c>
      <c r="I483" t="b">
        <v>1</v>
      </c>
    </row>
    <row r="484" spans="1:9" x14ac:dyDescent="0.2">
      <c r="A484" s="33">
        <v>43921</v>
      </c>
      <c r="B484">
        <v>2020</v>
      </c>
      <c r="C484" t="s">
        <v>222</v>
      </c>
      <c r="D484" t="s">
        <v>248</v>
      </c>
      <c r="E484" t="s">
        <v>202</v>
      </c>
      <c r="F484" t="s">
        <v>217</v>
      </c>
      <c r="G484">
        <v>2091</v>
      </c>
      <c r="H484" t="s">
        <v>204</v>
      </c>
      <c r="I484" t="b">
        <v>1</v>
      </c>
    </row>
    <row r="485" spans="1:9" x14ac:dyDescent="0.2">
      <c r="A485" s="33">
        <v>43921</v>
      </c>
      <c r="B485">
        <v>2020</v>
      </c>
      <c r="C485" t="s">
        <v>222</v>
      </c>
      <c r="D485" t="s">
        <v>248</v>
      </c>
      <c r="E485" t="s">
        <v>202</v>
      </c>
      <c r="F485" t="s">
        <v>218</v>
      </c>
      <c r="G485">
        <v>4887</v>
      </c>
      <c r="H485" t="s">
        <v>204</v>
      </c>
      <c r="I485" t="b">
        <v>1</v>
      </c>
    </row>
    <row r="486" spans="1:9" x14ac:dyDescent="0.2">
      <c r="A486" s="33">
        <v>43921</v>
      </c>
      <c r="B486">
        <v>2020</v>
      </c>
      <c r="C486" t="s">
        <v>222</v>
      </c>
      <c r="D486" t="s">
        <v>248</v>
      </c>
      <c r="E486" t="s">
        <v>202</v>
      </c>
      <c r="F486" t="s">
        <v>1</v>
      </c>
      <c r="G486">
        <v>35021</v>
      </c>
      <c r="H486" t="s">
        <v>204</v>
      </c>
      <c r="I486" t="b">
        <v>1</v>
      </c>
    </row>
    <row r="487" spans="1:9" x14ac:dyDescent="0.2">
      <c r="A487" s="33">
        <v>43921</v>
      </c>
      <c r="B487">
        <v>2020</v>
      </c>
      <c r="C487" t="s">
        <v>222</v>
      </c>
      <c r="D487" t="s">
        <v>248</v>
      </c>
      <c r="E487" t="s">
        <v>202</v>
      </c>
      <c r="F487" t="s">
        <v>219</v>
      </c>
      <c r="G487">
        <v>4911</v>
      </c>
      <c r="H487" t="s">
        <v>204</v>
      </c>
      <c r="I487" t="b">
        <v>1</v>
      </c>
    </row>
    <row r="488" spans="1:9" x14ac:dyDescent="0.2">
      <c r="A488" s="33">
        <v>44012</v>
      </c>
      <c r="B488">
        <v>2020</v>
      </c>
      <c r="C488" t="s">
        <v>224</v>
      </c>
      <c r="D488" t="s">
        <v>249</v>
      </c>
      <c r="E488" t="s">
        <v>202</v>
      </c>
      <c r="F488" t="s">
        <v>203</v>
      </c>
      <c r="G488">
        <v>1.48</v>
      </c>
      <c r="H488" t="s">
        <v>204</v>
      </c>
      <c r="I488" t="b">
        <v>1</v>
      </c>
    </row>
    <row r="489" spans="1:9" x14ac:dyDescent="0.2">
      <c r="A489" s="33">
        <v>44012</v>
      </c>
      <c r="B489">
        <v>2020</v>
      </c>
      <c r="C489" t="s">
        <v>224</v>
      </c>
      <c r="D489" t="s">
        <v>249</v>
      </c>
      <c r="E489" t="s">
        <v>202</v>
      </c>
      <c r="F489" t="s">
        <v>205</v>
      </c>
      <c r="G489">
        <v>12339</v>
      </c>
      <c r="H489" t="s">
        <v>204</v>
      </c>
      <c r="I489" t="b">
        <v>1</v>
      </c>
    </row>
    <row r="490" spans="1:9" x14ac:dyDescent="0.2">
      <c r="A490" s="33">
        <v>44012</v>
      </c>
      <c r="B490">
        <v>2020</v>
      </c>
      <c r="C490" t="s">
        <v>224</v>
      </c>
      <c r="D490" t="s">
        <v>249</v>
      </c>
      <c r="E490" t="s">
        <v>202</v>
      </c>
      <c r="F490" t="s">
        <v>206</v>
      </c>
      <c r="G490">
        <v>3504</v>
      </c>
      <c r="H490" t="s">
        <v>204</v>
      </c>
      <c r="I490" t="b">
        <v>1</v>
      </c>
    </row>
    <row r="491" spans="1:9" x14ac:dyDescent="0.2">
      <c r="A491" s="33">
        <v>44012</v>
      </c>
      <c r="B491">
        <v>2020</v>
      </c>
      <c r="C491" t="s">
        <v>224</v>
      </c>
      <c r="D491" t="s">
        <v>249</v>
      </c>
      <c r="E491" t="s">
        <v>202</v>
      </c>
      <c r="F491" t="s">
        <v>207</v>
      </c>
      <c r="G491">
        <v>1.4700000000000011</v>
      </c>
      <c r="H491" t="s">
        <v>204</v>
      </c>
      <c r="I491" t="b">
        <v>1</v>
      </c>
    </row>
    <row r="492" spans="1:9" x14ac:dyDescent="0.2">
      <c r="A492" s="33">
        <v>44012</v>
      </c>
      <c r="B492">
        <v>2020</v>
      </c>
      <c r="C492" t="s">
        <v>224</v>
      </c>
      <c r="D492" t="s">
        <v>249</v>
      </c>
      <c r="E492" t="s">
        <v>202</v>
      </c>
      <c r="F492" t="s">
        <v>10</v>
      </c>
      <c r="G492">
        <v>16911</v>
      </c>
      <c r="H492" t="s">
        <v>204</v>
      </c>
      <c r="I492" t="b">
        <v>1</v>
      </c>
    </row>
    <row r="493" spans="1:9" x14ac:dyDescent="0.2">
      <c r="A493" s="33">
        <v>44012</v>
      </c>
      <c r="B493">
        <v>2020</v>
      </c>
      <c r="C493" t="s">
        <v>224</v>
      </c>
      <c r="D493" t="s">
        <v>249</v>
      </c>
      <c r="E493" t="s">
        <v>202</v>
      </c>
      <c r="F493" t="s">
        <v>208</v>
      </c>
      <c r="G493">
        <v>1656</v>
      </c>
      <c r="H493" t="s">
        <v>204</v>
      </c>
      <c r="I493" t="b">
        <v>1</v>
      </c>
    </row>
    <row r="494" spans="1:9" x14ac:dyDescent="0.2">
      <c r="A494" s="33">
        <v>44012</v>
      </c>
      <c r="B494">
        <v>2020</v>
      </c>
      <c r="C494" t="s">
        <v>224</v>
      </c>
      <c r="D494" t="s">
        <v>249</v>
      </c>
      <c r="E494" t="s">
        <v>202</v>
      </c>
      <c r="F494" t="s">
        <v>209</v>
      </c>
      <c r="G494">
        <v>25694</v>
      </c>
      <c r="H494" t="s">
        <v>204</v>
      </c>
      <c r="I494" t="b">
        <v>1</v>
      </c>
    </row>
    <row r="495" spans="1:9" x14ac:dyDescent="0.2">
      <c r="A495" s="33">
        <v>44012</v>
      </c>
      <c r="B495">
        <v>2020</v>
      </c>
      <c r="C495" t="s">
        <v>224</v>
      </c>
      <c r="D495" t="s">
        <v>249</v>
      </c>
      <c r="E495" t="s">
        <v>202</v>
      </c>
      <c r="F495" t="s">
        <v>210</v>
      </c>
      <c r="G495">
        <v>67.557121447164306</v>
      </c>
      <c r="H495" t="s">
        <v>204</v>
      </c>
      <c r="I495" t="b">
        <v>1</v>
      </c>
    </row>
    <row r="496" spans="1:9" x14ac:dyDescent="0.2">
      <c r="A496" s="33">
        <v>44012</v>
      </c>
      <c r="B496">
        <v>2020</v>
      </c>
      <c r="C496" t="s">
        <v>224</v>
      </c>
      <c r="D496" t="s">
        <v>249</v>
      </c>
      <c r="E496" t="s">
        <v>202</v>
      </c>
      <c r="F496" t="s">
        <v>211</v>
      </c>
      <c r="G496">
        <v>13422</v>
      </c>
      <c r="H496" t="s">
        <v>204</v>
      </c>
      <c r="I496" t="b">
        <v>1</v>
      </c>
    </row>
    <row r="497" spans="1:9" x14ac:dyDescent="0.2">
      <c r="A497" s="33">
        <v>44012</v>
      </c>
      <c r="B497">
        <v>2020</v>
      </c>
      <c r="C497" t="s">
        <v>224</v>
      </c>
      <c r="D497" t="s">
        <v>249</v>
      </c>
      <c r="E497" t="s">
        <v>202</v>
      </c>
      <c r="F497" t="s">
        <v>212</v>
      </c>
      <c r="G497">
        <v>11202</v>
      </c>
      <c r="H497" t="s">
        <v>204</v>
      </c>
      <c r="I497" t="b">
        <v>1</v>
      </c>
    </row>
    <row r="498" spans="1:9" x14ac:dyDescent="0.2">
      <c r="A498" s="33">
        <v>44012</v>
      </c>
      <c r="B498">
        <v>2020</v>
      </c>
      <c r="C498" t="s">
        <v>224</v>
      </c>
      <c r="D498" t="s">
        <v>249</v>
      </c>
      <c r="E498" t="s">
        <v>202</v>
      </c>
      <c r="F498" t="s">
        <v>213</v>
      </c>
      <c r="G498">
        <v>29.453369442326402</v>
      </c>
      <c r="H498" t="s">
        <v>204</v>
      </c>
      <c r="I498" t="b">
        <v>1</v>
      </c>
    </row>
    <row r="499" spans="1:9" x14ac:dyDescent="0.2">
      <c r="A499" s="33">
        <v>44012</v>
      </c>
      <c r="B499">
        <v>2020</v>
      </c>
      <c r="C499" t="s">
        <v>224</v>
      </c>
      <c r="D499" t="s">
        <v>249</v>
      </c>
      <c r="E499" t="s">
        <v>202</v>
      </c>
      <c r="F499" t="s">
        <v>214</v>
      </c>
      <c r="G499">
        <v>13407</v>
      </c>
      <c r="H499" t="s">
        <v>204</v>
      </c>
      <c r="I499" t="b">
        <v>1</v>
      </c>
    </row>
    <row r="500" spans="1:9" x14ac:dyDescent="0.2">
      <c r="A500" s="33">
        <v>44012</v>
      </c>
      <c r="B500">
        <v>2020</v>
      </c>
      <c r="C500" t="s">
        <v>224</v>
      </c>
      <c r="D500" t="s">
        <v>249</v>
      </c>
      <c r="E500" t="s">
        <v>202</v>
      </c>
      <c r="F500" t="s">
        <v>215</v>
      </c>
      <c r="G500">
        <v>35.250966266137297</v>
      </c>
      <c r="H500" t="s">
        <v>204</v>
      </c>
      <c r="I500" t="b">
        <v>1</v>
      </c>
    </row>
    <row r="501" spans="1:9" x14ac:dyDescent="0.2">
      <c r="A501" s="33">
        <v>44012</v>
      </c>
      <c r="B501">
        <v>2020</v>
      </c>
      <c r="C501" t="s">
        <v>224</v>
      </c>
      <c r="D501" t="s">
        <v>249</v>
      </c>
      <c r="E501" t="s">
        <v>202</v>
      </c>
      <c r="F501" t="s">
        <v>216</v>
      </c>
      <c r="G501">
        <v>15</v>
      </c>
      <c r="H501" t="s">
        <v>204</v>
      </c>
      <c r="I501" t="b">
        <v>1</v>
      </c>
    </row>
    <row r="502" spans="1:9" x14ac:dyDescent="0.2">
      <c r="A502" s="33">
        <v>44012</v>
      </c>
      <c r="B502">
        <v>2020</v>
      </c>
      <c r="C502" t="s">
        <v>224</v>
      </c>
      <c r="D502" t="s">
        <v>249</v>
      </c>
      <c r="E502" t="s">
        <v>202</v>
      </c>
      <c r="F502" t="s">
        <v>217</v>
      </c>
      <c r="G502">
        <v>2220</v>
      </c>
      <c r="H502" t="s">
        <v>204</v>
      </c>
      <c r="I502" t="b">
        <v>1</v>
      </c>
    </row>
    <row r="503" spans="1:9" x14ac:dyDescent="0.2">
      <c r="A503" s="33">
        <v>44012</v>
      </c>
      <c r="B503">
        <v>2020</v>
      </c>
      <c r="C503" t="s">
        <v>224</v>
      </c>
      <c r="D503" t="s">
        <v>249</v>
      </c>
      <c r="E503" t="s">
        <v>202</v>
      </c>
      <c r="F503" t="s">
        <v>218</v>
      </c>
      <c r="G503">
        <v>5214</v>
      </c>
      <c r="H503" t="s">
        <v>204</v>
      </c>
      <c r="I503" t="b">
        <v>1</v>
      </c>
    </row>
    <row r="504" spans="1:9" x14ac:dyDescent="0.2">
      <c r="A504" s="33">
        <v>44012</v>
      </c>
      <c r="B504">
        <v>2020</v>
      </c>
      <c r="C504" t="s">
        <v>224</v>
      </c>
      <c r="D504" t="s">
        <v>249</v>
      </c>
      <c r="E504" t="s">
        <v>202</v>
      </c>
      <c r="F504" t="s">
        <v>1</v>
      </c>
      <c r="G504">
        <v>38033</v>
      </c>
      <c r="H504" t="s">
        <v>204</v>
      </c>
      <c r="I504" t="b">
        <v>1</v>
      </c>
    </row>
    <row r="505" spans="1:9" x14ac:dyDescent="0.2">
      <c r="A505" s="33">
        <v>44012</v>
      </c>
      <c r="B505">
        <v>2020</v>
      </c>
      <c r="C505" t="s">
        <v>224</v>
      </c>
      <c r="D505" t="s">
        <v>249</v>
      </c>
      <c r="E505" t="s">
        <v>202</v>
      </c>
      <c r="F505" t="s">
        <v>219</v>
      </c>
      <c r="G505">
        <v>5417</v>
      </c>
      <c r="H505" t="s">
        <v>204</v>
      </c>
      <c r="I505" t="b">
        <v>1</v>
      </c>
    </row>
    <row r="506" spans="1:9" x14ac:dyDescent="0.2">
      <c r="A506" s="33">
        <v>44104</v>
      </c>
      <c r="B506">
        <v>2021</v>
      </c>
      <c r="C506" t="s">
        <v>200</v>
      </c>
      <c r="D506" t="s">
        <v>250</v>
      </c>
      <c r="E506" t="s">
        <v>202</v>
      </c>
      <c r="F506" t="s">
        <v>203</v>
      </c>
      <c r="G506">
        <v>1.84</v>
      </c>
      <c r="H506" t="s">
        <v>204</v>
      </c>
      <c r="I506" t="b">
        <v>1</v>
      </c>
    </row>
    <row r="507" spans="1:9" x14ac:dyDescent="0.2">
      <c r="A507" s="33">
        <v>44104</v>
      </c>
      <c r="B507">
        <v>2021</v>
      </c>
      <c r="C507" t="s">
        <v>200</v>
      </c>
      <c r="D507" t="s">
        <v>250</v>
      </c>
      <c r="E507" t="s">
        <v>202</v>
      </c>
      <c r="F507" t="s">
        <v>205</v>
      </c>
      <c r="G507">
        <v>11002</v>
      </c>
      <c r="H507" t="s">
        <v>204</v>
      </c>
      <c r="I507" t="b">
        <v>1</v>
      </c>
    </row>
    <row r="508" spans="1:9" x14ac:dyDescent="0.2">
      <c r="A508" s="33">
        <v>44104</v>
      </c>
      <c r="B508">
        <v>2021</v>
      </c>
      <c r="C508" t="s">
        <v>200</v>
      </c>
      <c r="D508" t="s">
        <v>250</v>
      </c>
      <c r="E508" t="s">
        <v>202</v>
      </c>
      <c r="F508" t="s">
        <v>206</v>
      </c>
      <c r="G508">
        <v>2645</v>
      </c>
      <c r="H508" t="s">
        <v>204</v>
      </c>
      <c r="I508" t="b">
        <v>1</v>
      </c>
    </row>
    <row r="509" spans="1:9" x14ac:dyDescent="0.2">
      <c r="A509" s="33">
        <v>44104</v>
      </c>
      <c r="B509">
        <v>2021</v>
      </c>
      <c r="C509" t="s">
        <v>200</v>
      </c>
      <c r="D509" t="s">
        <v>250</v>
      </c>
      <c r="E509" t="s">
        <v>202</v>
      </c>
      <c r="F509" t="s">
        <v>207</v>
      </c>
      <c r="G509">
        <v>1.82</v>
      </c>
      <c r="H509" t="s">
        <v>204</v>
      </c>
      <c r="I509" t="b">
        <v>1</v>
      </c>
    </row>
    <row r="510" spans="1:9" x14ac:dyDescent="0.2">
      <c r="A510" s="33">
        <v>44104</v>
      </c>
      <c r="B510">
        <v>2021</v>
      </c>
      <c r="C510" t="s">
        <v>200</v>
      </c>
      <c r="D510" t="s">
        <v>250</v>
      </c>
      <c r="E510" t="s">
        <v>202</v>
      </c>
      <c r="F510" t="s">
        <v>10</v>
      </c>
      <c r="G510">
        <v>18521</v>
      </c>
      <c r="H510" t="s">
        <v>204</v>
      </c>
      <c r="I510" t="b">
        <v>1</v>
      </c>
    </row>
    <row r="511" spans="1:9" x14ac:dyDescent="0.2">
      <c r="A511" s="33">
        <v>44104</v>
      </c>
      <c r="B511">
        <v>2021</v>
      </c>
      <c r="C511" t="s">
        <v>200</v>
      </c>
      <c r="D511" t="s">
        <v>250</v>
      </c>
      <c r="E511" t="s">
        <v>202</v>
      </c>
      <c r="F511" t="s">
        <v>208</v>
      </c>
      <c r="G511">
        <v>1119</v>
      </c>
      <c r="H511" t="s">
        <v>204</v>
      </c>
      <c r="I511" t="b">
        <v>1</v>
      </c>
    </row>
    <row r="512" spans="1:9" x14ac:dyDescent="0.2">
      <c r="A512" s="33">
        <v>44104</v>
      </c>
      <c r="B512">
        <v>2021</v>
      </c>
      <c r="C512" t="s">
        <v>200</v>
      </c>
      <c r="D512" t="s">
        <v>250</v>
      </c>
      <c r="E512" t="s">
        <v>202</v>
      </c>
      <c r="F512" t="s">
        <v>209</v>
      </c>
      <c r="G512">
        <v>26152</v>
      </c>
      <c r="H512" t="s">
        <v>204</v>
      </c>
      <c r="I512" t="b">
        <v>1</v>
      </c>
    </row>
    <row r="513" spans="1:9" x14ac:dyDescent="0.2">
      <c r="A513" s="33">
        <v>44104</v>
      </c>
      <c r="B513">
        <v>2021</v>
      </c>
      <c r="C513" t="s">
        <v>200</v>
      </c>
      <c r="D513" t="s">
        <v>250</v>
      </c>
      <c r="E513" t="s">
        <v>202</v>
      </c>
      <c r="F513" t="s">
        <v>210</v>
      </c>
      <c r="G513">
        <v>70.388114334930279</v>
      </c>
      <c r="H513" t="s">
        <v>204</v>
      </c>
      <c r="I513" t="b">
        <v>1</v>
      </c>
    </row>
    <row r="514" spans="1:9" x14ac:dyDescent="0.2">
      <c r="A514" s="33">
        <v>44104</v>
      </c>
      <c r="B514">
        <v>2021</v>
      </c>
      <c r="C514" t="s">
        <v>200</v>
      </c>
      <c r="D514" t="s">
        <v>250</v>
      </c>
      <c r="E514" t="s">
        <v>202</v>
      </c>
      <c r="F514" t="s">
        <v>211</v>
      </c>
      <c r="G514">
        <v>16124</v>
      </c>
      <c r="H514" t="s">
        <v>204</v>
      </c>
      <c r="I514" t="b">
        <v>1</v>
      </c>
    </row>
    <row r="515" spans="1:9" x14ac:dyDescent="0.2">
      <c r="A515" s="33">
        <v>44104</v>
      </c>
      <c r="B515">
        <v>2021</v>
      </c>
      <c r="C515" t="s">
        <v>200</v>
      </c>
      <c r="D515" t="s">
        <v>250</v>
      </c>
      <c r="E515" t="s">
        <v>202</v>
      </c>
      <c r="F515" t="s">
        <v>212</v>
      </c>
      <c r="G515">
        <v>13893</v>
      </c>
      <c r="H515" t="s">
        <v>204</v>
      </c>
      <c r="I515" t="b">
        <v>1</v>
      </c>
    </row>
    <row r="516" spans="1:9" x14ac:dyDescent="0.2">
      <c r="A516" s="33">
        <v>44104</v>
      </c>
      <c r="B516">
        <v>2021</v>
      </c>
      <c r="C516" t="s">
        <v>200</v>
      </c>
      <c r="D516" t="s">
        <v>250</v>
      </c>
      <c r="E516" t="s">
        <v>202</v>
      </c>
      <c r="F516" t="s">
        <v>213</v>
      </c>
      <c r="G516">
        <v>37.393012865371148</v>
      </c>
      <c r="H516" t="s">
        <v>204</v>
      </c>
      <c r="I516" t="b">
        <v>1</v>
      </c>
    </row>
    <row r="517" spans="1:9" x14ac:dyDescent="0.2">
      <c r="A517" s="33">
        <v>44104</v>
      </c>
      <c r="B517">
        <v>2021</v>
      </c>
      <c r="C517" t="s">
        <v>200</v>
      </c>
      <c r="D517" t="s">
        <v>250</v>
      </c>
      <c r="E517" t="s">
        <v>202</v>
      </c>
      <c r="F517" t="s">
        <v>214</v>
      </c>
      <c r="G517">
        <v>15876</v>
      </c>
      <c r="H517" t="s">
        <v>204</v>
      </c>
      <c r="I517" t="b">
        <v>1</v>
      </c>
    </row>
    <row r="518" spans="1:9" x14ac:dyDescent="0.2">
      <c r="A518" s="33">
        <v>44104</v>
      </c>
      <c r="B518">
        <v>2021</v>
      </c>
      <c r="C518" t="s">
        <v>200</v>
      </c>
      <c r="D518" t="s">
        <v>250</v>
      </c>
      <c r="E518" t="s">
        <v>202</v>
      </c>
      <c r="F518" t="s">
        <v>215</v>
      </c>
      <c r="G518">
        <v>42.730257845723209</v>
      </c>
      <c r="H518" t="s">
        <v>204</v>
      </c>
      <c r="I518" t="b">
        <v>1</v>
      </c>
    </row>
    <row r="519" spans="1:9" x14ac:dyDescent="0.2">
      <c r="A519" s="33">
        <v>44104</v>
      </c>
      <c r="B519">
        <v>2021</v>
      </c>
      <c r="C519" t="s">
        <v>200</v>
      </c>
      <c r="D519" t="s">
        <v>250</v>
      </c>
      <c r="E519" t="s">
        <v>202</v>
      </c>
      <c r="F519" t="s">
        <v>216</v>
      </c>
      <c r="G519">
        <v>248</v>
      </c>
      <c r="H519" t="s">
        <v>204</v>
      </c>
      <c r="I519" t="b">
        <v>1</v>
      </c>
    </row>
    <row r="520" spans="1:9" x14ac:dyDescent="0.2">
      <c r="A520" s="33">
        <v>44104</v>
      </c>
      <c r="B520">
        <v>2021</v>
      </c>
      <c r="C520" t="s">
        <v>200</v>
      </c>
      <c r="D520" t="s">
        <v>250</v>
      </c>
      <c r="E520" t="s">
        <v>202</v>
      </c>
      <c r="F520" t="s">
        <v>217</v>
      </c>
      <c r="G520">
        <v>2231</v>
      </c>
      <c r="H520" t="s">
        <v>204</v>
      </c>
      <c r="I520" t="b">
        <v>1</v>
      </c>
    </row>
    <row r="521" spans="1:9" x14ac:dyDescent="0.2">
      <c r="A521" s="33">
        <v>44104</v>
      </c>
      <c r="B521">
        <v>2021</v>
      </c>
      <c r="C521" t="s">
        <v>200</v>
      </c>
      <c r="D521" t="s">
        <v>250</v>
      </c>
      <c r="E521" t="s">
        <v>202</v>
      </c>
      <c r="F521" t="s">
        <v>218</v>
      </c>
      <c r="G521">
        <v>4926</v>
      </c>
      <c r="H521" t="s">
        <v>204</v>
      </c>
      <c r="I521" t="b">
        <v>1</v>
      </c>
    </row>
    <row r="522" spans="1:9" x14ac:dyDescent="0.2">
      <c r="A522" s="33">
        <v>44104</v>
      </c>
      <c r="B522">
        <v>2021</v>
      </c>
      <c r="C522" t="s">
        <v>200</v>
      </c>
      <c r="D522" t="s">
        <v>250</v>
      </c>
      <c r="E522" t="s">
        <v>202</v>
      </c>
      <c r="F522" t="s">
        <v>1</v>
      </c>
      <c r="G522">
        <v>37154</v>
      </c>
      <c r="H522" t="s">
        <v>204</v>
      </c>
      <c r="I522" t="b">
        <v>1</v>
      </c>
    </row>
    <row r="523" spans="1:9" x14ac:dyDescent="0.2">
      <c r="A523" s="33">
        <v>44104</v>
      </c>
      <c r="B523">
        <v>2021</v>
      </c>
      <c r="C523" t="s">
        <v>200</v>
      </c>
      <c r="D523" t="s">
        <v>250</v>
      </c>
      <c r="E523" t="s">
        <v>202</v>
      </c>
      <c r="F523" t="s">
        <v>219</v>
      </c>
      <c r="G523">
        <v>4231</v>
      </c>
      <c r="H523" t="s">
        <v>204</v>
      </c>
      <c r="I523" t="b">
        <v>1</v>
      </c>
    </row>
    <row r="524" spans="1:9" x14ac:dyDescent="0.2">
      <c r="A524" s="33">
        <v>44196</v>
      </c>
      <c r="B524">
        <v>2021</v>
      </c>
      <c r="C524" t="s">
        <v>220</v>
      </c>
      <c r="D524" t="s">
        <v>251</v>
      </c>
      <c r="E524" t="s">
        <v>202</v>
      </c>
      <c r="F524" t="s">
        <v>203</v>
      </c>
      <c r="G524">
        <v>2.0499999999999998</v>
      </c>
      <c r="H524" t="s">
        <v>204</v>
      </c>
      <c r="I524" t="b">
        <v>1</v>
      </c>
    </row>
    <row r="525" spans="1:9" x14ac:dyDescent="0.2">
      <c r="A525" s="33">
        <v>44196</v>
      </c>
      <c r="B525">
        <v>2021</v>
      </c>
      <c r="C525" t="s">
        <v>220</v>
      </c>
      <c r="D525" t="s">
        <v>251</v>
      </c>
      <c r="E525" t="s">
        <v>202</v>
      </c>
      <c r="F525" t="s">
        <v>205</v>
      </c>
      <c r="G525">
        <v>14194</v>
      </c>
      <c r="H525" t="s">
        <v>204</v>
      </c>
      <c r="I525" t="b">
        <v>1</v>
      </c>
    </row>
    <row r="526" spans="1:9" x14ac:dyDescent="0.2">
      <c r="A526" s="33">
        <v>44196</v>
      </c>
      <c r="B526">
        <v>2021</v>
      </c>
      <c r="C526" t="s">
        <v>220</v>
      </c>
      <c r="D526" t="s">
        <v>251</v>
      </c>
      <c r="E526" t="s">
        <v>202</v>
      </c>
      <c r="F526" t="s">
        <v>206</v>
      </c>
      <c r="G526">
        <v>2761</v>
      </c>
      <c r="H526" t="s">
        <v>204</v>
      </c>
      <c r="I526" t="b">
        <v>1</v>
      </c>
    </row>
    <row r="527" spans="1:9" x14ac:dyDescent="0.2">
      <c r="A527" s="33">
        <v>44196</v>
      </c>
      <c r="B527">
        <v>2021</v>
      </c>
      <c r="C527" t="s">
        <v>220</v>
      </c>
      <c r="D527" t="s">
        <v>251</v>
      </c>
      <c r="E527" t="s">
        <v>202</v>
      </c>
      <c r="F527" t="s">
        <v>207</v>
      </c>
      <c r="G527">
        <v>2.0299999999999998</v>
      </c>
      <c r="H527" t="s">
        <v>204</v>
      </c>
      <c r="I527" t="b">
        <v>1</v>
      </c>
    </row>
    <row r="528" spans="1:9" x14ac:dyDescent="0.2">
      <c r="A528" s="33">
        <v>44196</v>
      </c>
      <c r="B528">
        <v>2021</v>
      </c>
      <c r="C528" t="s">
        <v>220</v>
      </c>
      <c r="D528" t="s">
        <v>251</v>
      </c>
      <c r="E528" t="s">
        <v>202</v>
      </c>
      <c r="F528" t="s">
        <v>10</v>
      </c>
      <c r="G528">
        <v>20658</v>
      </c>
      <c r="H528" t="s">
        <v>204</v>
      </c>
      <c r="I528" t="b">
        <v>1</v>
      </c>
    </row>
    <row r="529" spans="1:9" x14ac:dyDescent="0.2">
      <c r="A529" s="33">
        <v>44196</v>
      </c>
      <c r="B529">
        <v>2021</v>
      </c>
      <c r="C529" t="s">
        <v>220</v>
      </c>
      <c r="D529" t="s">
        <v>251</v>
      </c>
      <c r="E529" t="s">
        <v>202</v>
      </c>
      <c r="F529" t="s">
        <v>208</v>
      </c>
      <c r="G529">
        <v>1139</v>
      </c>
      <c r="H529" t="s">
        <v>204</v>
      </c>
      <c r="I529" t="b">
        <v>1</v>
      </c>
    </row>
    <row r="530" spans="1:9" x14ac:dyDescent="0.2">
      <c r="A530" s="33">
        <v>44196</v>
      </c>
      <c r="B530">
        <v>2021</v>
      </c>
      <c r="C530" t="s">
        <v>220</v>
      </c>
      <c r="D530" t="s">
        <v>251</v>
      </c>
      <c r="E530" t="s">
        <v>202</v>
      </c>
      <c r="F530" t="s">
        <v>209</v>
      </c>
      <c r="G530">
        <v>28882</v>
      </c>
      <c r="H530" t="s">
        <v>204</v>
      </c>
      <c r="I530" t="b">
        <v>1</v>
      </c>
    </row>
    <row r="531" spans="1:9" x14ac:dyDescent="0.2">
      <c r="A531" s="33">
        <v>44196</v>
      </c>
      <c r="B531">
        <v>2021</v>
      </c>
      <c r="C531" t="s">
        <v>220</v>
      </c>
      <c r="D531" t="s">
        <v>251</v>
      </c>
      <c r="E531" t="s">
        <v>202</v>
      </c>
      <c r="F531" t="s">
        <v>210</v>
      </c>
      <c r="G531">
        <v>67.048936762930637</v>
      </c>
      <c r="H531" t="s">
        <v>204</v>
      </c>
      <c r="I531" t="b">
        <v>1</v>
      </c>
    </row>
    <row r="532" spans="1:9" x14ac:dyDescent="0.2">
      <c r="A532" s="33">
        <v>44196</v>
      </c>
      <c r="B532">
        <v>2021</v>
      </c>
      <c r="C532" t="s">
        <v>220</v>
      </c>
      <c r="D532" t="s">
        <v>251</v>
      </c>
      <c r="E532" t="s">
        <v>202</v>
      </c>
      <c r="F532" t="s">
        <v>211</v>
      </c>
      <c r="G532">
        <v>18337</v>
      </c>
      <c r="H532" t="s">
        <v>204</v>
      </c>
      <c r="I532" t="b">
        <v>1</v>
      </c>
    </row>
    <row r="533" spans="1:9" x14ac:dyDescent="0.2">
      <c r="A533" s="33">
        <v>44196</v>
      </c>
      <c r="B533">
        <v>2021</v>
      </c>
      <c r="C533" t="s">
        <v>220</v>
      </c>
      <c r="D533" t="s">
        <v>251</v>
      </c>
      <c r="E533" t="s">
        <v>202</v>
      </c>
      <c r="F533" t="s">
        <v>212</v>
      </c>
      <c r="G533">
        <v>15463</v>
      </c>
      <c r="H533" t="s">
        <v>204</v>
      </c>
      <c r="I533" t="b">
        <v>1</v>
      </c>
    </row>
    <row r="534" spans="1:9" x14ac:dyDescent="0.2">
      <c r="A534" s="33">
        <v>44196</v>
      </c>
      <c r="B534">
        <v>2021</v>
      </c>
      <c r="C534" t="s">
        <v>220</v>
      </c>
      <c r="D534" t="s">
        <v>251</v>
      </c>
      <c r="E534" t="s">
        <v>202</v>
      </c>
      <c r="F534" t="s">
        <v>213</v>
      </c>
      <c r="G534">
        <v>35.897019221840473</v>
      </c>
      <c r="H534" t="s">
        <v>204</v>
      </c>
      <c r="I534" t="b">
        <v>1</v>
      </c>
    </row>
    <row r="535" spans="1:9" x14ac:dyDescent="0.2">
      <c r="A535" s="33">
        <v>44196</v>
      </c>
      <c r="B535">
        <v>2021</v>
      </c>
      <c r="C535" t="s">
        <v>220</v>
      </c>
      <c r="D535" t="s">
        <v>251</v>
      </c>
      <c r="E535" t="s">
        <v>202</v>
      </c>
      <c r="F535" t="s">
        <v>214</v>
      </c>
      <c r="G535">
        <v>17897</v>
      </c>
      <c r="H535" t="s">
        <v>204</v>
      </c>
      <c r="I535" t="b">
        <v>1</v>
      </c>
    </row>
    <row r="536" spans="1:9" x14ac:dyDescent="0.2">
      <c r="A536" s="33">
        <v>44196</v>
      </c>
      <c r="B536">
        <v>2021</v>
      </c>
      <c r="C536" t="s">
        <v>220</v>
      </c>
      <c r="D536" t="s">
        <v>251</v>
      </c>
      <c r="E536" t="s">
        <v>202</v>
      </c>
      <c r="F536" t="s">
        <v>215</v>
      </c>
      <c r="G536">
        <v>41.547497446373853</v>
      </c>
      <c r="H536" t="s">
        <v>204</v>
      </c>
      <c r="I536" t="b">
        <v>1</v>
      </c>
    </row>
    <row r="537" spans="1:9" x14ac:dyDescent="0.2">
      <c r="A537" s="33">
        <v>44196</v>
      </c>
      <c r="B537">
        <v>2021</v>
      </c>
      <c r="C537" t="s">
        <v>220</v>
      </c>
      <c r="D537" t="s">
        <v>251</v>
      </c>
      <c r="E537" t="s">
        <v>202</v>
      </c>
      <c r="F537" t="s">
        <v>216</v>
      </c>
      <c r="G537">
        <v>440</v>
      </c>
      <c r="H537" t="s">
        <v>204</v>
      </c>
      <c r="I537" t="b">
        <v>1</v>
      </c>
    </row>
    <row r="538" spans="1:9" x14ac:dyDescent="0.2">
      <c r="A538" s="33">
        <v>44196</v>
      </c>
      <c r="B538">
        <v>2021</v>
      </c>
      <c r="C538" t="s">
        <v>220</v>
      </c>
      <c r="D538" t="s">
        <v>251</v>
      </c>
      <c r="E538" t="s">
        <v>202</v>
      </c>
      <c r="F538" t="s">
        <v>217</v>
      </c>
      <c r="G538">
        <v>2874</v>
      </c>
      <c r="H538" t="s">
        <v>204</v>
      </c>
      <c r="I538" t="b">
        <v>1</v>
      </c>
    </row>
    <row r="539" spans="1:9" x14ac:dyDescent="0.2">
      <c r="A539" s="33">
        <v>44196</v>
      </c>
      <c r="B539">
        <v>2021</v>
      </c>
      <c r="C539" t="s">
        <v>220</v>
      </c>
      <c r="D539" t="s">
        <v>251</v>
      </c>
      <c r="E539" t="s">
        <v>202</v>
      </c>
      <c r="F539" t="s">
        <v>218</v>
      </c>
      <c r="G539">
        <v>4899</v>
      </c>
      <c r="H539" t="s">
        <v>204</v>
      </c>
      <c r="I539" t="b">
        <v>1</v>
      </c>
    </row>
    <row r="540" spans="1:9" x14ac:dyDescent="0.2">
      <c r="A540" s="33">
        <v>44196</v>
      </c>
      <c r="B540">
        <v>2021</v>
      </c>
      <c r="C540" t="s">
        <v>220</v>
      </c>
      <c r="D540" t="s">
        <v>251</v>
      </c>
      <c r="E540" t="s">
        <v>202</v>
      </c>
      <c r="F540" t="s">
        <v>1</v>
      </c>
      <c r="G540">
        <v>43076</v>
      </c>
      <c r="H540" t="s">
        <v>204</v>
      </c>
      <c r="I540" t="b">
        <v>1</v>
      </c>
    </row>
    <row r="541" spans="1:9" x14ac:dyDescent="0.2">
      <c r="A541" s="33">
        <v>44196</v>
      </c>
      <c r="B541">
        <v>2021</v>
      </c>
      <c r="C541" t="s">
        <v>220</v>
      </c>
      <c r="D541" t="s">
        <v>251</v>
      </c>
      <c r="E541" t="s">
        <v>202</v>
      </c>
      <c r="F541" t="s">
        <v>219</v>
      </c>
      <c r="G541">
        <v>4947</v>
      </c>
      <c r="H541" t="s">
        <v>204</v>
      </c>
      <c r="I541" t="b">
        <v>1</v>
      </c>
    </row>
    <row r="542" spans="1:9" x14ac:dyDescent="0.2">
      <c r="A542" s="33">
        <v>44286</v>
      </c>
      <c r="B542">
        <v>2021</v>
      </c>
      <c r="C542" t="s">
        <v>222</v>
      </c>
      <c r="D542" t="s">
        <v>252</v>
      </c>
      <c r="E542" t="s">
        <v>202</v>
      </c>
      <c r="F542" t="s">
        <v>203</v>
      </c>
      <c r="G542">
        <v>2.0499999999999998</v>
      </c>
      <c r="H542" t="s">
        <v>204</v>
      </c>
      <c r="I542" t="b">
        <v>1</v>
      </c>
    </row>
    <row r="543" spans="1:9" x14ac:dyDescent="0.2">
      <c r="A543" s="33">
        <v>44286</v>
      </c>
      <c r="B543">
        <v>2021</v>
      </c>
      <c r="C543" t="s">
        <v>222</v>
      </c>
      <c r="D543" t="s">
        <v>252</v>
      </c>
      <c r="E543" t="s">
        <v>202</v>
      </c>
      <c r="F543" t="s">
        <v>205</v>
      </c>
      <c r="G543">
        <v>13045</v>
      </c>
      <c r="H543" t="s">
        <v>204</v>
      </c>
      <c r="I543" t="b">
        <v>1</v>
      </c>
    </row>
    <row r="544" spans="1:9" x14ac:dyDescent="0.2">
      <c r="A544" s="33">
        <v>44286</v>
      </c>
      <c r="B544">
        <v>2021</v>
      </c>
      <c r="C544" t="s">
        <v>222</v>
      </c>
      <c r="D544" t="s">
        <v>252</v>
      </c>
      <c r="E544" t="s">
        <v>202</v>
      </c>
      <c r="F544" t="s">
        <v>206</v>
      </c>
      <c r="G544">
        <v>2936</v>
      </c>
      <c r="H544" t="s">
        <v>204</v>
      </c>
      <c r="I544" t="b">
        <v>1</v>
      </c>
    </row>
    <row r="545" spans="1:9" x14ac:dyDescent="0.2">
      <c r="A545" s="33">
        <v>44286</v>
      </c>
      <c r="B545">
        <v>2021</v>
      </c>
      <c r="C545" t="s">
        <v>222</v>
      </c>
      <c r="D545" t="s">
        <v>252</v>
      </c>
      <c r="E545" t="s">
        <v>202</v>
      </c>
      <c r="F545" t="s">
        <v>207</v>
      </c>
      <c r="G545">
        <v>2.0299999999999998</v>
      </c>
      <c r="H545" t="s">
        <v>204</v>
      </c>
      <c r="I545" t="b">
        <v>1</v>
      </c>
    </row>
    <row r="546" spans="1:9" x14ac:dyDescent="0.2">
      <c r="A546" s="33">
        <v>44286</v>
      </c>
      <c r="B546">
        <v>2021</v>
      </c>
      <c r="C546" t="s">
        <v>222</v>
      </c>
      <c r="D546" t="s">
        <v>252</v>
      </c>
      <c r="E546" t="s">
        <v>202</v>
      </c>
      <c r="F546" t="s">
        <v>10</v>
      </c>
      <c r="G546">
        <v>19984</v>
      </c>
      <c r="H546" t="s">
        <v>204</v>
      </c>
      <c r="I546" t="b">
        <v>1</v>
      </c>
    </row>
    <row r="547" spans="1:9" x14ac:dyDescent="0.2">
      <c r="A547" s="33">
        <v>44286</v>
      </c>
      <c r="B547">
        <v>2021</v>
      </c>
      <c r="C547" t="s">
        <v>222</v>
      </c>
      <c r="D547" t="s">
        <v>252</v>
      </c>
      <c r="E547" t="s">
        <v>202</v>
      </c>
      <c r="F547" t="s">
        <v>208</v>
      </c>
      <c r="G547">
        <v>1327</v>
      </c>
      <c r="H547" t="s">
        <v>204</v>
      </c>
      <c r="I547" t="b">
        <v>1</v>
      </c>
    </row>
    <row r="548" spans="1:9" x14ac:dyDescent="0.2">
      <c r="A548" s="33">
        <v>44286</v>
      </c>
      <c r="B548">
        <v>2021</v>
      </c>
      <c r="C548" t="s">
        <v>222</v>
      </c>
      <c r="D548" t="s">
        <v>252</v>
      </c>
      <c r="E548" t="s">
        <v>202</v>
      </c>
      <c r="F548" t="s">
        <v>209</v>
      </c>
      <c r="G548">
        <v>28661</v>
      </c>
      <c r="H548" t="s">
        <v>204</v>
      </c>
      <c r="I548" t="b">
        <v>1</v>
      </c>
    </row>
    <row r="549" spans="1:9" x14ac:dyDescent="0.2">
      <c r="A549" s="33">
        <v>44286</v>
      </c>
      <c r="B549">
        <v>2021</v>
      </c>
      <c r="C549" t="s">
        <v>222</v>
      </c>
      <c r="D549" t="s">
        <v>252</v>
      </c>
      <c r="E549" t="s">
        <v>202</v>
      </c>
      <c r="F549" t="s">
        <v>210</v>
      </c>
      <c r="G549">
        <v>68.721526878626577</v>
      </c>
      <c r="H549" t="s">
        <v>204</v>
      </c>
      <c r="I549" t="b">
        <v>1</v>
      </c>
    </row>
    <row r="550" spans="1:9" x14ac:dyDescent="0.2">
      <c r="A550" s="33">
        <v>44286</v>
      </c>
      <c r="B550">
        <v>2021</v>
      </c>
      <c r="C550" t="s">
        <v>222</v>
      </c>
      <c r="D550" t="s">
        <v>252</v>
      </c>
      <c r="E550" t="s">
        <v>202</v>
      </c>
      <c r="F550" t="s">
        <v>211</v>
      </c>
      <c r="G550">
        <v>17236</v>
      </c>
      <c r="H550" t="s">
        <v>204</v>
      </c>
      <c r="I550" t="b">
        <v>1</v>
      </c>
    </row>
    <row r="551" spans="1:9" x14ac:dyDescent="0.2">
      <c r="A551" s="33">
        <v>44286</v>
      </c>
      <c r="B551">
        <v>2021</v>
      </c>
      <c r="C551" t="s">
        <v>222</v>
      </c>
      <c r="D551" t="s">
        <v>252</v>
      </c>
      <c r="E551" t="s">
        <v>202</v>
      </c>
      <c r="F551" t="s">
        <v>212</v>
      </c>
      <c r="G551">
        <v>15457</v>
      </c>
      <c r="H551" t="s">
        <v>204</v>
      </c>
      <c r="I551" t="b">
        <v>1</v>
      </c>
    </row>
    <row r="552" spans="1:9" x14ac:dyDescent="0.2">
      <c r="A552" s="33">
        <v>44286</v>
      </c>
      <c r="B552">
        <v>2021</v>
      </c>
      <c r="C552" t="s">
        <v>222</v>
      </c>
      <c r="D552" t="s">
        <v>252</v>
      </c>
      <c r="E552" t="s">
        <v>202</v>
      </c>
      <c r="F552" t="s">
        <v>213</v>
      </c>
      <c r="G552">
        <v>37.061813647916367</v>
      </c>
      <c r="H552" t="s">
        <v>204</v>
      </c>
      <c r="I552" t="b">
        <v>1</v>
      </c>
    </row>
    <row r="553" spans="1:9" x14ac:dyDescent="0.2">
      <c r="A553" s="33">
        <v>44286</v>
      </c>
      <c r="B553">
        <v>2021</v>
      </c>
      <c r="C553" t="s">
        <v>222</v>
      </c>
      <c r="D553" t="s">
        <v>252</v>
      </c>
      <c r="E553" t="s">
        <v>202</v>
      </c>
      <c r="F553" t="s">
        <v>214</v>
      </c>
      <c r="G553">
        <v>17048</v>
      </c>
      <c r="H553" t="s">
        <v>204</v>
      </c>
      <c r="I553" t="b">
        <v>1</v>
      </c>
    </row>
    <row r="554" spans="1:9" x14ac:dyDescent="0.2">
      <c r="A554" s="33">
        <v>44286</v>
      </c>
      <c r="B554">
        <v>2021</v>
      </c>
      <c r="C554" t="s">
        <v>222</v>
      </c>
      <c r="D554" t="s">
        <v>252</v>
      </c>
      <c r="E554" t="s">
        <v>202</v>
      </c>
      <c r="F554" t="s">
        <v>215</v>
      </c>
      <c r="G554">
        <v>40.876612477820942</v>
      </c>
      <c r="H554" t="s">
        <v>204</v>
      </c>
      <c r="I554" t="b">
        <v>1</v>
      </c>
    </row>
    <row r="555" spans="1:9" x14ac:dyDescent="0.2">
      <c r="A555" s="33">
        <v>44286</v>
      </c>
      <c r="B555">
        <v>2021</v>
      </c>
      <c r="C555" t="s">
        <v>222</v>
      </c>
      <c r="D555" t="s">
        <v>252</v>
      </c>
      <c r="E555" t="s">
        <v>202</v>
      </c>
      <c r="F555" t="s">
        <v>216</v>
      </c>
      <c r="G555">
        <v>188</v>
      </c>
      <c r="H555" t="s">
        <v>204</v>
      </c>
      <c r="I555" t="b">
        <v>1</v>
      </c>
    </row>
    <row r="556" spans="1:9" x14ac:dyDescent="0.2">
      <c r="A556" s="33">
        <v>44286</v>
      </c>
      <c r="B556">
        <v>2021</v>
      </c>
      <c r="C556" t="s">
        <v>222</v>
      </c>
      <c r="D556" t="s">
        <v>252</v>
      </c>
      <c r="E556" t="s">
        <v>202</v>
      </c>
      <c r="F556" t="s">
        <v>217</v>
      </c>
      <c r="G556">
        <v>1779</v>
      </c>
      <c r="H556" t="s">
        <v>204</v>
      </c>
      <c r="I556" t="b">
        <v>1</v>
      </c>
    </row>
    <row r="557" spans="1:9" x14ac:dyDescent="0.2">
      <c r="A557" s="33">
        <v>44286</v>
      </c>
      <c r="B557">
        <v>2021</v>
      </c>
      <c r="C557" t="s">
        <v>222</v>
      </c>
      <c r="D557" t="s">
        <v>252</v>
      </c>
      <c r="E557" t="s">
        <v>202</v>
      </c>
      <c r="F557" t="s">
        <v>218</v>
      </c>
      <c r="G557">
        <v>5204</v>
      </c>
      <c r="H557" t="s">
        <v>204</v>
      </c>
      <c r="I557" t="b">
        <v>1</v>
      </c>
    </row>
    <row r="558" spans="1:9" x14ac:dyDescent="0.2">
      <c r="A558" s="33">
        <v>44286</v>
      </c>
      <c r="B558">
        <v>2021</v>
      </c>
      <c r="C558" t="s">
        <v>222</v>
      </c>
      <c r="D558" t="s">
        <v>252</v>
      </c>
      <c r="E558" t="s">
        <v>202</v>
      </c>
      <c r="F558" t="s">
        <v>1</v>
      </c>
      <c r="G558">
        <v>41706</v>
      </c>
      <c r="H558" t="s">
        <v>204</v>
      </c>
      <c r="I558" t="b">
        <v>1</v>
      </c>
    </row>
    <row r="559" spans="1:9" x14ac:dyDescent="0.2">
      <c r="A559" s="33">
        <v>44286</v>
      </c>
      <c r="B559">
        <v>2021</v>
      </c>
      <c r="C559" t="s">
        <v>222</v>
      </c>
      <c r="D559" t="s">
        <v>252</v>
      </c>
      <c r="E559" t="s">
        <v>202</v>
      </c>
      <c r="F559" t="s">
        <v>219</v>
      </c>
      <c r="G559">
        <v>5082</v>
      </c>
      <c r="H559" t="s">
        <v>204</v>
      </c>
      <c r="I559" t="b">
        <v>1</v>
      </c>
    </row>
    <row r="560" spans="1:9" x14ac:dyDescent="0.2">
      <c r="A560" s="33">
        <v>44377</v>
      </c>
      <c r="B560">
        <v>2021</v>
      </c>
      <c r="C560" t="s">
        <v>224</v>
      </c>
      <c r="D560" t="s">
        <v>253</v>
      </c>
      <c r="E560" t="s">
        <v>202</v>
      </c>
      <c r="F560" t="s">
        <v>203</v>
      </c>
      <c r="G560">
        <v>2.1800000000000002</v>
      </c>
      <c r="H560" t="s">
        <v>204</v>
      </c>
      <c r="I560" t="b">
        <v>1</v>
      </c>
    </row>
    <row r="561" spans="1:9" x14ac:dyDescent="0.2">
      <c r="A561" s="33">
        <v>44377</v>
      </c>
      <c r="B561">
        <v>2021</v>
      </c>
      <c r="C561" t="s">
        <v>224</v>
      </c>
      <c r="D561" t="s">
        <v>253</v>
      </c>
      <c r="E561" t="s">
        <v>202</v>
      </c>
      <c r="F561" t="s">
        <v>205</v>
      </c>
      <c r="G561">
        <v>13991</v>
      </c>
      <c r="H561" t="s">
        <v>204</v>
      </c>
      <c r="I561" t="b">
        <v>1</v>
      </c>
    </row>
    <row r="562" spans="1:9" x14ac:dyDescent="0.2">
      <c r="A562" s="33">
        <v>44377</v>
      </c>
      <c r="B562">
        <v>2021</v>
      </c>
      <c r="C562" t="s">
        <v>224</v>
      </c>
      <c r="D562" t="s">
        <v>253</v>
      </c>
      <c r="E562" t="s">
        <v>202</v>
      </c>
      <c r="F562" t="s">
        <v>206</v>
      </c>
      <c r="G562">
        <v>3344</v>
      </c>
      <c r="H562" t="s">
        <v>204</v>
      </c>
      <c r="I562" t="b">
        <v>1</v>
      </c>
    </row>
    <row r="563" spans="1:9" x14ac:dyDescent="0.2">
      <c r="A563" s="33">
        <v>44377</v>
      </c>
      <c r="B563">
        <v>2021</v>
      </c>
      <c r="C563" t="s">
        <v>224</v>
      </c>
      <c r="D563" t="s">
        <v>253</v>
      </c>
      <c r="E563" t="s">
        <v>202</v>
      </c>
      <c r="F563" t="s">
        <v>207</v>
      </c>
      <c r="G563">
        <v>2.1700000000000021</v>
      </c>
      <c r="H563" t="s">
        <v>204</v>
      </c>
      <c r="I563" t="b">
        <v>1</v>
      </c>
    </row>
    <row r="564" spans="1:9" x14ac:dyDescent="0.2">
      <c r="A564" s="33">
        <v>44377</v>
      </c>
      <c r="B564">
        <v>2021</v>
      </c>
      <c r="C564" t="s">
        <v>224</v>
      </c>
      <c r="D564" t="s">
        <v>253</v>
      </c>
      <c r="E564" t="s">
        <v>202</v>
      </c>
      <c r="F564" t="s">
        <v>10</v>
      </c>
      <c r="G564">
        <v>22439</v>
      </c>
      <c r="H564" t="s">
        <v>204</v>
      </c>
      <c r="I564" t="b">
        <v>1</v>
      </c>
    </row>
    <row r="565" spans="1:9" x14ac:dyDescent="0.2">
      <c r="A565" s="33">
        <v>44377</v>
      </c>
      <c r="B565">
        <v>2021</v>
      </c>
      <c r="C565" t="s">
        <v>224</v>
      </c>
      <c r="D565" t="s">
        <v>253</v>
      </c>
      <c r="E565" t="s">
        <v>202</v>
      </c>
      <c r="F565" t="s">
        <v>208</v>
      </c>
      <c r="G565">
        <v>1522</v>
      </c>
      <c r="H565" t="s">
        <v>204</v>
      </c>
      <c r="I565" t="b">
        <v>1</v>
      </c>
    </row>
    <row r="566" spans="1:9" x14ac:dyDescent="0.2">
      <c r="A566" s="33">
        <v>44377</v>
      </c>
      <c r="B566">
        <v>2021</v>
      </c>
      <c r="C566" t="s">
        <v>224</v>
      </c>
      <c r="D566" t="s">
        <v>253</v>
      </c>
      <c r="E566" t="s">
        <v>202</v>
      </c>
      <c r="F566" t="s">
        <v>209</v>
      </c>
      <c r="G566">
        <v>32161</v>
      </c>
      <c r="H566" t="s">
        <v>204</v>
      </c>
      <c r="I566" t="b">
        <v>1</v>
      </c>
    </row>
    <row r="567" spans="1:9" x14ac:dyDescent="0.2">
      <c r="A567" s="33">
        <v>44377</v>
      </c>
      <c r="B567">
        <v>2021</v>
      </c>
      <c r="C567" t="s">
        <v>224</v>
      </c>
      <c r="D567" t="s">
        <v>253</v>
      </c>
      <c r="E567" t="s">
        <v>202</v>
      </c>
      <c r="F567" t="s">
        <v>210</v>
      </c>
      <c r="G567">
        <v>69.68495406482927</v>
      </c>
      <c r="H567" t="s">
        <v>204</v>
      </c>
      <c r="I567" t="b">
        <v>1</v>
      </c>
    </row>
    <row r="568" spans="1:9" x14ac:dyDescent="0.2">
      <c r="A568" s="33">
        <v>44377</v>
      </c>
      <c r="B568">
        <v>2021</v>
      </c>
      <c r="C568" t="s">
        <v>224</v>
      </c>
      <c r="D568" t="s">
        <v>253</v>
      </c>
      <c r="E568" t="s">
        <v>202</v>
      </c>
      <c r="F568" t="s">
        <v>211</v>
      </c>
      <c r="G568">
        <v>19405</v>
      </c>
      <c r="H568" t="s">
        <v>204</v>
      </c>
      <c r="I568" t="b">
        <v>1</v>
      </c>
    </row>
    <row r="569" spans="1:9" x14ac:dyDescent="0.2">
      <c r="A569" s="33">
        <v>44377</v>
      </c>
      <c r="B569">
        <v>2021</v>
      </c>
      <c r="C569" t="s">
        <v>224</v>
      </c>
      <c r="D569" t="s">
        <v>253</v>
      </c>
      <c r="E569" t="s">
        <v>202</v>
      </c>
      <c r="F569" t="s">
        <v>212</v>
      </c>
      <c r="G569">
        <v>16458</v>
      </c>
      <c r="H569" t="s">
        <v>204</v>
      </c>
      <c r="I569" t="b">
        <v>1</v>
      </c>
    </row>
    <row r="570" spans="1:9" x14ac:dyDescent="0.2">
      <c r="A570" s="33">
        <v>44377</v>
      </c>
      <c r="B570">
        <v>2021</v>
      </c>
      <c r="C570" t="s">
        <v>224</v>
      </c>
      <c r="D570" t="s">
        <v>253</v>
      </c>
      <c r="E570" t="s">
        <v>202</v>
      </c>
      <c r="F570" t="s">
        <v>213</v>
      </c>
      <c r="G570">
        <v>35.660426417056676</v>
      </c>
      <c r="H570" t="s">
        <v>204</v>
      </c>
      <c r="I570" t="b">
        <v>1</v>
      </c>
    </row>
    <row r="571" spans="1:9" x14ac:dyDescent="0.2">
      <c r="A571" s="33">
        <v>44377</v>
      </c>
      <c r="B571">
        <v>2021</v>
      </c>
      <c r="C571" t="s">
        <v>224</v>
      </c>
      <c r="D571" t="s">
        <v>253</v>
      </c>
      <c r="E571" t="s">
        <v>202</v>
      </c>
      <c r="F571" t="s">
        <v>214</v>
      </c>
      <c r="G571">
        <v>19095</v>
      </c>
      <c r="H571" t="s">
        <v>204</v>
      </c>
      <c r="I571" t="b">
        <v>1</v>
      </c>
    </row>
    <row r="572" spans="1:9" x14ac:dyDescent="0.2">
      <c r="A572" s="33">
        <v>44377</v>
      </c>
      <c r="B572">
        <v>2021</v>
      </c>
      <c r="C572" t="s">
        <v>224</v>
      </c>
      <c r="D572" t="s">
        <v>253</v>
      </c>
      <c r="E572" t="s">
        <v>202</v>
      </c>
      <c r="F572" t="s">
        <v>215</v>
      </c>
      <c r="G572">
        <v>41.374154966198653</v>
      </c>
      <c r="H572" t="s">
        <v>204</v>
      </c>
      <c r="I572" t="b">
        <v>1</v>
      </c>
    </row>
    <row r="573" spans="1:9" x14ac:dyDescent="0.2">
      <c r="A573" s="33">
        <v>44377</v>
      </c>
      <c r="B573">
        <v>2021</v>
      </c>
      <c r="C573" t="s">
        <v>224</v>
      </c>
      <c r="D573" t="s">
        <v>253</v>
      </c>
      <c r="E573" t="s">
        <v>202</v>
      </c>
      <c r="F573" t="s">
        <v>216</v>
      </c>
      <c r="G573">
        <v>310</v>
      </c>
      <c r="H573" t="s">
        <v>204</v>
      </c>
      <c r="I573" t="b">
        <v>1</v>
      </c>
    </row>
    <row r="574" spans="1:9" x14ac:dyDescent="0.2">
      <c r="A574" s="33">
        <v>44377</v>
      </c>
      <c r="B574">
        <v>2021</v>
      </c>
      <c r="C574" t="s">
        <v>224</v>
      </c>
      <c r="D574" t="s">
        <v>253</v>
      </c>
      <c r="E574" t="s">
        <v>202</v>
      </c>
      <c r="F574" t="s">
        <v>217</v>
      </c>
      <c r="G574">
        <v>2947</v>
      </c>
      <c r="H574" t="s">
        <v>204</v>
      </c>
      <c r="I574" t="b">
        <v>1</v>
      </c>
    </row>
    <row r="575" spans="1:9" x14ac:dyDescent="0.2">
      <c r="A575" s="33">
        <v>44377</v>
      </c>
      <c r="B575">
        <v>2021</v>
      </c>
      <c r="C575" t="s">
        <v>224</v>
      </c>
      <c r="D575" t="s">
        <v>253</v>
      </c>
      <c r="E575" t="s">
        <v>202</v>
      </c>
      <c r="F575" t="s">
        <v>218</v>
      </c>
      <c r="G575">
        <v>5687</v>
      </c>
      <c r="H575" t="s">
        <v>204</v>
      </c>
      <c r="I575" t="b">
        <v>1</v>
      </c>
    </row>
    <row r="576" spans="1:9" x14ac:dyDescent="0.2">
      <c r="A576" s="33">
        <v>44377</v>
      </c>
      <c r="B576">
        <v>2021</v>
      </c>
      <c r="C576" t="s">
        <v>224</v>
      </c>
      <c r="D576" t="s">
        <v>253</v>
      </c>
      <c r="E576" t="s">
        <v>202</v>
      </c>
      <c r="F576" t="s">
        <v>1</v>
      </c>
      <c r="G576">
        <v>46152</v>
      </c>
      <c r="H576" t="s">
        <v>204</v>
      </c>
      <c r="I576" t="b">
        <v>1</v>
      </c>
    </row>
    <row r="577" spans="1:9" x14ac:dyDescent="0.2">
      <c r="A577" s="33">
        <v>44377</v>
      </c>
      <c r="B577">
        <v>2021</v>
      </c>
      <c r="C577" t="s">
        <v>224</v>
      </c>
      <c r="D577" t="s">
        <v>253</v>
      </c>
      <c r="E577" t="s">
        <v>202</v>
      </c>
      <c r="F577" t="s">
        <v>219</v>
      </c>
      <c r="G577">
        <v>5857</v>
      </c>
      <c r="H577" t="s">
        <v>204</v>
      </c>
      <c r="I577" t="b">
        <v>1</v>
      </c>
    </row>
    <row r="578" spans="1:9" x14ac:dyDescent="0.2">
      <c r="A578" s="33">
        <v>44469</v>
      </c>
      <c r="B578">
        <v>2022</v>
      </c>
      <c r="C578" t="s">
        <v>200</v>
      </c>
      <c r="D578" t="s">
        <v>254</v>
      </c>
      <c r="E578" t="s">
        <v>202</v>
      </c>
      <c r="F578" t="s">
        <v>203</v>
      </c>
      <c r="G578">
        <v>2.73</v>
      </c>
      <c r="H578" t="s">
        <v>204</v>
      </c>
      <c r="I578" t="b">
        <v>1</v>
      </c>
    </row>
    <row r="579" spans="1:9" x14ac:dyDescent="0.2">
      <c r="A579" s="33">
        <v>44469</v>
      </c>
      <c r="B579">
        <v>2022</v>
      </c>
      <c r="C579" t="s">
        <v>200</v>
      </c>
      <c r="D579" t="s">
        <v>254</v>
      </c>
      <c r="E579" t="s">
        <v>202</v>
      </c>
      <c r="F579" t="s">
        <v>205</v>
      </c>
      <c r="G579">
        <v>13646</v>
      </c>
      <c r="H579" t="s">
        <v>204</v>
      </c>
      <c r="I579" t="b">
        <v>1</v>
      </c>
    </row>
    <row r="580" spans="1:9" x14ac:dyDescent="0.2">
      <c r="A580" s="33">
        <v>44469</v>
      </c>
      <c r="B580">
        <v>2022</v>
      </c>
      <c r="C580" t="s">
        <v>200</v>
      </c>
      <c r="D580" t="s">
        <v>254</v>
      </c>
      <c r="E580" t="s">
        <v>202</v>
      </c>
      <c r="F580" t="s">
        <v>206</v>
      </c>
      <c r="G580">
        <v>3212</v>
      </c>
      <c r="H580" t="s">
        <v>204</v>
      </c>
      <c r="I580" t="b">
        <v>1</v>
      </c>
    </row>
    <row r="581" spans="1:9" x14ac:dyDescent="0.2">
      <c r="A581" s="33">
        <v>44469</v>
      </c>
      <c r="B581">
        <v>2022</v>
      </c>
      <c r="C581" t="s">
        <v>200</v>
      </c>
      <c r="D581" t="s">
        <v>254</v>
      </c>
      <c r="E581" t="s">
        <v>202</v>
      </c>
      <c r="F581" t="s">
        <v>207</v>
      </c>
      <c r="G581">
        <v>2.71</v>
      </c>
      <c r="H581" t="s">
        <v>204</v>
      </c>
      <c r="I581" t="b">
        <v>1</v>
      </c>
    </row>
    <row r="582" spans="1:9" x14ac:dyDescent="0.2">
      <c r="A582" s="33">
        <v>44469</v>
      </c>
      <c r="B582">
        <v>2022</v>
      </c>
      <c r="C582" t="s">
        <v>200</v>
      </c>
      <c r="D582" t="s">
        <v>254</v>
      </c>
      <c r="E582" t="s">
        <v>202</v>
      </c>
      <c r="F582" t="s">
        <v>10</v>
      </c>
      <c r="G582">
        <v>23450</v>
      </c>
      <c r="H582" t="s">
        <v>204</v>
      </c>
      <c r="I582" t="b">
        <v>1</v>
      </c>
    </row>
    <row r="583" spans="1:9" x14ac:dyDescent="0.2">
      <c r="A583" s="33">
        <v>44469</v>
      </c>
      <c r="B583">
        <v>2022</v>
      </c>
      <c r="C583" t="s">
        <v>200</v>
      </c>
      <c r="D583" t="s">
        <v>254</v>
      </c>
      <c r="E583" t="s">
        <v>202</v>
      </c>
      <c r="F583" t="s">
        <v>208</v>
      </c>
      <c r="G583">
        <v>1287</v>
      </c>
      <c r="H583" t="s">
        <v>204</v>
      </c>
      <c r="I583" t="b">
        <v>1</v>
      </c>
    </row>
    <row r="584" spans="1:9" x14ac:dyDescent="0.2">
      <c r="A584" s="33">
        <v>44469</v>
      </c>
      <c r="B584">
        <v>2022</v>
      </c>
      <c r="C584" t="s">
        <v>200</v>
      </c>
      <c r="D584" t="s">
        <v>254</v>
      </c>
      <c r="E584" t="s">
        <v>202</v>
      </c>
      <c r="F584" t="s">
        <v>209</v>
      </c>
      <c r="G584">
        <v>31671</v>
      </c>
      <c r="H584" t="s">
        <v>204</v>
      </c>
      <c r="I584" t="b">
        <v>1</v>
      </c>
    </row>
    <row r="585" spans="1:9" x14ac:dyDescent="0.2">
      <c r="A585" s="33">
        <v>44469</v>
      </c>
      <c r="B585">
        <v>2022</v>
      </c>
      <c r="C585" t="s">
        <v>200</v>
      </c>
      <c r="D585" t="s">
        <v>254</v>
      </c>
      <c r="E585" t="s">
        <v>202</v>
      </c>
      <c r="F585" t="s">
        <v>210</v>
      </c>
      <c r="G585">
        <v>69.887680120043257</v>
      </c>
      <c r="H585" t="s">
        <v>204</v>
      </c>
      <c r="I585" t="b">
        <v>1</v>
      </c>
    </row>
    <row r="586" spans="1:9" x14ac:dyDescent="0.2">
      <c r="A586" s="33">
        <v>44469</v>
      </c>
      <c r="B586">
        <v>2022</v>
      </c>
      <c r="C586" t="s">
        <v>200</v>
      </c>
      <c r="D586" t="s">
        <v>254</v>
      </c>
      <c r="E586" t="s">
        <v>202</v>
      </c>
      <c r="F586" t="s">
        <v>211</v>
      </c>
      <c r="G586">
        <v>20524</v>
      </c>
      <c r="H586" t="s">
        <v>204</v>
      </c>
      <c r="I586" t="b">
        <v>1</v>
      </c>
    </row>
    <row r="587" spans="1:9" x14ac:dyDescent="0.2">
      <c r="A587" s="33">
        <v>44469</v>
      </c>
      <c r="B587">
        <v>2022</v>
      </c>
      <c r="C587" t="s">
        <v>200</v>
      </c>
      <c r="D587" t="s">
        <v>254</v>
      </c>
      <c r="E587" t="s">
        <v>202</v>
      </c>
      <c r="F587" t="s">
        <v>212</v>
      </c>
      <c r="G587">
        <v>20505</v>
      </c>
      <c r="H587" t="s">
        <v>204</v>
      </c>
      <c r="I587" t="b">
        <v>1</v>
      </c>
    </row>
    <row r="588" spans="1:9" x14ac:dyDescent="0.2">
      <c r="A588" s="33">
        <v>44469</v>
      </c>
      <c r="B588">
        <v>2022</v>
      </c>
      <c r="C588" t="s">
        <v>200</v>
      </c>
      <c r="D588" t="s">
        <v>254</v>
      </c>
      <c r="E588" t="s">
        <v>202</v>
      </c>
      <c r="F588" t="s">
        <v>213</v>
      </c>
      <c r="G588">
        <v>45.247920206544997</v>
      </c>
      <c r="H588" t="s">
        <v>204</v>
      </c>
      <c r="I588" t="b">
        <v>1</v>
      </c>
    </row>
    <row r="589" spans="1:9" x14ac:dyDescent="0.2">
      <c r="A589" s="33">
        <v>44469</v>
      </c>
      <c r="B589">
        <v>2022</v>
      </c>
      <c r="C589" t="s">
        <v>200</v>
      </c>
      <c r="D589" t="s">
        <v>254</v>
      </c>
      <c r="E589" t="s">
        <v>202</v>
      </c>
      <c r="F589" t="s">
        <v>214</v>
      </c>
      <c r="G589">
        <v>20238</v>
      </c>
      <c r="H589" t="s">
        <v>204</v>
      </c>
      <c r="I589" t="b">
        <v>1</v>
      </c>
    </row>
    <row r="590" spans="1:9" x14ac:dyDescent="0.2">
      <c r="A590" s="33">
        <v>44469</v>
      </c>
      <c r="B590">
        <v>2022</v>
      </c>
      <c r="C590" t="s">
        <v>200</v>
      </c>
      <c r="D590" t="s">
        <v>254</v>
      </c>
      <c r="E590" t="s">
        <v>202</v>
      </c>
      <c r="F590" t="s">
        <v>215</v>
      </c>
      <c r="G590">
        <v>44.658737339188377</v>
      </c>
      <c r="H590" t="s">
        <v>204</v>
      </c>
      <c r="I590" t="b">
        <v>1</v>
      </c>
    </row>
    <row r="591" spans="1:9" x14ac:dyDescent="0.2">
      <c r="A591" s="33">
        <v>44469</v>
      </c>
      <c r="B591">
        <v>2022</v>
      </c>
      <c r="C591" t="s">
        <v>200</v>
      </c>
      <c r="D591" t="s">
        <v>254</v>
      </c>
      <c r="E591" t="s">
        <v>202</v>
      </c>
      <c r="F591" t="s">
        <v>216</v>
      </c>
      <c r="G591">
        <v>286</v>
      </c>
      <c r="H591" t="s">
        <v>204</v>
      </c>
      <c r="I591" t="b">
        <v>1</v>
      </c>
    </row>
    <row r="592" spans="1:9" x14ac:dyDescent="0.2">
      <c r="A592" s="33">
        <v>44469</v>
      </c>
      <c r="B592">
        <v>2022</v>
      </c>
      <c r="C592" t="s">
        <v>200</v>
      </c>
      <c r="D592" t="s">
        <v>254</v>
      </c>
      <c r="E592" t="s">
        <v>202</v>
      </c>
      <c r="F592" t="s">
        <v>217</v>
      </c>
      <c r="G592">
        <v>19</v>
      </c>
      <c r="H592" t="s">
        <v>204</v>
      </c>
      <c r="I592" t="b">
        <v>1</v>
      </c>
    </row>
    <row r="593" spans="1:9" x14ac:dyDescent="0.2">
      <c r="A593" s="33">
        <v>44469</v>
      </c>
      <c r="B593">
        <v>2022</v>
      </c>
      <c r="C593" t="s">
        <v>200</v>
      </c>
      <c r="D593" t="s">
        <v>254</v>
      </c>
      <c r="E593" t="s">
        <v>202</v>
      </c>
      <c r="F593" t="s">
        <v>218</v>
      </c>
      <c r="G593">
        <v>5599</v>
      </c>
      <c r="H593" t="s">
        <v>204</v>
      </c>
      <c r="I593" t="b">
        <v>1</v>
      </c>
    </row>
    <row r="594" spans="1:9" x14ac:dyDescent="0.2">
      <c r="A594" s="33">
        <v>44469</v>
      </c>
      <c r="B594">
        <v>2022</v>
      </c>
      <c r="C594" t="s">
        <v>200</v>
      </c>
      <c r="D594" t="s">
        <v>254</v>
      </c>
      <c r="E594" t="s">
        <v>202</v>
      </c>
      <c r="F594" t="s">
        <v>1</v>
      </c>
      <c r="G594">
        <v>45317</v>
      </c>
      <c r="H594" t="s">
        <v>204</v>
      </c>
      <c r="I594" t="b">
        <v>1</v>
      </c>
    </row>
    <row r="595" spans="1:9" x14ac:dyDescent="0.2">
      <c r="A595" s="33">
        <v>44469</v>
      </c>
      <c r="B595">
        <v>2022</v>
      </c>
      <c r="C595" t="s">
        <v>200</v>
      </c>
      <c r="D595" t="s">
        <v>254</v>
      </c>
      <c r="E595" t="s">
        <v>202</v>
      </c>
      <c r="F595" t="s">
        <v>219</v>
      </c>
      <c r="G595">
        <v>4547</v>
      </c>
      <c r="H595" t="s">
        <v>204</v>
      </c>
      <c r="I595" t="b">
        <v>1</v>
      </c>
    </row>
    <row r="596" spans="1:9" x14ac:dyDescent="0.2">
      <c r="A596" s="33">
        <v>44561</v>
      </c>
      <c r="B596">
        <v>2022</v>
      </c>
      <c r="C596" t="s">
        <v>220</v>
      </c>
      <c r="D596" t="s">
        <v>255</v>
      </c>
      <c r="E596" t="s">
        <v>202</v>
      </c>
      <c r="F596" t="s">
        <v>203</v>
      </c>
      <c r="G596">
        <v>2.5</v>
      </c>
      <c r="H596" t="s">
        <v>204</v>
      </c>
      <c r="I596" t="b">
        <v>1</v>
      </c>
    </row>
    <row r="597" spans="1:9" x14ac:dyDescent="0.2">
      <c r="A597" s="33">
        <v>44561</v>
      </c>
      <c r="B597">
        <v>2022</v>
      </c>
      <c r="C597" t="s">
        <v>220</v>
      </c>
      <c r="D597" t="s">
        <v>255</v>
      </c>
      <c r="E597" t="s">
        <v>202</v>
      </c>
      <c r="F597" t="s">
        <v>205</v>
      </c>
      <c r="G597">
        <v>16960</v>
      </c>
      <c r="H597" t="s">
        <v>204</v>
      </c>
      <c r="I597" t="b">
        <v>1</v>
      </c>
    </row>
    <row r="598" spans="1:9" x14ac:dyDescent="0.2">
      <c r="A598" s="33">
        <v>44561</v>
      </c>
      <c r="B598">
        <v>2022</v>
      </c>
      <c r="C598" t="s">
        <v>220</v>
      </c>
      <c r="D598" t="s">
        <v>255</v>
      </c>
      <c r="E598" t="s">
        <v>202</v>
      </c>
      <c r="F598" t="s">
        <v>206</v>
      </c>
      <c r="G598">
        <v>3496</v>
      </c>
      <c r="H598" t="s">
        <v>204</v>
      </c>
      <c r="I598" t="b">
        <v>1</v>
      </c>
    </row>
    <row r="599" spans="1:9" x14ac:dyDescent="0.2">
      <c r="A599" s="33">
        <v>44561</v>
      </c>
      <c r="B599">
        <v>2022</v>
      </c>
      <c r="C599" t="s">
        <v>220</v>
      </c>
      <c r="D599" t="s">
        <v>255</v>
      </c>
      <c r="E599" t="s">
        <v>202</v>
      </c>
      <c r="F599" t="s">
        <v>207</v>
      </c>
      <c r="G599">
        <v>2.48</v>
      </c>
      <c r="H599" t="s">
        <v>204</v>
      </c>
      <c r="I599" t="b">
        <v>1</v>
      </c>
    </row>
    <row r="600" spans="1:9" x14ac:dyDescent="0.2">
      <c r="A600" s="33">
        <v>44561</v>
      </c>
      <c r="B600">
        <v>2022</v>
      </c>
      <c r="C600" t="s">
        <v>220</v>
      </c>
      <c r="D600" t="s">
        <v>255</v>
      </c>
      <c r="E600" t="s">
        <v>202</v>
      </c>
      <c r="F600" t="s">
        <v>10</v>
      </c>
      <c r="G600">
        <v>25743</v>
      </c>
      <c r="H600" t="s">
        <v>204</v>
      </c>
      <c r="I600" t="b">
        <v>1</v>
      </c>
    </row>
    <row r="601" spans="1:9" x14ac:dyDescent="0.2">
      <c r="A601" s="33">
        <v>44561</v>
      </c>
      <c r="B601">
        <v>2022</v>
      </c>
      <c r="C601" t="s">
        <v>220</v>
      </c>
      <c r="D601" t="s">
        <v>255</v>
      </c>
      <c r="E601" t="s">
        <v>202</v>
      </c>
      <c r="F601" t="s">
        <v>208</v>
      </c>
      <c r="G601">
        <v>1384</v>
      </c>
      <c r="H601" t="s">
        <v>204</v>
      </c>
      <c r="I601" t="b">
        <v>1</v>
      </c>
    </row>
    <row r="602" spans="1:9" x14ac:dyDescent="0.2">
      <c r="A602" s="33">
        <v>44561</v>
      </c>
      <c r="B602">
        <v>2022</v>
      </c>
      <c r="C602" t="s">
        <v>220</v>
      </c>
      <c r="D602" t="s">
        <v>255</v>
      </c>
      <c r="E602" t="s">
        <v>202</v>
      </c>
      <c r="F602" t="s">
        <v>209</v>
      </c>
      <c r="G602">
        <v>34768</v>
      </c>
      <c r="H602" t="s">
        <v>204</v>
      </c>
      <c r="I602" t="b">
        <v>1</v>
      </c>
    </row>
    <row r="603" spans="1:9" x14ac:dyDescent="0.2">
      <c r="A603" s="33">
        <v>44561</v>
      </c>
      <c r="B603">
        <v>2022</v>
      </c>
      <c r="C603" t="s">
        <v>220</v>
      </c>
      <c r="D603" t="s">
        <v>255</v>
      </c>
      <c r="E603" t="s">
        <v>202</v>
      </c>
      <c r="F603" t="s">
        <v>210</v>
      </c>
      <c r="G603">
        <v>67.213114754098356</v>
      </c>
      <c r="H603" t="s">
        <v>204</v>
      </c>
      <c r="I603" t="b">
        <v>1</v>
      </c>
    </row>
    <row r="604" spans="1:9" x14ac:dyDescent="0.2">
      <c r="A604" s="33">
        <v>44561</v>
      </c>
      <c r="B604">
        <v>2022</v>
      </c>
      <c r="C604" t="s">
        <v>220</v>
      </c>
      <c r="D604" t="s">
        <v>255</v>
      </c>
      <c r="E604" t="s">
        <v>202</v>
      </c>
      <c r="F604" t="s">
        <v>211</v>
      </c>
      <c r="G604">
        <v>22515</v>
      </c>
      <c r="H604" t="s">
        <v>204</v>
      </c>
      <c r="I604" t="b">
        <v>1</v>
      </c>
    </row>
    <row r="605" spans="1:9" x14ac:dyDescent="0.2">
      <c r="A605" s="33">
        <v>44561</v>
      </c>
      <c r="B605">
        <v>2022</v>
      </c>
      <c r="C605" t="s">
        <v>220</v>
      </c>
      <c r="D605" t="s">
        <v>255</v>
      </c>
      <c r="E605" t="s">
        <v>202</v>
      </c>
      <c r="F605" t="s">
        <v>212</v>
      </c>
      <c r="G605">
        <v>18765</v>
      </c>
      <c r="H605" t="s">
        <v>204</v>
      </c>
      <c r="I605" t="b">
        <v>1</v>
      </c>
    </row>
    <row r="606" spans="1:9" x14ac:dyDescent="0.2">
      <c r="A606" s="33">
        <v>44561</v>
      </c>
      <c r="B606">
        <v>2022</v>
      </c>
      <c r="C606" t="s">
        <v>220</v>
      </c>
      <c r="D606" t="s">
        <v>255</v>
      </c>
      <c r="E606" t="s">
        <v>202</v>
      </c>
      <c r="F606" t="s">
        <v>213</v>
      </c>
      <c r="G606">
        <v>36.276291370244358</v>
      </c>
      <c r="H606" t="s">
        <v>204</v>
      </c>
      <c r="I606" t="b">
        <v>1</v>
      </c>
    </row>
    <row r="607" spans="1:9" x14ac:dyDescent="0.2">
      <c r="A607" s="33">
        <v>44561</v>
      </c>
      <c r="B607">
        <v>2022</v>
      </c>
      <c r="C607" t="s">
        <v>220</v>
      </c>
      <c r="D607" t="s">
        <v>255</v>
      </c>
      <c r="E607" t="s">
        <v>202</v>
      </c>
      <c r="F607" t="s">
        <v>214</v>
      </c>
      <c r="G607">
        <v>22247</v>
      </c>
      <c r="H607" t="s">
        <v>204</v>
      </c>
      <c r="I607" t="b">
        <v>1</v>
      </c>
    </row>
    <row r="608" spans="1:9" x14ac:dyDescent="0.2">
      <c r="A608" s="33">
        <v>44561</v>
      </c>
      <c r="B608">
        <v>2022</v>
      </c>
      <c r="C608" t="s">
        <v>220</v>
      </c>
      <c r="D608" t="s">
        <v>255</v>
      </c>
      <c r="E608" t="s">
        <v>202</v>
      </c>
      <c r="F608" t="s">
        <v>215</v>
      </c>
      <c r="G608">
        <v>43.007655428394678</v>
      </c>
      <c r="H608" t="s">
        <v>204</v>
      </c>
      <c r="I608" t="b">
        <v>1</v>
      </c>
    </row>
    <row r="609" spans="1:9" x14ac:dyDescent="0.2">
      <c r="A609" s="33">
        <v>44561</v>
      </c>
      <c r="B609">
        <v>2022</v>
      </c>
      <c r="C609" t="s">
        <v>220</v>
      </c>
      <c r="D609" t="s">
        <v>255</v>
      </c>
      <c r="E609" t="s">
        <v>202</v>
      </c>
      <c r="F609" t="s">
        <v>216</v>
      </c>
      <c r="G609">
        <v>268</v>
      </c>
      <c r="H609" t="s">
        <v>204</v>
      </c>
      <c r="I609" t="b">
        <v>1</v>
      </c>
    </row>
    <row r="610" spans="1:9" x14ac:dyDescent="0.2">
      <c r="A610" s="33">
        <v>44561</v>
      </c>
      <c r="B610">
        <v>2022</v>
      </c>
      <c r="C610" t="s">
        <v>220</v>
      </c>
      <c r="D610" t="s">
        <v>255</v>
      </c>
      <c r="E610" t="s">
        <v>202</v>
      </c>
      <c r="F610" t="s">
        <v>217</v>
      </c>
      <c r="G610">
        <v>3750</v>
      </c>
      <c r="H610" t="s">
        <v>204</v>
      </c>
      <c r="I610" t="b">
        <v>1</v>
      </c>
    </row>
    <row r="611" spans="1:9" x14ac:dyDescent="0.2">
      <c r="A611" s="33">
        <v>44561</v>
      </c>
      <c r="B611">
        <v>2022</v>
      </c>
      <c r="C611" t="s">
        <v>220</v>
      </c>
      <c r="D611" t="s">
        <v>255</v>
      </c>
      <c r="E611" t="s">
        <v>202</v>
      </c>
      <c r="F611" t="s">
        <v>218</v>
      </c>
      <c r="G611">
        <v>5758</v>
      </c>
      <c r="H611" t="s">
        <v>204</v>
      </c>
      <c r="I611" t="b">
        <v>1</v>
      </c>
    </row>
    <row r="612" spans="1:9" x14ac:dyDescent="0.2">
      <c r="A612" s="33">
        <v>44561</v>
      </c>
      <c r="B612">
        <v>2022</v>
      </c>
      <c r="C612" t="s">
        <v>220</v>
      </c>
      <c r="D612" t="s">
        <v>255</v>
      </c>
      <c r="E612" t="s">
        <v>202</v>
      </c>
      <c r="F612" t="s">
        <v>1</v>
      </c>
      <c r="G612">
        <v>51728</v>
      </c>
      <c r="H612" t="s">
        <v>204</v>
      </c>
      <c r="I612" t="b">
        <v>1</v>
      </c>
    </row>
    <row r="613" spans="1:9" x14ac:dyDescent="0.2">
      <c r="A613" s="33">
        <v>44561</v>
      </c>
      <c r="B613">
        <v>2022</v>
      </c>
      <c r="C613" t="s">
        <v>220</v>
      </c>
      <c r="D613" t="s">
        <v>255</v>
      </c>
      <c r="E613" t="s">
        <v>202</v>
      </c>
      <c r="F613" t="s">
        <v>219</v>
      </c>
      <c r="G613">
        <v>5379</v>
      </c>
      <c r="H613" t="s">
        <v>204</v>
      </c>
      <c r="I613" t="b">
        <v>1</v>
      </c>
    </row>
    <row r="614" spans="1:9" x14ac:dyDescent="0.2">
      <c r="A614" s="33">
        <v>44651</v>
      </c>
      <c r="B614">
        <v>2022</v>
      </c>
      <c r="C614" t="s">
        <v>222</v>
      </c>
      <c r="D614" t="s">
        <v>256</v>
      </c>
      <c r="E614" t="s">
        <v>202</v>
      </c>
      <c r="F614" t="s">
        <v>203</v>
      </c>
      <c r="G614">
        <v>2.23</v>
      </c>
      <c r="H614" t="s">
        <v>204</v>
      </c>
      <c r="I614" t="b">
        <v>1</v>
      </c>
    </row>
    <row r="615" spans="1:9" x14ac:dyDescent="0.2">
      <c r="A615" s="33">
        <v>44651</v>
      </c>
      <c r="B615">
        <v>2022</v>
      </c>
      <c r="C615" t="s">
        <v>222</v>
      </c>
      <c r="D615" t="s">
        <v>256</v>
      </c>
      <c r="E615" t="s">
        <v>202</v>
      </c>
      <c r="F615" t="s">
        <v>205</v>
      </c>
      <c r="G615">
        <v>15615</v>
      </c>
      <c r="H615" t="s">
        <v>204</v>
      </c>
      <c r="I615" t="b">
        <v>1</v>
      </c>
    </row>
    <row r="616" spans="1:9" x14ac:dyDescent="0.2">
      <c r="A616" s="33">
        <v>44651</v>
      </c>
      <c r="B616">
        <v>2022</v>
      </c>
      <c r="C616" t="s">
        <v>222</v>
      </c>
      <c r="D616" t="s">
        <v>256</v>
      </c>
      <c r="E616" t="s">
        <v>202</v>
      </c>
      <c r="F616" t="s">
        <v>206</v>
      </c>
      <c r="G616">
        <v>3773</v>
      </c>
      <c r="H616" t="s">
        <v>204</v>
      </c>
      <c r="I616" t="b">
        <v>1</v>
      </c>
    </row>
    <row r="617" spans="1:9" x14ac:dyDescent="0.2">
      <c r="A617" s="33">
        <v>44651</v>
      </c>
      <c r="B617">
        <v>2022</v>
      </c>
      <c r="C617" t="s">
        <v>222</v>
      </c>
      <c r="D617" t="s">
        <v>256</v>
      </c>
      <c r="E617" t="s">
        <v>202</v>
      </c>
      <c r="F617" t="s">
        <v>207</v>
      </c>
      <c r="G617">
        <v>2.2200000000000002</v>
      </c>
      <c r="H617" t="s">
        <v>204</v>
      </c>
      <c r="I617" t="b">
        <v>1</v>
      </c>
    </row>
    <row r="618" spans="1:9" x14ac:dyDescent="0.2">
      <c r="A618" s="33">
        <v>44651</v>
      </c>
      <c r="B618">
        <v>2022</v>
      </c>
      <c r="C618" t="s">
        <v>222</v>
      </c>
      <c r="D618" t="s">
        <v>256</v>
      </c>
      <c r="E618" t="s">
        <v>202</v>
      </c>
      <c r="F618" t="s">
        <v>10</v>
      </c>
      <c r="G618">
        <v>24137</v>
      </c>
      <c r="H618" t="s">
        <v>204</v>
      </c>
      <c r="I618" t="b">
        <v>1</v>
      </c>
    </row>
    <row r="619" spans="1:9" x14ac:dyDescent="0.2">
      <c r="A619" s="33">
        <v>44651</v>
      </c>
      <c r="B619">
        <v>2022</v>
      </c>
      <c r="C619" t="s">
        <v>222</v>
      </c>
      <c r="D619" t="s">
        <v>256</v>
      </c>
      <c r="E619" t="s">
        <v>202</v>
      </c>
      <c r="F619" t="s">
        <v>208</v>
      </c>
      <c r="G619">
        <v>1480</v>
      </c>
      <c r="H619" t="s">
        <v>204</v>
      </c>
      <c r="I619" t="b">
        <v>1</v>
      </c>
    </row>
    <row r="620" spans="1:9" x14ac:dyDescent="0.2">
      <c r="A620" s="33">
        <v>44651</v>
      </c>
      <c r="B620">
        <v>2022</v>
      </c>
      <c r="C620" t="s">
        <v>222</v>
      </c>
      <c r="D620" t="s">
        <v>256</v>
      </c>
      <c r="E620" t="s">
        <v>202</v>
      </c>
      <c r="F620" t="s">
        <v>209</v>
      </c>
      <c r="G620">
        <v>33745</v>
      </c>
      <c r="H620" t="s">
        <v>204</v>
      </c>
      <c r="I620" t="b">
        <v>1</v>
      </c>
    </row>
    <row r="621" spans="1:9" x14ac:dyDescent="0.2">
      <c r="A621" s="33">
        <v>44651</v>
      </c>
      <c r="B621">
        <v>2022</v>
      </c>
      <c r="C621" t="s">
        <v>222</v>
      </c>
      <c r="D621" t="s">
        <v>256</v>
      </c>
      <c r="E621" t="s">
        <v>202</v>
      </c>
      <c r="F621" t="s">
        <v>210</v>
      </c>
      <c r="G621">
        <v>68.365072933549428</v>
      </c>
      <c r="H621" t="s">
        <v>204</v>
      </c>
      <c r="I621" t="b">
        <v>1</v>
      </c>
    </row>
    <row r="622" spans="1:9" x14ac:dyDescent="0.2">
      <c r="A622" s="33">
        <v>44651</v>
      </c>
      <c r="B622">
        <v>2022</v>
      </c>
      <c r="C622" t="s">
        <v>222</v>
      </c>
      <c r="D622" t="s">
        <v>256</v>
      </c>
      <c r="E622" t="s">
        <v>202</v>
      </c>
      <c r="F622" t="s">
        <v>211</v>
      </c>
      <c r="G622">
        <v>20190</v>
      </c>
      <c r="H622" t="s">
        <v>204</v>
      </c>
      <c r="I622" t="b">
        <v>1</v>
      </c>
    </row>
    <row r="623" spans="1:9" x14ac:dyDescent="0.2">
      <c r="A623" s="33">
        <v>44651</v>
      </c>
      <c r="B623">
        <v>2022</v>
      </c>
      <c r="C623" t="s">
        <v>222</v>
      </c>
      <c r="D623" t="s">
        <v>256</v>
      </c>
      <c r="E623" t="s">
        <v>202</v>
      </c>
      <c r="F623" t="s">
        <v>212</v>
      </c>
      <c r="G623">
        <v>16728</v>
      </c>
      <c r="H623" t="s">
        <v>204</v>
      </c>
      <c r="I623" t="b">
        <v>1</v>
      </c>
    </row>
    <row r="624" spans="1:9" x14ac:dyDescent="0.2">
      <c r="A624" s="33">
        <v>44651</v>
      </c>
      <c r="B624">
        <v>2022</v>
      </c>
      <c r="C624" t="s">
        <v>222</v>
      </c>
      <c r="D624" t="s">
        <v>256</v>
      </c>
      <c r="E624" t="s">
        <v>202</v>
      </c>
      <c r="F624" t="s">
        <v>213</v>
      </c>
      <c r="G624">
        <v>33.889789303079418</v>
      </c>
      <c r="H624" t="s">
        <v>204</v>
      </c>
      <c r="I624" t="b">
        <v>1</v>
      </c>
    </row>
    <row r="625" spans="1:9" x14ac:dyDescent="0.2">
      <c r="A625" s="33">
        <v>44651</v>
      </c>
      <c r="B625">
        <v>2022</v>
      </c>
      <c r="C625" t="s">
        <v>222</v>
      </c>
      <c r="D625" t="s">
        <v>256</v>
      </c>
      <c r="E625" t="s">
        <v>202</v>
      </c>
      <c r="F625" t="s">
        <v>214</v>
      </c>
      <c r="G625">
        <v>20364</v>
      </c>
      <c r="H625" t="s">
        <v>204</v>
      </c>
      <c r="I625" t="b">
        <v>1</v>
      </c>
    </row>
    <row r="626" spans="1:9" x14ac:dyDescent="0.2">
      <c r="A626" s="33">
        <v>44651</v>
      </c>
      <c r="B626">
        <v>2022</v>
      </c>
      <c r="C626" t="s">
        <v>222</v>
      </c>
      <c r="D626" t="s">
        <v>256</v>
      </c>
      <c r="E626" t="s">
        <v>202</v>
      </c>
      <c r="F626" t="s">
        <v>215</v>
      </c>
      <c r="G626">
        <v>41.256077795786062</v>
      </c>
      <c r="H626" t="s">
        <v>204</v>
      </c>
      <c r="I626" t="b">
        <v>1</v>
      </c>
    </row>
    <row r="627" spans="1:9" x14ac:dyDescent="0.2">
      <c r="A627" s="33">
        <v>44651</v>
      </c>
      <c r="B627">
        <v>2022</v>
      </c>
      <c r="C627" t="s">
        <v>222</v>
      </c>
      <c r="D627" t="s">
        <v>256</v>
      </c>
      <c r="E627" t="s">
        <v>202</v>
      </c>
      <c r="F627" t="s">
        <v>216</v>
      </c>
      <c r="G627">
        <v>-174</v>
      </c>
      <c r="H627" t="s">
        <v>204</v>
      </c>
      <c r="I627" t="b">
        <v>1</v>
      </c>
    </row>
    <row r="628" spans="1:9" x14ac:dyDescent="0.2">
      <c r="A628" s="33">
        <v>44651</v>
      </c>
      <c r="B628">
        <v>2022</v>
      </c>
      <c r="C628" t="s">
        <v>222</v>
      </c>
      <c r="D628" t="s">
        <v>256</v>
      </c>
      <c r="E628" t="s">
        <v>202</v>
      </c>
      <c r="F628" t="s">
        <v>217</v>
      </c>
      <c r="G628">
        <v>3462</v>
      </c>
      <c r="H628" t="s">
        <v>204</v>
      </c>
      <c r="I628" t="b">
        <v>1</v>
      </c>
    </row>
    <row r="629" spans="1:9" x14ac:dyDescent="0.2">
      <c r="A629" s="33">
        <v>44651</v>
      </c>
      <c r="B629">
        <v>2022</v>
      </c>
      <c r="C629" t="s">
        <v>222</v>
      </c>
      <c r="D629" t="s">
        <v>256</v>
      </c>
      <c r="E629" t="s">
        <v>202</v>
      </c>
      <c r="F629" t="s">
        <v>218</v>
      </c>
      <c r="G629">
        <v>6306</v>
      </c>
      <c r="H629" t="s">
        <v>204</v>
      </c>
      <c r="I629" t="b">
        <v>1</v>
      </c>
    </row>
    <row r="630" spans="1:9" x14ac:dyDescent="0.2">
      <c r="A630" s="33">
        <v>44651</v>
      </c>
      <c r="B630">
        <v>2022</v>
      </c>
      <c r="C630" t="s">
        <v>222</v>
      </c>
      <c r="D630" t="s">
        <v>256</v>
      </c>
      <c r="E630" t="s">
        <v>202</v>
      </c>
      <c r="F630" t="s">
        <v>1</v>
      </c>
      <c r="G630">
        <v>49360</v>
      </c>
      <c r="H630" t="s">
        <v>204</v>
      </c>
      <c r="I630" t="b">
        <v>1</v>
      </c>
    </row>
    <row r="631" spans="1:9" x14ac:dyDescent="0.2">
      <c r="A631" s="33">
        <v>44651</v>
      </c>
      <c r="B631">
        <v>2022</v>
      </c>
      <c r="C631" t="s">
        <v>222</v>
      </c>
      <c r="D631" t="s">
        <v>256</v>
      </c>
      <c r="E631" t="s">
        <v>202</v>
      </c>
      <c r="F631" t="s">
        <v>219</v>
      </c>
      <c r="G631">
        <v>5595</v>
      </c>
      <c r="H631" t="s">
        <v>204</v>
      </c>
      <c r="I631" t="b">
        <v>1</v>
      </c>
    </row>
    <row r="632" spans="1:9" x14ac:dyDescent="0.2">
      <c r="A632" s="33">
        <v>44742</v>
      </c>
      <c r="B632">
        <v>2022</v>
      </c>
      <c r="C632" t="s">
        <v>224</v>
      </c>
      <c r="D632" t="s">
        <v>257</v>
      </c>
      <c r="E632" t="s">
        <v>202</v>
      </c>
      <c r="F632" t="s">
        <v>203</v>
      </c>
      <c r="G632">
        <v>2.239999999999998</v>
      </c>
      <c r="H632" t="s">
        <v>204</v>
      </c>
      <c r="I632" t="b">
        <v>1</v>
      </c>
    </row>
    <row r="633" spans="1:9" x14ac:dyDescent="0.2">
      <c r="A633" s="33">
        <v>44742</v>
      </c>
      <c r="B633">
        <v>2022</v>
      </c>
      <c r="C633" t="s">
        <v>224</v>
      </c>
      <c r="D633" t="s">
        <v>257</v>
      </c>
      <c r="E633" t="s">
        <v>202</v>
      </c>
      <c r="F633" t="s">
        <v>205</v>
      </c>
      <c r="G633">
        <v>16429</v>
      </c>
      <c r="H633" t="s">
        <v>204</v>
      </c>
      <c r="I633" t="b">
        <v>1</v>
      </c>
    </row>
    <row r="634" spans="1:9" x14ac:dyDescent="0.2">
      <c r="A634" s="33">
        <v>44742</v>
      </c>
      <c r="B634">
        <v>2022</v>
      </c>
      <c r="C634" t="s">
        <v>224</v>
      </c>
      <c r="D634" t="s">
        <v>257</v>
      </c>
      <c r="E634" t="s">
        <v>202</v>
      </c>
      <c r="F634" t="s">
        <v>206</v>
      </c>
      <c r="G634">
        <v>3979</v>
      </c>
      <c r="H634" t="s">
        <v>204</v>
      </c>
      <c r="I634" t="b">
        <v>1</v>
      </c>
    </row>
    <row r="635" spans="1:9" x14ac:dyDescent="0.2">
      <c r="A635" s="33">
        <v>44742</v>
      </c>
      <c r="B635">
        <v>2022</v>
      </c>
      <c r="C635" t="s">
        <v>224</v>
      </c>
      <c r="D635" t="s">
        <v>257</v>
      </c>
      <c r="E635" t="s">
        <v>202</v>
      </c>
      <c r="F635" t="s">
        <v>207</v>
      </c>
      <c r="G635">
        <v>2.2400000000000002</v>
      </c>
      <c r="H635" t="s">
        <v>204</v>
      </c>
      <c r="I635" t="b">
        <v>1</v>
      </c>
    </row>
    <row r="636" spans="1:9" x14ac:dyDescent="0.2">
      <c r="A636" s="33">
        <v>44742</v>
      </c>
      <c r="B636">
        <v>2022</v>
      </c>
      <c r="C636" t="s">
        <v>224</v>
      </c>
      <c r="D636" t="s">
        <v>257</v>
      </c>
      <c r="E636" t="s">
        <v>202</v>
      </c>
      <c r="F636" t="s">
        <v>10</v>
      </c>
      <c r="G636">
        <v>24513</v>
      </c>
      <c r="H636" t="s">
        <v>204</v>
      </c>
      <c r="I636" t="b">
        <v>1</v>
      </c>
    </row>
    <row r="637" spans="1:9" x14ac:dyDescent="0.2">
      <c r="A637" s="33">
        <v>44742</v>
      </c>
      <c r="B637">
        <v>2022</v>
      </c>
      <c r="C637" t="s">
        <v>224</v>
      </c>
      <c r="D637" t="s">
        <v>257</v>
      </c>
      <c r="E637" t="s">
        <v>202</v>
      </c>
      <c r="F637" t="s">
        <v>208</v>
      </c>
      <c r="G637">
        <v>1749</v>
      </c>
      <c r="H637" t="s">
        <v>204</v>
      </c>
      <c r="I637" t="b">
        <v>1</v>
      </c>
    </row>
    <row r="638" spans="1:9" x14ac:dyDescent="0.2">
      <c r="A638" s="33">
        <v>44742</v>
      </c>
      <c r="B638">
        <v>2022</v>
      </c>
      <c r="C638" t="s">
        <v>224</v>
      </c>
      <c r="D638" t="s">
        <v>257</v>
      </c>
      <c r="E638" t="s">
        <v>202</v>
      </c>
      <c r="F638" t="s">
        <v>209</v>
      </c>
      <c r="G638">
        <v>35436</v>
      </c>
      <c r="H638" t="s">
        <v>204</v>
      </c>
      <c r="I638" t="b">
        <v>1</v>
      </c>
    </row>
    <row r="639" spans="1:9" x14ac:dyDescent="0.2">
      <c r="A639" s="33">
        <v>44742</v>
      </c>
      <c r="B639">
        <v>2022</v>
      </c>
      <c r="C639" t="s">
        <v>224</v>
      </c>
      <c r="D639" t="s">
        <v>257</v>
      </c>
      <c r="E639" t="s">
        <v>202</v>
      </c>
      <c r="F639" t="s">
        <v>210</v>
      </c>
      <c r="G639">
        <v>68.323532247180168</v>
      </c>
      <c r="H639" t="s">
        <v>204</v>
      </c>
      <c r="I639" t="b">
        <v>1</v>
      </c>
    </row>
    <row r="640" spans="1:9" x14ac:dyDescent="0.2">
      <c r="A640" s="33">
        <v>44742</v>
      </c>
      <c r="B640">
        <v>2022</v>
      </c>
      <c r="C640" t="s">
        <v>224</v>
      </c>
      <c r="D640" t="s">
        <v>257</v>
      </c>
      <c r="E640" t="s">
        <v>202</v>
      </c>
      <c r="F640" t="s">
        <v>211</v>
      </c>
      <c r="G640">
        <v>20487</v>
      </c>
      <c r="H640" t="s">
        <v>204</v>
      </c>
      <c r="I640" t="b">
        <v>1</v>
      </c>
    </row>
    <row r="641" spans="1:9" x14ac:dyDescent="0.2">
      <c r="A641" s="33">
        <v>44742</v>
      </c>
      <c r="B641">
        <v>2022</v>
      </c>
      <c r="C641" t="s">
        <v>224</v>
      </c>
      <c r="D641" t="s">
        <v>257</v>
      </c>
      <c r="E641" t="s">
        <v>202</v>
      </c>
      <c r="F641" t="s">
        <v>212</v>
      </c>
      <c r="G641">
        <v>16740</v>
      </c>
      <c r="H641" t="s">
        <v>204</v>
      </c>
      <c r="I641" t="b">
        <v>1</v>
      </c>
    </row>
    <row r="642" spans="1:9" x14ac:dyDescent="0.2">
      <c r="A642" s="33">
        <v>44742</v>
      </c>
      <c r="B642">
        <v>2022</v>
      </c>
      <c r="C642" t="s">
        <v>224</v>
      </c>
      <c r="D642" t="s">
        <v>257</v>
      </c>
      <c r="E642" t="s">
        <v>202</v>
      </c>
      <c r="F642" t="s">
        <v>213</v>
      </c>
      <c r="G642">
        <v>32.276101417140652</v>
      </c>
      <c r="H642" t="s">
        <v>204</v>
      </c>
      <c r="I642" t="b">
        <v>1</v>
      </c>
    </row>
    <row r="643" spans="1:9" x14ac:dyDescent="0.2">
      <c r="A643" s="33">
        <v>44742</v>
      </c>
      <c r="B643">
        <v>2022</v>
      </c>
      <c r="C643" t="s">
        <v>224</v>
      </c>
      <c r="D643" t="s">
        <v>257</v>
      </c>
      <c r="E643" t="s">
        <v>202</v>
      </c>
      <c r="F643" t="s">
        <v>214</v>
      </c>
      <c r="G643">
        <v>20534</v>
      </c>
      <c r="H643" t="s">
        <v>204</v>
      </c>
      <c r="I643" t="b">
        <v>1</v>
      </c>
    </row>
    <row r="644" spans="1:9" x14ac:dyDescent="0.2">
      <c r="A644" s="33">
        <v>44742</v>
      </c>
      <c r="B644">
        <v>2022</v>
      </c>
      <c r="C644" t="s">
        <v>224</v>
      </c>
      <c r="D644" t="s">
        <v>257</v>
      </c>
      <c r="E644" t="s">
        <v>202</v>
      </c>
      <c r="F644" t="s">
        <v>215</v>
      </c>
      <c r="G644">
        <v>39.591246505350433</v>
      </c>
      <c r="H644" t="s">
        <v>204</v>
      </c>
      <c r="I644" t="b">
        <v>1</v>
      </c>
    </row>
    <row r="645" spans="1:9" x14ac:dyDescent="0.2">
      <c r="A645" s="33">
        <v>44742</v>
      </c>
      <c r="B645">
        <v>2022</v>
      </c>
      <c r="C645" t="s">
        <v>224</v>
      </c>
      <c r="D645" t="s">
        <v>257</v>
      </c>
      <c r="E645" t="s">
        <v>202</v>
      </c>
      <c r="F645" t="s">
        <v>216</v>
      </c>
      <c r="G645">
        <v>-47</v>
      </c>
      <c r="H645" t="s">
        <v>204</v>
      </c>
      <c r="I645" t="b">
        <v>1</v>
      </c>
    </row>
    <row r="646" spans="1:9" x14ac:dyDescent="0.2">
      <c r="A646" s="33">
        <v>44742</v>
      </c>
      <c r="B646">
        <v>2022</v>
      </c>
      <c r="C646" t="s">
        <v>224</v>
      </c>
      <c r="D646" t="s">
        <v>257</v>
      </c>
      <c r="E646" t="s">
        <v>202</v>
      </c>
      <c r="F646" t="s">
        <v>217</v>
      </c>
      <c r="G646">
        <v>3747</v>
      </c>
      <c r="H646" t="s">
        <v>204</v>
      </c>
      <c r="I646" t="b">
        <v>1</v>
      </c>
    </row>
    <row r="647" spans="1:9" x14ac:dyDescent="0.2">
      <c r="A647" s="33">
        <v>44742</v>
      </c>
      <c r="B647">
        <v>2022</v>
      </c>
      <c r="C647" t="s">
        <v>224</v>
      </c>
      <c r="D647" t="s">
        <v>257</v>
      </c>
      <c r="E647" t="s">
        <v>202</v>
      </c>
      <c r="F647" t="s">
        <v>218</v>
      </c>
      <c r="G647">
        <v>6849</v>
      </c>
      <c r="H647" t="s">
        <v>204</v>
      </c>
      <c r="I647" t="b">
        <v>1</v>
      </c>
    </row>
    <row r="648" spans="1:9" x14ac:dyDescent="0.2">
      <c r="A648" s="33">
        <v>44742</v>
      </c>
      <c r="B648">
        <v>2022</v>
      </c>
      <c r="C648" t="s">
        <v>224</v>
      </c>
      <c r="D648" t="s">
        <v>257</v>
      </c>
      <c r="E648" t="s">
        <v>202</v>
      </c>
      <c r="F648" t="s">
        <v>1</v>
      </c>
      <c r="G648">
        <v>51865</v>
      </c>
      <c r="H648" t="s">
        <v>204</v>
      </c>
      <c r="I648" t="b">
        <v>1</v>
      </c>
    </row>
    <row r="649" spans="1:9" x14ac:dyDescent="0.2">
      <c r="A649" s="33">
        <v>44742</v>
      </c>
      <c r="B649">
        <v>2022</v>
      </c>
      <c r="C649" t="s">
        <v>224</v>
      </c>
      <c r="D649" t="s">
        <v>257</v>
      </c>
      <c r="E649" t="s">
        <v>202</v>
      </c>
      <c r="F649" t="s">
        <v>219</v>
      </c>
      <c r="G649">
        <v>6304</v>
      </c>
      <c r="H649" t="s">
        <v>204</v>
      </c>
      <c r="I649" t="b">
        <v>1</v>
      </c>
    </row>
    <row r="650" spans="1:9" x14ac:dyDescent="0.2">
      <c r="A650" s="33">
        <v>44834</v>
      </c>
      <c r="B650">
        <v>2023</v>
      </c>
      <c r="C650" t="s">
        <v>200</v>
      </c>
      <c r="D650" t="s">
        <v>258</v>
      </c>
      <c r="E650" t="s">
        <v>202</v>
      </c>
      <c r="F650" t="s">
        <v>203</v>
      </c>
      <c r="G650">
        <v>2.35</v>
      </c>
      <c r="H650" t="s">
        <v>204</v>
      </c>
      <c r="I650" t="b">
        <v>1</v>
      </c>
    </row>
    <row r="651" spans="1:9" x14ac:dyDescent="0.2">
      <c r="A651" s="33">
        <v>44834</v>
      </c>
      <c r="B651">
        <v>2023</v>
      </c>
      <c r="C651" t="s">
        <v>200</v>
      </c>
      <c r="D651" t="s">
        <v>258</v>
      </c>
      <c r="E651" t="s">
        <v>202</v>
      </c>
      <c r="F651" t="s">
        <v>205</v>
      </c>
      <c r="G651">
        <v>15452</v>
      </c>
      <c r="H651" t="s">
        <v>204</v>
      </c>
      <c r="I651" t="b">
        <v>1</v>
      </c>
    </row>
    <row r="652" spans="1:9" x14ac:dyDescent="0.2">
      <c r="A652" s="33">
        <v>44834</v>
      </c>
      <c r="B652">
        <v>2023</v>
      </c>
      <c r="C652" t="s">
        <v>200</v>
      </c>
      <c r="D652" t="s">
        <v>258</v>
      </c>
      <c r="E652" t="s">
        <v>202</v>
      </c>
      <c r="F652" t="s">
        <v>206</v>
      </c>
      <c r="G652">
        <v>2790</v>
      </c>
      <c r="H652" t="s">
        <v>204</v>
      </c>
      <c r="I652" t="b">
        <v>1</v>
      </c>
    </row>
    <row r="653" spans="1:9" x14ac:dyDescent="0.2">
      <c r="A653" s="33">
        <v>44834</v>
      </c>
      <c r="B653">
        <v>2023</v>
      </c>
      <c r="C653" t="s">
        <v>200</v>
      </c>
      <c r="D653" t="s">
        <v>258</v>
      </c>
      <c r="E653" t="s">
        <v>202</v>
      </c>
      <c r="F653" t="s">
        <v>207</v>
      </c>
      <c r="G653">
        <v>2.35</v>
      </c>
      <c r="H653" t="s">
        <v>204</v>
      </c>
      <c r="I653" t="b">
        <v>1</v>
      </c>
    </row>
    <row r="654" spans="1:9" x14ac:dyDescent="0.2">
      <c r="A654" s="33">
        <v>44834</v>
      </c>
      <c r="B654">
        <v>2023</v>
      </c>
      <c r="C654" t="s">
        <v>200</v>
      </c>
      <c r="D654" t="s">
        <v>258</v>
      </c>
      <c r="E654" t="s">
        <v>202</v>
      </c>
      <c r="F654" t="s">
        <v>10</v>
      </c>
      <c r="G654">
        <v>24308</v>
      </c>
      <c r="H654" t="s">
        <v>204</v>
      </c>
      <c r="I654" t="b">
        <v>1</v>
      </c>
    </row>
    <row r="655" spans="1:9" x14ac:dyDescent="0.2">
      <c r="A655" s="33">
        <v>44834</v>
      </c>
      <c r="B655">
        <v>2023</v>
      </c>
      <c r="C655" t="s">
        <v>200</v>
      </c>
      <c r="D655" t="s">
        <v>258</v>
      </c>
      <c r="E655" t="s">
        <v>202</v>
      </c>
      <c r="F655" t="s">
        <v>208</v>
      </c>
      <c r="G655">
        <v>1398</v>
      </c>
      <c r="H655" t="s">
        <v>204</v>
      </c>
      <c r="I655" t="b">
        <v>1</v>
      </c>
    </row>
    <row r="656" spans="1:9" x14ac:dyDescent="0.2">
      <c r="A656" s="33">
        <v>44834</v>
      </c>
      <c r="B656">
        <v>2023</v>
      </c>
      <c r="C656" t="s">
        <v>200</v>
      </c>
      <c r="D656" t="s">
        <v>258</v>
      </c>
      <c r="E656" t="s">
        <v>202</v>
      </c>
      <c r="F656" t="s">
        <v>209</v>
      </c>
      <c r="G656">
        <v>34670</v>
      </c>
      <c r="H656" t="s">
        <v>204</v>
      </c>
      <c r="I656" t="b">
        <v>1</v>
      </c>
    </row>
    <row r="657" spans="1:9" x14ac:dyDescent="0.2">
      <c r="A657" s="33">
        <v>44834</v>
      </c>
      <c r="B657">
        <v>2023</v>
      </c>
      <c r="C657" t="s">
        <v>200</v>
      </c>
      <c r="D657" t="s">
        <v>258</v>
      </c>
      <c r="E657" t="s">
        <v>202</v>
      </c>
      <c r="F657" t="s">
        <v>210</v>
      </c>
      <c r="G657">
        <v>69.171222217788596</v>
      </c>
      <c r="H657" t="s">
        <v>204</v>
      </c>
      <c r="I657" t="b">
        <v>1</v>
      </c>
    </row>
    <row r="658" spans="1:9" x14ac:dyDescent="0.2">
      <c r="A658" s="33">
        <v>44834</v>
      </c>
      <c r="B658">
        <v>2023</v>
      </c>
      <c r="C658" t="s">
        <v>200</v>
      </c>
      <c r="D658" t="s">
        <v>258</v>
      </c>
      <c r="E658" t="s">
        <v>202</v>
      </c>
      <c r="F658" t="s">
        <v>211</v>
      </c>
      <c r="G658">
        <v>21572</v>
      </c>
      <c r="H658" t="s">
        <v>204</v>
      </c>
      <c r="I658" t="b">
        <v>1</v>
      </c>
    </row>
    <row r="659" spans="1:9" x14ac:dyDescent="0.2">
      <c r="A659" s="33">
        <v>44834</v>
      </c>
      <c r="B659">
        <v>2023</v>
      </c>
      <c r="C659" t="s">
        <v>200</v>
      </c>
      <c r="D659" t="s">
        <v>258</v>
      </c>
      <c r="E659" t="s">
        <v>202</v>
      </c>
      <c r="F659" t="s">
        <v>212</v>
      </c>
      <c r="G659">
        <v>17556</v>
      </c>
      <c r="H659" t="s">
        <v>204</v>
      </c>
      <c r="I659" t="b">
        <v>1</v>
      </c>
    </row>
    <row r="660" spans="1:9" x14ac:dyDescent="0.2">
      <c r="A660" s="33">
        <v>44834</v>
      </c>
      <c r="B660">
        <v>2023</v>
      </c>
      <c r="C660" t="s">
        <v>200</v>
      </c>
      <c r="D660" t="s">
        <v>258</v>
      </c>
      <c r="E660" t="s">
        <v>202</v>
      </c>
      <c r="F660" t="s">
        <v>213</v>
      </c>
      <c r="G660">
        <v>35.026535253980292</v>
      </c>
      <c r="H660" t="s">
        <v>204</v>
      </c>
      <c r="I660" t="b">
        <v>1</v>
      </c>
    </row>
    <row r="661" spans="1:9" x14ac:dyDescent="0.2">
      <c r="A661" s="33">
        <v>44834</v>
      </c>
      <c r="B661">
        <v>2023</v>
      </c>
      <c r="C661" t="s">
        <v>200</v>
      </c>
      <c r="D661" t="s">
        <v>258</v>
      </c>
      <c r="E661" t="s">
        <v>202</v>
      </c>
      <c r="F661" t="s">
        <v>214</v>
      </c>
      <c r="G661">
        <v>21518</v>
      </c>
      <c r="H661" t="s">
        <v>204</v>
      </c>
      <c r="I661" t="b">
        <v>1</v>
      </c>
    </row>
    <row r="662" spans="1:9" x14ac:dyDescent="0.2">
      <c r="A662" s="33">
        <v>44834</v>
      </c>
      <c r="B662">
        <v>2023</v>
      </c>
      <c r="C662" t="s">
        <v>200</v>
      </c>
      <c r="D662" t="s">
        <v>258</v>
      </c>
      <c r="E662" t="s">
        <v>202</v>
      </c>
      <c r="F662" t="s">
        <v>215</v>
      </c>
      <c r="G662">
        <v>42.93124775547664</v>
      </c>
      <c r="H662" t="s">
        <v>204</v>
      </c>
      <c r="I662" t="b">
        <v>1</v>
      </c>
    </row>
    <row r="663" spans="1:9" x14ac:dyDescent="0.2">
      <c r="A663" s="33">
        <v>44834</v>
      </c>
      <c r="B663">
        <v>2023</v>
      </c>
      <c r="C663" t="s">
        <v>200</v>
      </c>
      <c r="D663" t="s">
        <v>258</v>
      </c>
      <c r="E663" t="s">
        <v>202</v>
      </c>
      <c r="F663" t="s">
        <v>216</v>
      </c>
      <c r="G663">
        <v>54</v>
      </c>
      <c r="H663" t="s">
        <v>204</v>
      </c>
      <c r="I663" t="b">
        <v>1</v>
      </c>
    </row>
    <row r="664" spans="1:9" x14ac:dyDescent="0.2">
      <c r="A664" s="33">
        <v>44834</v>
      </c>
      <c r="B664">
        <v>2023</v>
      </c>
      <c r="C664" t="s">
        <v>200</v>
      </c>
      <c r="D664" t="s">
        <v>258</v>
      </c>
      <c r="E664" t="s">
        <v>202</v>
      </c>
      <c r="F664" t="s">
        <v>217</v>
      </c>
      <c r="G664">
        <v>4016</v>
      </c>
      <c r="H664" t="s">
        <v>204</v>
      </c>
      <c r="I664" t="b">
        <v>1</v>
      </c>
    </row>
    <row r="665" spans="1:9" x14ac:dyDescent="0.2">
      <c r="A665" s="33">
        <v>44834</v>
      </c>
      <c r="B665">
        <v>2023</v>
      </c>
      <c r="C665" t="s">
        <v>200</v>
      </c>
      <c r="D665" t="s">
        <v>258</v>
      </c>
      <c r="E665" t="s">
        <v>202</v>
      </c>
      <c r="F665" t="s">
        <v>218</v>
      </c>
      <c r="G665">
        <v>6628</v>
      </c>
      <c r="H665" t="s">
        <v>204</v>
      </c>
      <c r="I665" t="b">
        <v>1</v>
      </c>
    </row>
    <row r="666" spans="1:9" x14ac:dyDescent="0.2">
      <c r="A666" s="33">
        <v>44834</v>
      </c>
      <c r="B666">
        <v>2023</v>
      </c>
      <c r="C666" t="s">
        <v>200</v>
      </c>
      <c r="D666" t="s">
        <v>258</v>
      </c>
      <c r="E666" t="s">
        <v>202</v>
      </c>
      <c r="F666" t="s">
        <v>1</v>
      </c>
      <c r="G666">
        <v>50122</v>
      </c>
      <c r="H666" t="s">
        <v>204</v>
      </c>
      <c r="I666" t="b">
        <v>1</v>
      </c>
    </row>
    <row r="667" spans="1:9" x14ac:dyDescent="0.2">
      <c r="A667" s="33">
        <v>44834</v>
      </c>
      <c r="B667">
        <v>2023</v>
      </c>
      <c r="C667" t="s">
        <v>200</v>
      </c>
      <c r="D667" t="s">
        <v>258</v>
      </c>
      <c r="E667" t="s">
        <v>202</v>
      </c>
      <c r="F667" t="s">
        <v>219</v>
      </c>
      <c r="G667">
        <v>5126</v>
      </c>
      <c r="H667" t="s">
        <v>204</v>
      </c>
      <c r="I667" t="b">
        <v>1</v>
      </c>
    </row>
    <row r="668" spans="1:9" x14ac:dyDescent="0.2">
      <c r="A668" s="33">
        <v>44926</v>
      </c>
      <c r="B668">
        <v>2023</v>
      </c>
      <c r="C668" t="s">
        <v>220</v>
      </c>
      <c r="D668" t="s">
        <v>259</v>
      </c>
      <c r="E668" t="s">
        <v>202</v>
      </c>
      <c r="F668" t="s">
        <v>203</v>
      </c>
      <c r="G668">
        <v>2.2000000000000002</v>
      </c>
      <c r="H668" t="s">
        <v>204</v>
      </c>
      <c r="I668" t="b">
        <v>1</v>
      </c>
    </row>
    <row r="669" spans="1:9" x14ac:dyDescent="0.2">
      <c r="A669" s="33">
        <v>44926</v>
      </c>
      <c r="B669">
        <v>2023</v>
      </c>
      <c r="C669" t="s">
        <v>220</v>
      </c>
      <c r="D669" t="s">
        <v>259</v>
      </c>
      <c r="E669" t="s">
        <v>202</v>
      </c>
      <c r="F669" t="s">
        <v>205</v>
      </c>
      <c r="G669">
        <v>17488</v>
      </c>
      <c r="H669" t="s">
        <v>204</v>
      </c>
      <c r="I669" t="b">
        <v>1</v>
      </c>
    </row>
    <row r="670" spans="1:9" x14ac:dyDescent="0.2">
      <c r="A670" s="33">
        <v>44926</v>
      </c>
      <c r="B670">
        <v>2023</v>
      </c>
      <c r="C670" t="s">
        <v>220</v>
      </c>
      <c r="D670" t="s">
        <v>259</v>
      </c>
      <c r="E670" t="s">
        <v>202</v>
      </c>
      <c r="F670" t="s">
        <v>206</v>
      </c>
      <c r="G670">
        <v>3648</v>
      </c>
      <c r="H670" t="s">
        <v>204</v>
      </c>
      <c r="I670" t="b">
        <v>1</v>
      </c>
    </row>
    <row r="671" spans="1:9" x14ac:dyDescent="0.2">
      <c r="A671" s="33">
        <v>44926</v>
      </c>
      <c r="B671">
        <v>2023</v>
      </c>
      <c r="C671" t="s">
        <v>220</v>
      </c>
      <c r="D671" t="s">
        <v>259</v>
      </c>
      <c r="E671" t="s">
        <v>202</v>
      </c>
      <c r="F671" t="s">
        <v>207</v>
      </c>
      <c r="G671">
        <v>2.2000000000000002</v>
      </c>
      <c r="H671" t="s">
        <v>204</v>
      </c>
      <c r="I671" t="b">
        <v>1</v>
      </c>
    </row>
    <row r="672" spans="1:9" x14ac:dyDescent="0.2">
      <c r="A672" s="33">
        <v>44926</v>
      </c>
      <c r="B672">
        <v>2023</v>
      </c>
      <c r="C672" t="s">
        <v>220</v>
      </c>
      <c r="D672" t="s">
        <v>259</v>
      </c>
      <c r="E672" t="s">
        <v>202</v>
      </c>
      <c r="F672" t="s">
        <v>10</v>
      </c>
      <c r="G672">
        <v>24047</v>
      </c>
      <c r="H672" t="s">
        <v>204</v>
      </c>
      <c r="I672" t="b">
        <v>1</v>
      </c>
    </row>
    <row r="673" spans="1:9" x14ac:dyDescent="0.2">
      <c r="A673" s="33">
        <v>44926</v>
      </c>
      <c r="B673">
        <v>2023</v>
      </c>
      <c r="C673" t="s">
        <v>220</v>
      </c>
      <c r="D673" t="s">
        <v>259</v>
      </c>
      <c r="E673" t="s">
        <v>202</v>
      </c>
      <c r="F673" t="s">
        <v>208</v>
      </c>
      <c r="G673">
        <v>2337</v>
      </c>
      <c r="H673" t="s">
        <v>204</v>
      </c>
      <c r="I673" t="b">
        <v>1</v>
      </c>
    </row>
    <row r="674" spans="1:9" x14ac:dyDescent="0.2">
      <c r="A674" s="33">
        <v>44926</v>
      </c>
      <c r="B674">
        <v>2023</v>
      </c>
      <c r="C674" t="s">
        <v>220</v>
      </c>
      <c r="D674" t="s">
        <v>259</v>
      </c>
      <c r="E674" t="s">
        <v>202</v>
      </c>
      <c r="F674" t="s">
        <v>209</v>
      </c>
      <c r="G674">
        <v>35259</v>
      </c>
      <c r="H674" t="s">
        <v>204</v>
      </c>
      <c r="I674" t="b">
        <v>1</v>
      </c>
    </row>
    <row r="675" spans="1:9" x14ac:dyDescent="0.2">
      <c r="A675" s="33">
        <v>44926</v>
      </c>
      <c r="B675">
        <v>2023</v>
      </c>
      <c r="C675" t="s">
        <v>220</v>
      </c>
      <c r="D675" t="s">
        <v>259</v>
      </c>
      <c r="E675" t="s">
        <v>202</v>
      </c>
      <c r="F675" t="s">
        <v>210</v>
      </c>
      <c r="G675">
        <v>66.845507801391548</v>
      </c>
      <c r="H675" t="s">
        <v>204</v>
      </c>
      <c r="I675" t="b">
        <v>1</v>
      </c>
    </row>
    <row r="676" spans="1:9" x14ac:dyDescent="0.2">
      <c r="A676" s="33">
        <v>44926</v>
      </c>
      <c r="B676">
        <v>2023</v>
      </c>
      <c r="C676" t="s">
        <v>220</v>
      </c>
      <c r="D676" t="s">
        <v>259</v>
      </c>
      <c r="E676" t="s">
        <v>202</v>
      </c>
      <c r="F676" t="s">
        <v>211</v>
      </c>
      <c r="G676">
        <v>20339</v>
      </c>
      <c r="H676" t="s">
        <v>204</v>
      </c>
      <c r="I676" t="b">
        <v>1</v>
      </c>
    </row>
    <row r="677" spans="1:9" x14ac:dyDescent="0.2">
      <c r="A677" s="33">
        <v>44926</v>
      </c>
      <c r="B677">
        <v>2023</v>
      </c>
      <c r="C677" t="s">
        <v>220</v>
      </c>
      <c r="D677" t="s">
        <v>259</v>
      </c>
      <c r="E677" t="s">
        <v>202</v>
      </c>
      <c r="F677" t="s">
        <v>212</v>
      </c>
      <c r="G677">
        <v>16425</v>
      </c>
      <c r="H677" t="s">
        <v>204</v>
      </c>
      <c r="I677" t="b">
        <v>1</v>
      </c>
    </row>
    <row r="678" spans="1:9" x14ac:dyDescent="0.2">
      <c r="A678" s="33">
        <v>44926</v>
      </c>
      <c r="B678">
        <v>2023</v>
      </c>
      <c r="C678" t="s">
        <v>220</v>
      </c>
      <c r="D678" t="s">
        <v>259</v>
      </c>
      <c r="E678" t="s">
        <v>202</v>
      </c>
      <c r="F678" t="s">
        <v>213</v>
      </c>
      <c r="G678">
        <v>31.139211708722769</v>
      </c>
      <c r="H678" t="s">
        <v>204</v>
      </c>
      <c r="I678" t="b">
        <v>1</v>
      </c>
    </row>
    <row r="679" spans="1:9" x14ac:dyDescent="0.2">
      <c r="A679" s="33">
        <v>44926</v>
      </c>
      <c r="B679">
        <v>2023</v>
      </c>
      <c r="C679" t="s">
        <v>220</v>
      </c>
      <c r="D679" t="s">
        <v>259</v>
      </c>
      <c r="E679" t="s">
        <v>202</v>
      </c>
      <c r="F679" t="s">
        <v>214</v>
      </c>
      <c r="G679">
        <v>20399</v>
      </c>
      <c r="H679" t="s">
        <v>204</v>
      </c>
      <c r="I679" t="b">
        <v>1</v>
      </c>
    </row>
    <row r="680" spans="1:9" x14ac:dyDescent="0.2">
      <c r="A680" s="33">
        <v>44926</v>
      </c>
      <c r="B680">
        <v>2023</v>
      </c>
      <c r="C680" t="s">
        <v>220</v>
      </c>
      <c r="D680" t="s">
        <v>259</v>
      </c>
      <c r="E680" t="s">
        <v>202</v>
      </c>
      <c r="F680" t="s">
        <v>215</v>
      </c>
      <c r="G680">
        <v>38.673289476178738</v>
      </c>
      <c r="H680" t="s">
        <v>204</v>
      </c>
      <c r="I680" t="b">
        <v>1</v>
      </c>
    </row>
    <row r="681" spans="1:9" x14ac:dyDescent="0.2">
      <c r="A681" s="33">
        <v>44926</v>
      </c>
      <c r="B681">
        <v>2023</v>
      </c>
      <c r="C681" t="s">
        <v>220</v>
      </c>
      <c r="D681" t="s">
        <v>259</v>
      </c>
      <c r="E681" t="s">
        <v>202</v>
      </c>
      <c r="F681" t="s">
        <v>216</v>
      </c>
      <c r="G681">
        <v>-60</v>
      </c>
      <c r="H681" t="s">
        <v>204</v>
      </c>
      <c r="I681" t="b">
        <v>1</v>
      </c>
    </row>
    <row r="682" spans="1:9" x14ac:dyDescent="0.2">
      <c r="A682" s="33">
        <v>44926</v>
      </c>
      <c r="B682">
        <v>2023</v>
      </c>
      <c r="C682" t="s">
        <v>220</v>
      </c>
      <c r="D682" t="s">
        <v>259</v>
      </c>
      <c r="E682" t="s">
        <v>202</v>
      </c>
      <c r="F682" t="s">
        <v>217</v>
      </c>
      <c r="G682">
        <v>3914</v>
      </c>
      <c r="H682" t="s">
        <v>204</v>
      </c>
      <c r="I682" t="b">
        <v>1</v>
      </c>
    </row>
    <row r="683" spans="1:9" x14ac:dyDescent="0.2">
      <c r="A683" s="33">
        <v>44926</v>
      </c>
      <c r="B683">
        <v>2023</v>
      </c>
      <c r="C683" t="s">
        <v>220</v>
      </c>
      <c r="D683" t="s">
        <v>259</v>
      </c>
      <c r="E683" t="s">
        <v>202</v>
      </c>
      <c r="F683" t="s">
        <v>218</v>
      </c>
      <c r="G683">
        <v>6844</v>
      </c>
      <c r="H683" t="s">
        <v>204</v>
      </c>
      <c r="I683" t="b">
        <v>1</v>
      </c>
    </row>
    <row r="684" spans="1:9" x14ac:dyDescent="0.2">
      <c r="A684" s="33">
        <v>44926</v>
      </c>
      <c r="B684">
        <v>2023</v>
      </c>
      <c r="C684" t="s">
        <v>220</v>
      </c>
      <c r="D684" t="s">
        <v>259</v>
      </c>
      <c r="E684" t="s">
        <v>202</v>
      </c>
      <c r="F684" t="s">
        <v>1</v>
      </c>
      <c r="G684">
        <v>52747</v>
      </c>
      <c r="H684" t="s">
        <v>204</v>
      </c>
      <c r="I684" t="b">
        <v>1</v>
      </c>
    </row>
    <row r="685" spans="1:9" x14ac:dyDescent="0.2">
      <c r="A685" s="33">
        <v>44926</v>
      </c>
      <c r="B685">
        <v>2023</v>
      </c>
      <c r="C685" t="s">
        <v>220</v>
      </c>
      <c r="D685" t="s">
        <v>259</v>
      </c>
      <c r="E685" t="s">
        <v>202</v>
      </c>
      <c r="F685" t="s">
        <v>219</v>
      </c>
      <c r="G685">
        <v>5679</v>
      </c>
      <c r="H685" t="s">
        <v>204</v>
      </c>
      <c r="I685" t="b">
        <v>1</v>
      </c>
    </row>
    <row r="686" spans="1:9" x14ac:dyDescent="0.2">
      <c r="A686" s="33">
        <v>45016</v>
      </c>
      <c r="B686">
        <v>2023</v>
      </c>
      <c r="C686" t="s">
        <v>222</v>
      </c>
      <c r="D686" t="s">
        <v>260</v>
      </c>
      <c r="E686" t="s">
        <v>202</v>
      </c>
      <c r="F686" t="s">
        <v>203</v>
      </c>
      <c r="G686">
        <v>2.46</v>
      </c>
      <c r="H686" t="s">
        <v>204</v>
      </c>
      <c r="I686" t="b">
        <v>1</v>
      </c>
    </row>
    <row r="687" spans="1:9" x14ac:dyDescent="0.2">
      <c r="A687" s="33">
        <v>45016</v>
      </c>
      <c r="B687">
        <v>2023</v>
      </c>
      <c r="C687" t="s">
        <v>222</v>
      </c>
      <c r="D687" t="s">
        <v>260</v>
      </c>
      <c r="E687" t="s">
        <v>202</v>
      </c>
      <c r="F687" t="s">
        <v>205</v>
      </c>
      <c r="G687">
        <v>16128</v>
      </c>
      <c r="H687" t="s">
        <v>204</v>
      </c>
      <c r="I687" t="b">
        <v>1</v>
      </c>
    </row>
    <row r="688" spans="1:9" x14ac:dyDescent="0.2">
      <c r="A688" s="33">
        <v>45016</v>
      </c>
      <c r="B688">
        <v>2023</v>
      </c>
      <c r="C688" t="s">
        <v>222</v>
      </c>
      <c r="D688" t="s">
        <v>260</v>
      </c>
      <c r="E688" t="s">
        <v>202</v>
      </c>
      <c r="F688" t="s">
        <v>206</v>
      </c>
      <c r="G688">
        <v>3549</v>
      </c>
      <c r="H688" t="s">
        <v>204</v>
      </c>
      <c r="I688" t="b">
        <v>1</v>
      </c>
    </row>
    <row r="689" spans="1:9" x14ac:dyDescent="0.2">
      <c r="A689" s="33">
        <v>45016</v>
      </c>
      <c r="B689">
        <v>2023</v>
      </c>
      <c r="C689" t="s">
        <v>222</v>
      </c>
      <c r="D689" t="s">
        <v>260</v>
      </c>
      <c r="E689" t="s">
        <v>202</v>
      </c>
      <c r="F689" t="s">
        <v>207</v>
      </c>
      <c r="G689">
        <v>2.4500000000000002</v>
      </c>
      <c r="H689" t="s">
        <v>204</v>
      </c>
      <c r="I689" t="b">
        <v>1</v>
      </c>
    </row>
    <row r="690" spans="1:9" x14ac:dyDescent="0.2">
      <c r="A690" s="33">
        <v>45016</v>
      </c>
      <c r="B690">
        <v>2023</v>
      </c>
      <c r="C690" t="s">
        <v>222</v>
      </c>
      <c r="D690" t="s">
        <v>260</v>
      </c>
      <c r="E690" t="s">
        <v>202</v>
      </c>
      <c r="F690" t="s">
        <v>10</v>
      </c>
      <c r="G690">
        <v>25901</v>
      </c>
      <c r="H690" t="s">
        <v>204</v>
      </c>
      <c r="I690" t="b">
        <v>1</v>
      </c>
    </row>
    <row r="691" spans="1:9" x14ac:dyDescent="0.2">
      <c r="A691" s="33">
        <v>45016</v>
      </c>
      <c r="B691">
        <v>2023</v>
      </c>
      <c r="C691" t="s">
        <v>222</v>
      </c>
      <c r="D691" t="s">
        <v>260</v>
      </c>
      <c r="E691" t="s">
        <v>202</v>
      </c>
      <c r="F691" t="s">
        <v>208</v>
      </c>
      <c r="G691">
        <v>1643</v>
      </c>
      <c r="H691" t="s">
        <v>204</v>
      </c>
      <c r="I691" t="b">
        <v>1</v>
      </c>
    </row>
    <row r="692" spans="1:9" x14ac:dyDescent="0.2">
      <c r="A692" s="33">
        <v>45016</v>
      </c>
      <c r="B692">
        <v>2023</v>
      </c>
      <c r="C692" t="s">
        <v>222</v>
      </c>
      <c r="D692" t="s">
        <v>260</v>
      </c>
      <c r="E692" t="s">
        <v>202</v>
      </c>
      <c r="F692" t="s">
        <v>209</v>
      </c>
      <c r="G692">
        <v>36729</v>
      </c>
      <c r="H692" t="s">
        <v>204</v>
      </c>
      <c r="I692" t="b">
        <v>1</v>
      </c>
    </row>
    <row r="693" spans="1:9" x14ac:dyDescent="0.2">
      <c r="A693" s="33">
        <v>45016</v>
      </c>
      <c r="B693">
        <v>2023</v>
      </c>
      <c r="C693" t="s">
        <v>222</v>
      </c>
      <c r="D693" t="s">
        <v>260</v>
      </c>
      <c r="E693" t="s">
        <v>202</v>
      </c>
      <c r="F693" t="s">
        <v>210</v>
      </c>
      <c r="G693">
        <v>69.48748510131108</v>
      </c>
      <c r="H693" t="s">
        <v>204</v>
      </c>
      <c r="I693" t="b">
        <v>1</v>
      </c>
    </row>
    <row r="694" spans="1:9" x14ac:dyDescent="0.2">
      <c r="A694" s="33">
        <v>45016</v>
      </c>
      <c r="B694">
        <v>2023</v>
      </c>
      <c r="C694" t="s">
        <v>222</v>
      </c>
      <c r="D694" t="s">
        <v>260</v>
      </c>
      <c r="E694" t="s">
        <v>202</v>
      </c>
      <c r="F694" t="s">
        <v>211</v>
      </c>
      <c r="G694">
        <v>22673</v>
      </c>
      <c r="H694" t="s">
        <v>204</v>
      </c>
      <c r="I694" t="b">
        <v>1</v>
      </c>
    </row>
    <row r="695" spans="1:9" x14ac:dyDescent="0.2">
      <c r="A695" s="33">
        <v>45016</v>
      </c>
      <c r="B695">
        <v>2023</v>
      </c>
      <c r="C695" t="s">
        <v>222</v>
      </c>
      <c r="D695" t="s">
        <v>260</v>
      </c>
      <c r="E695" t="s">
        <v>202</v>
      </c>
      <c r="F695" t="s">
        <v>212</v>
      </c>
      <c r="G695">
        <v>18299</v>
      </c>
      <c r="H695" t="s">
        <v>204</v>
      </c>
      <c r="I695" t="b">
        <v>1</v>
      </c>
    </row>
    <row r="696" spans="1:9" x14ac:dyDescent="0.2">
      <c r="A696" s="33">
        <v>45016</v>
      </c>
      <c r="B696">
        <v>2023</v>
      </c>
      <c r="C696" t="s">
        <v>222</v>
      </c>
      <c r="D696" t="s">
        <v>260</v>
      </c>
      <c r="E696" t="s">
        <v>202</v>
      </c>
      <c r="F696" t="s">
        <v>213</v>
      </c>
      <c r="G696">
        <v>34.619823296819717</v>
      </c>
      <c r="H696" t="s">
        <v>204</v>
      </c>
      <c r="I696" t="b">
        <v>1</v>
      </c>
    </row>
    <row r="697" spans="1:9" x14ac:dyDescent="0.2">
      <c r="A697" s="33">
        <v>45016</v>
      </c>
      <c r="B697">
        <v>2023</v>
      </c>
      <c r="C697" t="s">
        <v>222</v>
      </c>
      <c r="D697" t="s">
        <v>260</v>
      </c>
      <c r="E697" t="s">
        <v>202</v>
      </c>
      <c r="F697" t="s">
        <v>214</v>
      </c>
      <c r="G697">
        <v>22352</v>
      </c>
      <c r="H697" t="s">
        <v>204</v>
      </c>
      <c r="I697" t="b">
        <v>1</v>
      </c>
    </row>
    <row r="698" spans="1:9" x14ac:dyDescent="0.2">
      <c r="A698" s="33">
        <v>45016</v>
      </c>
      <c r="B698">
        <v>2023</v>
      </c>
      <c r="C698" t="s">
        <v>222</v>
      </c>
      <c r="D698" t="s">
        <v>260</v>
      </c>
      <c r="E698" t="s">
        <v>202</v>
      </c>
      <c r="F698" t="s">
        <v>215</v>
      </c>
      <c r="G698">
        <v>42.287681858599619</v>
      </c>
      <c r="H698" t="s">
        <v>204</v>
      </c>
      <c r="I698" t="b">
        <v>1</v>
      </c>
    </row>
    <row r="699" spans="1:9" x14ac:dyDescent="0.2">
      <c r="A699" s="33">
        <v>45016</v>
      </c>
      <c r="B699">
        <v>2023</v>
      </c>
      <c r="C699" t="s">
        <v>222</v>
      </c>
      <c r="D699" t="s">
        <v>260</v>
      </c>
      <c r="E699" t="s">
        <v>202</v>
      </c>
      <c r="F699" t="s">
        <v>216</v>
      </c>
      <c r="G699">
        <v>321</v>
      </c>
      <c r="H699" t="s">
        <v>204</v>
      </c>
      <c r="I699" t="b">
        <v>1</v>
      </c>
    </row>
    <row r="700" spans="1:9" x14ac:dyDescent="0.2">
      <c r="A700" s="33">
        <v>45016</v>
      </c>
      <c r="B700">
        <v>2023</v>
      </c>
      <c r="C700" t="s">
        <v>222</v>
      </c>
      <c r="D700" t="s">
        <v>260</v>
      </c>
      <c r="E700" t="s">
        <v>202</v>
      </c>
      <c r="F700" t="s">
        <v>217</v>
      </c>
      <c r="G700">
        <v>4374</v>
      </c>
      <c r="H700" t="s">
        <v>204</v>
      </c>
      <c r="I700" t="b">
        <v>1</v>
      </c>
    </row>
    <row r="701" spans="1:9" x14ac:dyDescent="0.2">
      <c r="A701" s="33">
        <v>45016</v>
      </c>
      <c r="B701">
        <v>2023</v>
      </c>
      <c r="C701" t="s">
        <v>222</v>
      </c>
      <c r="D701" t="s">
        <v>260</v>
      </c>
      <c r="E701" t="s">
        <v>202</v>
      </c>
      <c r="F701" t="s">
        <v>218</v>
      </c>
      <c r="G701">
        <v>6984</v>
      </c>
      <c r="H701" t="s">
        <v>204</v>
      </c>
      <c r="I701" t="b">
        <v>1</v>
      </c>
    </row>
    <row r="702" spans="1:9" x14ac:dyDescent="0.2">
      <c r="A702" s="33">
        <v>45016</v>
      </c>
      <c r="B702">
        <v>2023</v>
      </c>
      <c r="C702" t="s">
        <v>222</v>
      </c>
      <c r="D702" t="s">
        <v>260</v>
      </c>
      <c r="E702" t="s">
        <v>202</v>
      </c>
      <c r="F702" t="s">
        <v>1</v>
      </c>
      <c r="G702">
        <v>52857</v>
      </c>
      <c r="H702" t="s">
        <v>204</v>
      </c>
      <c r="I702" t="b">
        <v>1</v>
      </c>
    </row>
    <row r="703" spans="1:9" x14ac:dyDescent="0.2">
      <c r="A703" s="33">
        <v>45016</v>
      </c>
      <c r="B703">
        <v>2023</v>
      </c>
      <c r="C703" t="s">
        <v>222</v>
      </c>
      <c r="D703" t="s">
        <v>260</v>
      </c>
      <c r="E703" t="s">
        <v>202</v>
      </c>
      <c r="F703" t="s">
        <v>219</v>
      </c>
      <c r="G703">
        <v>5750</v>
      </c>
      <c r="H703" t="s">
        <v>204</v>
      </c>
      <c r="I703" t="b">
        <v>1</v>
      </c>
    </row>
    <row r="704" spans="1:9" x14ac:dyDescent="0.2">
      <c r="A704" s="33">
        <v>45107</v>
      </c>
      <c r="B704">
        <v>2023</v>
      </c>
      <c r="C704" t="s">
        <v>224</v>
      </c>
      <c r="D704" t="s">
        <v>261</v>
      </c>
      <c r="E704" t="s">
        <v>202</v>
      </c>
      <c r="F704" t="s">
        <v>203</v>
      </c>
      <c r="G704">
        <v>2.71</v>
      </c>
      <c r="H704" t="s">
        <v>204</v>
      </c>
      <c r="I704" t="b">
        <v>1</v>
      </c>
    </row>
    <row r="705" spans="1:9" x14ac:dyDescent="0.2">
      <c r="A705" s="33">
        <v>45107</v>
      </c>
      <c r="B705">
        <v>2023</v>
      </c>
      <c r="C705" t="s">
        <v>224</v>
      </c>
      <c r="D705" t="s">
        <v>261</v>
      </c>
      <c r="E705" t="s">
        <v>202</v>
      </c>
      <c r="F705" t="s">
        <v>205</v>
      </c>
      <c r="G705">
        <v>16795</v>
      </c>
      <c r="H705" t="s">
        <v>204</v>
      </c>
      <c r="I705" t="b">
        <v>1</v>
      </c>
    </row>
    <row r="706" spans="1:9" x14ac:dyDescent="0.2">
      <c r="A706" s="33">
        <v>45107</v>
      </c>
      <c r="B706">
        <v>2023</v>
      </c>
      <c r="C706" t="s">
        <v>224</v>
      </c>
      <c r="D706" t="s">
        <v>261</v>
      </c>
      <c r="E706" t="s">
        <v>202</v>
      </c>
      <c r="F706" t="s">
        <v>206</v>
      </c>
      <c r="G706">
        <v>3874</v>
      </c>
      <c r="H706" t="s">
        <v>204</v>
      </c>
      <c r="I706" t="b">
        <v>1</v>
      </c>
    </row>
    <row r="707" spans="1:9" x14ac:dyDescent="0.2">
      <c r="A707" s="33">
        <v>45107</v>
      </c>
      <c r="B707">
        <v>2023</v>
      </c>
      <c r="C707" t="s">
        <v>224</v>
      </c>
      <c r="D707" t="s">
        <v>261</v>
      </c>
      <c r="E707" t="s">
        <v>202</v>
      </c>
      <c r="F707" t="s">
        <v>207</v>
      </c>
      <c r="G707">
        <v>2.6799999999999988</v>
      </c>
      <c r="H707" t="s">
        <v>204</v>
      </c>
      <c r="I707" t="b">
        <v>1</v>
      </c>
    </row>
    <row r="708" spans="1:9" x14ac:dyDescent="0.2">
      <c r="A708" s="33">
        <v>45107</v>
      </c>
      <c r="B708">
        <v>2023</v>
      </c>
      <c r="C708" t="s">
        <v>224</v>
      </c>
      <c r="D708" t="s">
        <v>261</v>
      </c>
      <c r="E708" t="s">
        <v>202</v>
      </c>
      <c r="F708" t="s">
        <v>10</v>
      </c>
      <c r="G708">
        <v>28128</v>
      </c>
      <c r="H708" t="s">
        <v>204</v>
      </c>
      <c r="I708" t="b">
        <v>1</v>
      </c>
    </row>
    <row r="709" spans="1:9" x14ac:dyDescent="0.2">
      <c r="A709" s="33">
        <v>45107</v>
      </c>
      <c r="B709">
        <v>2023</v>
      </c>
      <c r="C709" t="s">
        <v>224</v>
      </c>
      <c r="D709" t="s">
        <v>261</v>
      </c>
      <c r="E709" t="s">
        <v>202</v>
      </c>
      <c r="F709" t="s">
        <v>208</v>
      </c>
      <c r="G709">
        <v>2197</v>
      </c>
      <c r="H709" t="s">
        <v>204</v>
      </c>
      <c r="I709" t="b">
        <v>1</v>
      </c>
    </row>
    <row r="710" spans="1:9" x14ac:dyDescent="0.2">
      <c r="A710" s="33">
        <v>45107</v>
      </c>
      <c r="B710">
        <v>2023</v>
      </c>
      <c r="C710" t="s">
        <v>224</v>
      </c>
      <c r="D710" t="s">
        <v>261</v>
      </c>
      <c r="E710" t="s">
        <v>202</v>
      </c>
      <c r="F710" t="s">
        <v>209</v>
      </c>
      <c r="G710">
        <v>39394</v>
      </c>
      <c r="H710" t="s">
        <v>204</v>
      </c>
      <c r="I710" t="b">
        <v>1</v>
      </c>
    </row>
    <row r="711" spans="1:9" x14ac:dyDescent="0.2">
      <c r="A711" s="33">
        <v>45107</v>
      </c>
      <c r="B711">
        <v>2023</v>
      </c>
      <c r="C711" t="s">
        <v>224</v>
      </c>
      <c r="D711" t="s">
        <v>261</v>
      </c>
      <c r="E711" t="s">
        <v>202</v>
      </c>
      <c r="F711" t="s">
        <v>210</v>
      </c>
      <c r="G711">
        <v>70.109807969531403</v>
      </c>
      <c r="H711" t="s">
        <v>204</v>
      </c>
      <c r="I711" t="b">
        <v>1</v>
      </c>
    </row>
    <row r="712" spans="1:9" x14ac:dyDescent="0.2">
      <c r="A712" s="33">
        <v>45107</v>
      </c>
      <c r="B712">
        <v>2023</v>
      </c>
      <c r="C712" t="s">
        <v>224</v>
      </c>
      <c r="D712" t="s">
        <v>261</v>
      </c>
      <c r="E712" t="s">
        <v>202</v>
      </c>
      <c r="F712" t="s">
        <v>211</v>
      </c>
      <c r="G712">
        <v>24727</v>
      </c>
      <c r="H712" t="s">
        <v>204</v>
      </c>
      <c r="I712" t="b">
        <v>1</v>
      </c>
    </row>
    <row r="713" spans="1:9" x14ac:dyDescent="0.2">
      <c r="A713" s="33">
        <v>45107</v>
      </c>
      <c r="B713">
        <v>2023</v>
      </c>
      <c r="C713" t="s">
        <v>224</v>
      </c>
      <c r="D713" t="s">
        <v>261</v>
      </c>
      <c r="E713" t="s">
        <v>202</v>
      </c>
      <c r="F713" t="s">
        <v>212</v>
      </c>
      <c r="G713">
        <v>20081</v>
      </c>
      <c r="H713" t="s">
        <v>204</v>
      </c>
      <c r="I713" t="b">
        <v>1</v>
      </c>
    </row>
    <row r="714" spans="1:9" x14ac:dyDescent="0.2">
      <c r="A714" s="33">
        <v>45107</v>
      </c>
      <c r="B714">
        <v>2023</v>
      </c>
      <c r="C714" t="s">
        <v>224</v>
      </c>
      <c r="D714" t="s">
        <v>261</v>
      </c>
      <c r="E714" t="s">
        <v>202</v>
      </c>
      <c r="F714" t="s">
        <v>213</v>
      </c>
      <c r="G714">
        <v>35.738311769207499</v>
      </c>
      <c r="H714" t="s">
        <v>204</v>
      </c>
      <c r="I714" t="b">
        <v>1</v>
      </c>
    </row>
    <row r="715" spans="1:9" x14ac:dyDescent="0.2">
      <c r="A715" s="33">
        <v>45107</v>
      </c>
      <c r="B715">
        <v>2023</v>
      </c>
      <c r="C715" t="s">
        <v>224</v>
      </c>
      <c r="D715" t="s">
        <v>261</v>
      </c>
      <c r="E715" t="s">
        <v>202</v>
      </c>
      <c r="F715" t="s">
        <v>214</v>
      </c>
      <c r="G715">
        <v>24254</v>
      </c>
      <c r="H715" t="s">
        <v>204</v>
      </c>
      <c r="I715" t="b">
        <v>1</v>
      </c>
    </row>
    <row r="716" spans="1:9" x14ac:dyDescent="0.2">
      <c r="A716" s="33">
        <v>45107</v>
      </c>
      <c r="B716">
        <v>2023</v>
      </c>
      <c r="C716" t="s">
        <v>224</v>
      </c>
      <c r="D716" t="s">
        <v>261</v>
      </c>
      <c r="E716" t="s">
        <v>202</v>
      </c>
      <c r="F716" t="s">
        <v>215</v>
      </c>
      <c r="G716">
        <v>43.165032301696058</v>
      </c>
      <c r="H716" t="s">
        <v>204</v>
      </c>
      <c r="I716" t="b">
        <v>1</v>
      </c>
    </row>
    <row r="717" spans="1:9" x14ac:dyDescent="0.2">
      <c r="A717" s="33">
        <v>45107</v>
      </c>
      <c r="B717">
        <v>2023</v>
      </c>
      <c r="C717" t="s">
        <v>224</v>
      </c>
      <c r="D717" t="s">
        <v>261</v>
      </c>
      <c r="E717" t="s">
        <v>202</v>
      </c>
      <c r="F717" t="s">
        <v>216</v>
      </c>
      <c r="G717">
        <v>473</v>
      </c>
      <c r="H717" t="s">
        <v>204</v>
      </c>
      <c r="I717" t="b">
        <v>1</v>
      </c>
    </row>
    <row r="718" spans="1:9" x14ac:dyDescent="0.2">
      <c r="A718" s="33">
        <v>45107</v>
      </c>
      <c r="B718">
        <v>2023</v>
      </c>
      <c r="C718" t="s">
        <v>224</v>
      </c>
      <c r="D718" t="s">
        <v>261</v>
      </c>
      <c r="E718" t="s">
        <v>202</v>
      </c>
      <c r="F718" t="s">
        <v>217</v>
      </c>
      <c r="G718">
        <v>4646</v>
      </c>
      <c r="H718" t="s">
        <v>204</v>
      </c>
      <c r="I718" t="b">
        <v>1</v>
      </c>
    </row>
    <row r="719" spans="1:9" x14ac:dyDescent="0.2">
      <c r="A719" s="33">
        <v>45107</v>
      </c>
      <c r="B719">
        <v>2023</v>
      </c>
      <c r="C719" t="s">
        <v>224</v>
      </c>
      <c r="D719" t="s">
        <v>261</v>
      </c>
      <c r="E719" t="s">
        <v>202</v>
      </c>
      <c r="F719" t="s">
        <v>218</v>
      </c>
      <c r="G719">
        <v>6739</v>
      </c>
      <c r="H719" t="s">
        <v>204</v>
      </c>
      <c r="I719" t="b">
        <v>1</v>
      </c>
    </row>
    <row r="720" spans="1:9" x14ac:dyDescent="0.2">
      <c r="A720" s="33">
        <v>45107</v>
      </c>
      <c r="B720">
        <v>2023</v>
      </c>
      <c r="C720" t="s">
        <v>224</v>
      </c>
      <c r="D720" t="s">
        <v>261</v>
      </c>
      <c r="E720" t="s">
        <v>202</v>
      </c>
      <c r="F720" t="s">
        <v>1</v>
      </c>
      <c r="G720">
        <v>56189</v>
      </c>
      <c r="H720" t="s">
        <v>204</v>
      </c>
      <c r="I720" t="b">
        <v>1</v>
      </c>
    </row>
    <row r="721" spans="1:9" x14ac:dyDescent="0.2">
      <c r="A721" s="33">
        <v>45107</v>
      </c>
      <c r="B721">
        <v>2023</v>
      </c>
      <c r="C721" t="s">
        <v>224</v>
      </c>
      <c r="D721" t="s">
        <v>261</v>
      </c>
      <c r="E721" t="s">
        <v>202</v>
      </c>
      <c r="F721" t="s">
        <v>219</v>
      </c>
      <c r="G721">
        <v>6204</v>
      </c>
      <c r="H721" t="s">
        <v>204</v>
      </c>
      <c r="I721" t="b">
        <v>1</v>
      </c>
    </row>
    <row r="722" spans="1:9" x14ac:dyDescent="0.2">
      <c r="A722" s="33">
        <v>45199</v>
      </c>
      <c r="B722">
        <v>2024</v>
      </c>
      <c r="C722" t="s">
        <v>200</v>
      </c>
      <c r="D722" t="s">
        <v>262</v>
      </c>
      <c r="E722" t="s">
        <v>202</v>
      </c>
      <c r="F722" t="s">
        <v>203</v>
      </c>
      <c r="G722">
        <v>3</v>
      </c>
      <c r="H722" t="s">
        <v>204</v>
      </c>
      <c r="I722" t="b">
        <v>1</v>
      </c>
    </row>
    <row r="723" spans="1:9" x14ac:dyDescent="0.2">
      <c r="A723" s="33">
        <v>45199</v>
      </c>
      <c r="B723">
        <v>2024</v>
      </c>
      <c r="C723" t="s">
        <v>200</v>
      </c>
      <c r="D723" t="s">
        <v>262</v>
      </c>
      <c r="E723" t="s">
        <v>202</v>
      </c>
      <c r="F723" t="s">
        <v>205</v>
      </c>
      <c r="G723">
        <v>16302</v>
      </c>
      <c r="H723" t="s">
        <v>204</v>
      </c>
      <c r="I723" t="b">
        <v>1</v>
      </c>
    </row>
    <row r="724" spans="1:9" x14ac:dyDescent="0.2">
      <c r="A724" s="33">
        <v>45199</v>
      </c>
      <c r="B724">
        <v>2024</v>
      </c>
      <c r="C724" t="s">
        <v>200</v>
      </c>
      <c r="D724" t="s">
        <v>262</v>
      </c>
      <c r="E724" t="s">
        <v>202</v>
      </c>
      <c r="F724" t="s">
        <v>206</v>
      </c>
      <c r="G724">
        <v>3921</v>
      </c>
      <c r="H724" t="s">
        <v>204</v>
      </c>
      <c r="I724" t="b">
        <v>1</v>
      </c>
    </row>
    <row r="725" spans="1:9" x14ac:dyDescent="0.2">
      <c r="A725" s="33">
        <v>45199</v>
      </c>
      <c r="B725">
        <v>2024</v>
      </c>
      <c r="C725" t="s">
        <v>200</v>
      </c>
      <c r="D725" t="s">
        <v>262</v>
      </c>
      <c r="E725" t="s">
        <v>202</v>
      </c>
      <c r="F725" t="s">
        <v>207</v>
      </c>
      <c r="G725">
        <v>2.99</v>
      </c>
      <c r="H725" t="s">
        <v>204</v>
      </c>
      <c r="I725" t="b">
        <v>1</v>
      </c>
    </row>
    <row r="726" spans="1:9" x14ac:dyDescent="0.2">
      <c r="A726" s="33">
        <v>45199</v>
      </c>
      <c r="B726">
        <v>2024</v>
      </c>
      <c r="C726" t="s">
        <v>200</v>
      </c>
      <c r="D726" t="s">
        <v>262</v>
      </c>
      <c r="E726" t="s">
        <v>202</v>
      </c>
      <c r="F726" t="s">
        <v>10</v>
      </c>
      <c r="G726">
        <v>30816</v>
      </c>
      <c r="H726" t="s">
        <v>204</v>
      </c>
      <c r="I726" t="b">
        <v>1</v>
      </c>
    </row>
    <row r="727" spans="1:9" x14ac:dyDescent="0.2">
      <c r="A727" s="33">
        <v>45199</v>
      </c>
      <c r="B727">
        <v>2024</v>
      </c>
      <c r="C727" t="s">
        <v>200</v>
      </c>
      <c r="D727" t="s">
        <v>262</v>
      </c>
      <c r="E727" t="s">
        <v>202</v>
      </c>
      <c r="F727" t="s">
        <v>208</v>
      </c>
      <c r="G727">
        <v>1474</v>
      </c>
      <c r="H727" t="s">
        <v>204</v>
      </c>
      <c r="I727" t="b">
        <v>1</v>
      </c>
    </row>
    <row r="728" spans="1:9" x14ac:dyDescent="0.2">
      <c r="A728" s="33">
        <v>45199</v>
      </c>
      <c r="B728">
        <v>2024</v>
      </c>
      <c r="C728" t="s">
        <v>200</v>
      </c>
      <c r="D728" t="s">
        <v>262</v>
      </c>
      <c r="E728" t="s">
        <v>202</v>
      </c>
      <c r="F728" t="s">
        <v>209</v>
      </c>
      <c r="G728">
        <v>40215</v>
      </c>
      <c r="H728" t="s">
        <v>204</v>
      </c>
      <c r="I728" t="b">
        <v>1</v>
      </c>
    </row>
    <row r="729" spans="1:9" x14ac:dyDescent="0.2">
      <c r="A729" s="33">
        <v>45199</v>
      </c>
      <c r="B729">
        <v>2024</v>
      </c>
      <c r="C729" t="s">
        <v>200</v>
      </c>
      <c r="D729" t="s">
        <v>262</v>
      </c>
      <c r="E729" t="s">
        <v>202</v>
      </c>
      <c r="F729" t="s">
        <v>210</v>
      </c>
      <c r="G729">
        <v>71.15558150644938</v>
      </c>
      <c r="H729" t="s">
        <v>204</v>
      </c>
      <c r="I729" t="b">
        <v>1</v>
      </c>
    </row>
    <row r="730" spans="1:9" x14ac:dyDescent="0.2">
      <c r="A730" s="33">
        <v>45199</v>
      </c>
      <c r="B730">
        <v>2024</v>
      </c>
      <c r="C730" t="s">
        <v>200</v>
      </c>
      <c r="D730" t="s">
        <v>262</v>
      </c>
      <c r="E730" t="s">
        <v>202</v>
      </c>
      <c r="F730" t="s">
        <v>211</v>
      </c>
      <c r="G730">
        <v>27284</v>
      </c>
      <c r="H730" t="s">
        <v>204</v>
      </c>
      <c r="I730" t="b">
        <v>1</v>
      </c>
    </row>
    <row r="731" spans="1:9" x14ac:dyDescent="0.2">
      <c r="A731" s="33">
        <v>45199</v>
      </c>
      <c r="B731">
        <v>2024</v>
      </c>
      <c r="C731" t="s">
        <v>200</v>
      </c>
      <c r="D731" t="s">
        <v>262</v>
      </c>
      <c r="E731" t="s">
        <v>202</v>
      </c>
      <c r="F731" t="s">
        <v>212</v>
      </c>
      <c r="G731">
        <v>22291</v>
      </c>
      <c r="H731" t="s">
        <v>204</v>
      </c>
      <c r="I731" t="b">
        <v>1</v>
      </c>
    </row>
    <row r="732" spans="1:9" x14ac:dyDescent="0.2">
      <c r="A732" s="33">
        <v>45199</v>
      </c>
      <c r="B732">
        <v>2024</v>
      </c>
      <c r="C732" t="s">
        <v>200</v>
      </c>
      <c r="D732" t="s">
        <v>262</v>
      </c>
      <c r="E732" t="s">
        <v>202</v>
      </c>
      <c r="F732" t="s">
        <v>213</v>
      </c>
      <c r="G732">
        <v>39.441230072367603</v>
      </c>
      <c r="H732" t="s">
        <v>204</v>
      </c>
      <c r="I732" t="b">
        <v>1</v>
      </c>
    </row>
    <row r="733" spans="1:9" x14ac:dyDescent="0.2">
      <c r="A733" s="33">
        <v>45199</v>
      </c>
      <c r="B733">
        <v>2024</v>
      </c>
      <c r="C733" t="s">
        <v>200</v>
      </c>
      <c r="D733" t="s">
        <v>262</v>
      </c>
      <c r="E733" t="s">
        <v>202</v>
      </c>
      <c r="F733" t="s">
        <v>214</v>
      </c>
      <c r="G733">
        <v>26895</v>
      </c>
      <c r="H733" t="s">
        <v>204</v>
      </c>
      <c r="I733" t="b">
        <v>1</v>
      </c>
    </row>
    <row r="734" spans="1:9" x14ac:dyDescent="0.2">
      <c r="A734" s="33">
        <v>45199</v>
      </c>
      <c r="B734">
        <v>2024</v>
      </c>
      <c r="C734" t="s">
        <v>200</v>
      </c>
      <c r="D734" t="s">
        <v>262</v>
      </c>
      <c r="E734" t="s">
        <v>202</v>
      </c>
      <c r="F734" t="s">
        <v>215</v>
      </c>
      <c r="G734">
        <v>47.587451563246461</v>
      </c>
      <c r="H734" t="s">
        <v>204</v>
      </c>
      <c r="I734" t="b">
        <v>1</v>
      </c>
    </row>
    <row r="735" spans="1:9" x14ac:dyDescent="0.2">
      <c r="A735" s="33">
        <v>45199</v>
      </c>
      <c r="B735">
        <v>2024</v>
      </c>
      <c r="C735" t="s">
        <v>200</v>
      </c>
      <c r="D735" t="s">
        <v>262</v>
      </c>
      <c r="E735" t="s">
        <v>202</v>
      </c>
      <c r="F735" t="s">
        <v>216</v>
      </c>
      <c r="G735">
        <v>389</v>
      </c>
      <c r="H735" t="s">
        <v>204</v>
      </c>
      <c r="I735" t="b">
        <v>1</v>
      </c>
    </row>
    <row r="736" spans="1:9" x14ac:dyDescent="0.2">
      <c r="A736" s="33">
        <v>45199</v>
      </c>
      <c r="B736">
        <v>2024</v>
      </c>
      <c r="C736" t="s">
        <v>200</v>
      </c>
      <c r="D736" t="s">
        <v>262</v>
      </c>
      <c r="E736" t="s">
        <v>202</v>
      </c>
      <c r="F736" t="s">
        <v>217</v>
      </c>
      <c r="G736">
        <v>4993</v>
      </c>
      <c r="H736" t="s">
        <v>204</v>
      </c>
      <c r="I736" t="b">
        <v>1</v>
      </c>
    </row>
    <row r="737" spans="1:9" x14ac:dyDescent="0.2">
      <c r="A737" s="33">
        <v>45199</v>
      </c>
      <c r="B737">
        <v>2024</v>
      </c>
      <c r="C737" t="s">
        <v>200</v>
      </c>
      <c r="D737" t="s">
        <v>262</v>
      </c>
      <c r="E737" t="s">
        <v>202</v>
      </c>
      <c r="F737" t="s">
        <v>218</v>
      </c>
      <c r="G737">
        <v>6659</v>
      </c>
      <c r="H737" t="s">
        <v>204</v>
      </c>
      <c r="I737" t="b">
        <v>1</v>
      </c>
    </row>
    <row r="738" spans="1:9" x14ac:dyDescent="0.2">
      <c r="A738" s="33">
        <v>45199</v>
      </c>
      <c r="B738">
        <v>2024</v>
      </c>
      <c r="C738" t="s">
        <v>200</v>
      </c>
      <c r="D738" t="s">
        <v>262</v>
      </c>
      <c r="E738" t="s">
        <v>202</v>
      </c>
      <c r="F738" t="s">
        <v>1</v>
      </c>
      <c r="G738">
        <v>56517</v>
      </c>
      <c r="H738" t="s">
        <v>204</v>
      </c>
      <c r="I738" t="b">
        <v>1</v>
      </c>
    </row>
    <row r="739" spans="1:9" x14ac:dyDescent="0.2">
      <c r="A739" s="33">
        <v>45199</v>
      </c>
      <c r="B739">
        <v>2024</v>
      </c>
      <c r="C739" t="s">
        <v>200</v>
      </c>
      <c r="D739" t="s">
        <v>262</v>
      </c>
      <c r="E739" t="s">
        <v>202</v>
      </c>
      <c r="F739" t="s">
        <v>219</v>
      </c>
      <c r="G739">
        <v>5187</v>
      </c>
      <c r="H739" t="s">
        <v>204</v>
      </c>
      <c r="I739" t="b">
        <v>1</v>
      </c>
    </row>
    <row r="740" spans="1:9" x14ac:dyDescent="0.2">
      <c r="A740" s="33">
        <v>45291</v>
      </c>
      <c r="B740">
        <v>2024</v>
      </c>
      <c r="C740" t="s">
        <v>220</v>
      </c>
      <c r="D740" t="s">
        <v>263</v>
      </c>
      <c r="E740" t="s">
        <v>202</v>
      </c>
      <c r="F740" t="s">
        <v>203</v>
      </c>
      <c r="G740">
        <v>2.94</v>
      </c>
      <c r="H740" t="s">
        <v>204</v>
      </c>
      <c r="I740" t="b">
        <v>1</v>
      </c>
    </row>
    <row r="741" spans="1:9" x14ac:dyDescent="0.2">
      <c r="A741" s="33">
        <v>45291</v>
      </c>
      <c r="B741">
        <v>2024</v>
      </c>
      <c r="C741" t="s">
        <v>220</v>
      </c>
      <c r="D741" t="s">
        <v>263</v>
      </c>
      <c r="E741" t="s">
        <v>202</v>
      </c>
      <c r="F741" t="s">
        <v>205</v>
      </c>
      <c r="G741">
        <v>19623</v>
      </c>
      <c r="H741" t="s">
        <v>204</v>
      </c>
      <c r="I741" t="b">
        <v>1</v>
      </c>
    </row>
    <row r="742" spans="1:9" x14ac:dyDescent="0.2">
      <c r="A742" s="33">
        <v>45291</v>
      </c>
      <c r="B742">
        <v>2024</v>
      </c>
      <c r="C742" t="s">
        <v>220</v>
      </c>
      <c r="D742" t="s">
        <v>263</v>
      </c>
      <c r="E742" t="s">
        <v>202</v>
      </c>
      <c r="F742" t="s">
        <v>206</v>
      </c>
      <c r="G742">
        <v>5959</v>
      </c>
      <c r="H742" t="s">
        <v>204</v>
      </c>
      <c r="I742" t="b">
        <v>1</v>
      </c>
    </row>
    <row r="743" spans="1:9" x14ac:dyDescent="0.2">
      <c r="A743" s="33">
        <v>45291</v>
      </c>
      <c r="B743">
        <v>2024</v>
      </c>
      <c r="C743" t="s">
        <v>220</v>
      </c>
      <c r="D743" t="s">
        <v>263</v>
      </c>
      <c r="E743" t="s">
        <v>202</v>
      </c>
      <c r="F743" t="s">
        <v>207</v>
      </c>
      <c r="G743">
        <v>2.93</v>
      </c>
      <c r="H743" t="s">
        <v>204</v>
      </c>
      <c r="I743" t="b">
        <v>1</v>
      </c>
    </row>
    <row r="744" spans="1:9" x14ac:dyDescent="0.2">
      <c r="A744" s="33">
        <v>45291</v>
      </c>
      <c r="B744">
        <v>2024</v>
      </c>
      <c r="C744" t="s">
        <v>220</v>
      </c>
      <c r="D744" t="s">
        <v>263</v>
      </c>
      <c r="E744" t="s">
        <v>202</v>
      </c>
      <c r="F744" t="s">
        <v>10</v>
      </c>
      <c r="G744">
        <v>32991</v>
      </c>
      <c r="H744" t="s">
        <v>204</v>
      </c>
      <c r="I744" t="b">
        <v>1</v>
      </c>
    </row>
    <row r="745" spans="1:9" x14ac:dyDescent="0.2">
      <c r="A745" s="33">
        <v>45291</v>
      </c>
      <c r="B745">
        <v>2024</v>
      </c>
      <c r="C745" t="s">
        <v>220</v>
      </c>
      <c r="D745" t="s">
        <v>263</v>
      </c>
      <c r="E745" t="s">
        <v>202</v>
      </c>
      <c r="F745" t="s">
        <v>208</v>
      </c>
      <c r="G745">
        <v>1977</v>
      </c>
      <c r="H745" t="s">
        <v>204</v>
      </c>
      <c r="I745" t="b">
        <v>1</v>
      </c>
    </row>
    <row r="746" spans="1:9" x14ac:dyDescent="0.2">
      <c r="A746" s="33">
        <v>45291</v>
      </c>
      <c r="B746">
        <v>2024</v>
      </c>
      <c r="C746" t="s">
        <v>220</v>
      </c>
      <c r="D746" t="s">
        <v>263</v>
      </c>
      <c r="E746" t="s">
        <v>202</v>
      </c>
      <c r="F746" t="s">
        <v>209</v>
      </c>
      <c r="G746">
        <v>42397</v>
      </c>
      <c r="H746" t="s">
        <v>204</v>
      </c>
      <c r="I746" t="b">
        <v>1</v>
      </c>
    </row>
    <row r="747" spans="1:9" x14ac:dyDescent="0.2">
      <c r="A747" s="33">
        <v>45291</v>
      </c>
      <c r="B747">
        <v>2024</v>
      </c>
      <c r="C747" t="s">
        <v>220</v>
      </c>
      <c r="D747" t="s">
        <v>263</v>
      </c>
      <c r="E747" t="s">
        <v>202</v>
      </c>
      <c r="F747" t="s">
        <v>210</v>
      </c>
      <c r="G747">
        <v>68.360206385037088</v>
      </c>
      <c r="H747" t="s">
        <v>204</v>
      </c>
      <c r="I747" t="b">
        <v>1</v>
      </c>
    </row>
    <row r="748" spans="1:9" x14ac:dyDescent="0.2">
      <c r="A748" s="33">
        <v>45291</v>
      </c>
      <c r="B748">
        <v>2024</v>
      </c>
      <c r="C748" t="s">
        <v>220</v>
      </c>
      <c r="D748" t="s">
        <v>263</v>
      </c>
      <c r="E748" t="s">
        <v>202</v>
      </c>
      <c r="F748" t="s">
        <v>211</v>
      </c>
      <c r="G748">
        <v>26526</v>
      </c>
      <c r="H748" t="s">
        <v>204</v>
      </c>
      <c r="I748" t="b">
        <v>1</v>
      </c>
    </row>
    <row r="749" spans="1:9" x14ac:dyDescent="0.2">
      <c r="A749" s="33">
        <v>45291</v>
      </c>
      <c r="B749">
        <v>2024</v>
      </c>
      <c r="C749" t="s">
        <v>220</v>
      </c>
      <c r="D749" t="s">
        <v>263</v>
      </c>
      <c r="E749" t="s">
        <v>202</v>
      </c>
      <c r="F749" t="s">
        <v>212</v>
      </c>
      <c r="G749">
        <v>21870</v>
      </c>
      <c r="H749" t="s">
        <v>204</v>
      </c>
      <c r="I749" t="b">
        <v>1</v>
      </c>
    </row>
    <row r="750" spans="1:9" x14ac:dyDescent="0.2">
      <c r="A750" s="33">
        <v>45291</v>
      </c>
      <c r="B750">
        <v>2024</v>
      </c>
      <c r="C750" t="s">
        <v>220</v>
      </c>
      <c r="D750" t="s">
        <v>263</v>
      </c>
      <c r="E750" t="s">
        <v>202</v>
      </c>
      <c r="F750" t="s">
        <v>213</v>
      </c>
      <c r="G750">
        <v>35.262818445662688</v>
      </c>
      <c r="H750" t="s">
        <v>204</v>
      </c>
      <c r="I750" t="b">
        <v>1</v>
      </c>
    </row>
    <row r="751" spans="1:9" x14ac:dyDescent="0.2">
      <c r="A751" s="33">
        <v>45291</v>
      </c>
      <c r="B751">
        <v>2024</v>
      </c>
      <c r="C751" t="s">
        <v>220</v>
      </c>
      <c r="D751" t="s">
        <v>263</v>
      </c>
      <c r="E751" t="s">
        <v>202</v>
      </c>
      <c r="F751" t="s">
        <v>214</v>
      </c>
      <c r="G751">
        <v>27032</v>
      </c>
      <c r="H751" t="s">
        <v>204</v>
      </c>
      <c r="I751" t="b">
        <v>1</v>
      </c>
    </row>
    <row r="752" spans="1:9" x14ac:dyDescent="0.2">
      <c r="A752" s="33">
        <v>45291</v>
      </c>
      <c r="B752">
        <v>2024</v>
      </c>
      <c r="C752" t="s">
        <v>220</v>
      </c>
      <c r="D752" t="s">
        <v>263</v>
      </c>
      <c r="E752" t="s">
        <v>202</v>
      </c>
      <c r="F752" t="s">
        <v>215</v>
      </c>
      <c r="G752">
        <v>43.585940019348598</v>
      </c>
      <c r="H752" t="s">
        <v>204</v>
      </c>
      <c r="I752" t="b">
        <v>1</v>
      </c>
    </row>
    <row r="753" spans="1:9" x14ac:dyDescent="0.2">
      <c r="A753" s="33">
        <v>45291</v>
      </c>
      <c r="B753">
        <v>2024</v>
      </c>
      <c r="C753" t="s">
        <v>220</v>
      </c>
      <c r="D753" t="s">
        <v>263</v>
      </c>
      <c r="E753" t="s">
        <v>202</v>
      </c>
      <c r="F753" t="s">
        <v>216</v>
      </c>
      <c r="G753">
        <v>-506</v>
      </c>
      <c r="H753" t="s">
        <v>204</v>
      </c>
      <c r="I753" t="b">
        <v>1</v>
      </c>
    </row>
    <row r="754" spans="1:9" x14ac:dyDescent="0.2">
      <c r="A754" s="33">
        <v>45291</v>
      </c>
      <c r="B754">
        <v>2024</v>
      </c>
      <c r="C754" t="s">
        <v>220</v>
      </c>
      <c r="D754" t="s">
        <v>263</v>
      </c>
      <c r="E754" t="s">
        <v>202</v>
      </c>
      <c r="F754" t="s">
        <v>217</v>
      </c>
      <c r="G754">
        <v>4656</v>
      </c>
      <c r="H754" t="s">
        <v>204</v>
      </c>
      <c r="I754" t="b">
        <v>1</v>
      </c>
    </row>
    <row r="755" spans="1:9" x14ac:dyDescent="0.2">
      <c r="A755" s="33">
        <v>45291</v>
      </c>
      <c r="B755">
        <v>2024</v>
      </c>
      <c r="C755" t="s">
        <v>220</v>
      </c>
      <c r="D755" t="s">
        <v>263</v>
      </c>
      <c r="E755" t="s">
        <v>202</v>
      </c>
      <c r="F755" t="s">
        <v>218</v>
      </c>
      <c r="G755">
        <v>7142</v>
      </c>
      <c r="H755" t="s">
        <v>204</v>
      </c>
      <c r="I755" t="b">
        <v>1</v>
      </c>
    </row>
    <row r="756" spans="1:9" x14ac:dyDescent="0.2">
      <c r="A756" s="33">
        <v>45291</v>
      </c>
      <c r="B756">
        <v>2024</v>
      </c>
      <c r="C756" t="s">
        <v>220</v>
      </c>
      <c r="D756" t="s">
        <v>263</v>
      </c>
      <c r="E756" t="s">
        <v>202</v>
      </c>
      <c r="F756" t="s">
        <v>1</v>
      </c>
      <c r="G756">
        <v>62020</v>
      </c>
      <c r="H756" t="s">
        <v>204</v>
      </c>
      <c r="I756" t="b">
        <v>1</v>
      </c>
    </row>
    <row r="757" spans="1:9" x14ac:dyDescent="0.2">
      <c r="A757" s="33">
        <v>45291</v>
      </c>
      <c r="B757">
        <v>2024</v>
      </c>
      <c r="C757" t="s">
        <v>220</v>
      </c>
      <c r="D757" t="s">
        <v>263</v>
      </c>
      <c r="E757" t="s">
        <v>202</v>
      </c>
      <c r="F757" t="s">
        <v>219</v>
      </c>
      <c r="G757">
        <v>6246</v>
      </c>
      <c r="H757" t="s">
        <v>204</v>
      </c>
      <c r="I757" t="b">
        <v>1</v>
      </c>
    </row>
    <row r="758" spans="1:9" x14ac:dyDescent="0.2">
      <c r="A758" s="33">
        <v>45382</v>
      </c>
      <c r="B758">
        <v>2024</v>
      </c>
      <c r="C758" t="s">
        <v>222</v>
      </c>
      <c r="D758" t="s">
        <v>264</v>
      </c>
      <c r="E758" t="s">
        <v>202</v>
      </c>
      <c r="F758" t="s">
        <v>203</v>
      </c>
      <c r="G758">
        <v>2.95</v>
      </c>
      <c r="H758" t="s">
        <v>204</v>
      </c>
      <c r="I758" t="b">
        <v>1</v>
      </c>
    </row>
    <row r="759" spans="1:9" x14ac:dyDescent="0.2">
      <c r="A759" s="33">
        <v>45382</v>
      </c>
      <c r="B759">
        <v>2024</v>
      </c>
      <c r="C759" t="s">
        <v>222</v>
      </c>
      <c r="D759" t="s">
        <v>264</v>
      </c>
      <c r="E759" t="s">
        <v>202</v>
      </c>
      <c r="F759" t="s">
        <v>205</v>
      </c>
      <c r="G759">
        <v>18505</v>
      </c>
      <c r="H759" t="s">
        <v>204</v>
      </c>
      <c r="I759" t="b">
        <v>1</v>
      </c>
    </row>
    <row r="760" spans="1:9" x14ac:dyDescent="0.2">
      <c r="A760" s="33">
        <v>45382</v>
      </c>
      <c r="B760">
        <v>2024</v>
      </c>
      <c r="C760" t="s">
        <v>222</v>
      </c>
      <c r="D760" t="s">
        <v>264</v>
      </c>
      <c r="E760" t="s">
        <v>202</v>
      </c>
      <c r="F760" t="s">
        <v>206</v>
      </c>
      <c r="G760">
        <v>6027</v>
      </c>
      <c r="H760" t="s">
        <v>204</v>
      </c>
      <c r="I760" t="b">
        <v>1</v>
      </c>
    </row>
    <row r="761" spans="1:9" x14ac:dyDescent="0.2">
      <c r="A761" s="33">
        <v>45382</v>
      </c>
      <c r="B761">
        <v>2024</v>
      </c>
      <c r="C761" t="s">
        <v>222</v>
      </c>
      <c r="D761" t="s">
        <v>264</v>
      </c>
      <c r="E761" t="s">
        <v>202</v>
      </c>
      <c r="F761" t="s">
        <v>207</v>
      </c>
      <c r="G761">
        <v>2.94</v>
      </c>
      <c r="H761" t="s">
        <v>204</v>
      </c>
      <c r="I761" t="b">
        <v>1</v>
      </c>
    </row>
    <row r="762" spans="1:9" x14ac:dyDescent="0.2">
      <c r="A762" s="33">
        <v>45382</v>
      </c>
      <c r="B762">
        <v>2024</v>
      </c>
      <c r="C762" t="s">
        <v>222</v>
      </c>
      <c r="D762" t="s">
        <v>264</v>
      </c>
      <c r="E762" t="s">
        <v>202</v>
      </c>
      <c r="F762" t="s">
        <v>10</v>
      </c>
      <c r="G762">
        <v>33608</v>
      </c>
      <c r="H762" t="s">
        <v>204</v>
      </c>
      <c r="I762" t="b">
        <v>1</v>
      </c>
    </row>
    <row r="763" spans="1:9" x14ac:dyDescent="0.2">
      <c r="A763" s="33">
        <v>45382</v>
      </c>
      <c r="B763">
        <v>2024</v>
      </c>
      <c r="C763" t="s">
        <v>222</v>
      </c>
      <c r="D763" t="s">
        <v>264</v>
      </c>
      <c r="E763" t="s">
        <v>202</v>
      </c>
      <c r="F763" t="s">
        <v>208</v>
      </c>
      <c r="G763">
        <v>1912</v>
      </c>
      <c r="H763" t="s">
        <v>204</v>
      </c>
      <c r="I763" t="b">
        <v>1</v>
      </c>
    </row>
    <row r="764" spans="1:9" x14ac:dyDescent="0.2">
      <c r="A764" s="33">
        <v>45382</v>
      </c>
      <c r="B764">
        <v>2024</v>
      </c>
      <c r="C764" t="s">
        <v>222</v>
      </c>
      <c r="D764" t="s">
        <v>264</v>
      </c>
      <c r="E764" t="s">
        <v>202</v>
      </c>
      <c r="F764" t="s">
        <v>209</v>
      </c>
      <c r="G764">
        <v>43353</v>
      </c>
      <c r="H764" t="s">
        <v>204</v>
      </c>
      <c r="I764" t="b">
        <v>1</v>
      </c>
    </row>
    <row r="765" spans="1:9" x14ac:dyDescent="0.2">
      <c r="A765" s="33">
        <v>45382</v>
      </c>
      <c r="B765">
        <v>2024</v>
      </c>
      <c r="C765" t="s">
        <v>222</v>
      </c>
      <c r="D765" t="s">
        <v>264</v>
      </c>
      <c r="E765" t="s">
        <v>202</v>
      </c>
      <c r="F765" t="s">
        <v>210</v>
      </c>
      <c r="G765">
        <v>70.084710142584626</v>
      </c>
      <c r="H765" t="s">
        <v>204</v>
      </c>
      <c r="I765" t="b">
        <v>1</v>
      </c>
    </row>
    <row r="766" spans="1:9" x14ac:dyDescent="0.2">
      <c r="A766" s="33">
        <v>45382</v>
      </c>
      <c r="B766">
        <v>2024</v>
      </c>
      <c r="C766" t="s">
        <v>222</v>
      </c>
      <c r="D766" t="s">
        <v>264</v>
      </c>
      <c r="E766" t="s">
        <v>202</v>
      </c>
      <c r="F766" t="s">
        <v>211</v>
      </c>
      <c r="G766">
        <v>26727</v>
      </c>
      <c r="H766" t="s">
        <v>204</v>
      </c>
      <c r="I766" t="b">
        <v>1</v>
      </c>
    </row>
    <row r="767" spans="1:9" x14ac:dyDescent="0.2">
      <c r="A767" s="33">
        <v>45382</v>
      </c>
      <c r="B767">
        <v>2024</v>
      </c>
      <c r="C767" t="s">
        <v>222</v>
      </c>
      <c r="D767" t="s">
        <v>264</v>
      </c>
      <c r="E767" t="s">
        <v>202</v>
      </c>
      <c r="F767" t="s">
        <v>212</v>
      </c>
      <c r="G767">
        <v>21939</v>
      </c>
      <c r="H767" t="s">
        <v>204</v>
      </c>
      <c r="I767" t="b">
        <v>1</v>
      </c>
    </row>
    <row r="768" spans="1:9" x14ac:dyDescent="0.2">
      <c r="A768" s="33">
        <v>45382</v>
      </c>
      <c r="B768">
        <v>2024</v>
      </c>
      <c r="C768" t="s">
        <v>222</v>
      </c>
      <c r="D768" t="s">
        <v>264</v>
      </c>
      <c r="E768" t="s">
        <v>202</v>
      </c>
      <c r="F768" t="s">
        <v>213</v>
      </c>
      <c r="G768">
        <v>35.466714087102723</v>
      </c>
      <c r="H768" t="s">
        <v>204</v>
      </c>
      <c r="I768" t="b">
        <v>1</v>
      </c>
    </row>
    <row r="769" spans="1:9" x14ac:dyDescent="0.2">
      <c r="A769" s="33">
        <v>45382</v>
      </c>
      <c r="B769">
        <v>2024</v>
      </c>
      <c r="C769" t="s">
        <v>222</v>
      </c>
      <c r="D769" t="s">
        <v>264</v>
      </c>
      <c r="E769" t="s">
        <v>202</v>
      </c>
      <c r="F769" t="s">
        <v>214</v>
      </c>
      <c r="G769">
        <v>27581</v>
      </c>
      <c r="H769" t="s">
        <v>204</v>
      </c>
      <c r="I769" t="b">
        <v>1</v>
      </c>
    </row>
    <row r="770" spans="1:9" x14ac:dyDescent="0.2">
      <c r="A770" s="33">
        <v>45382</v>
      </c>
      <c r="B770">
        <v>2024</v>
      </c>
      <c r="C770" t="s">
        <v>222</v>
      </c>
      <c r="D770" t="s">
        <v>264</v>
      </c>
      <c r="E770" t="s">
        <v>202</v>
      </c>
      <c r="F770" t="s">
        <v>215</v>
      </c>
      <c r="G770">
        <v>44.587603866921008</v>
      </c>
      <c r="H770" t="s">
        <v>204</v>
      </c>
      <c r="I770" t="b">
        <v>1</v>
      </c>
    </row>
    <row r="771" spans="1:9" x14ac:dyDescent="0.2">
      <c r="A771" s="33">
        <v>45382</v>
      </c>
      <c r="B771">
        <v>2024</v>
      </c>
      <c r="C771" t="s">
        <v>222</v>
      </c>
      <c r="D771" t="s">
        <v>264</v>
      </c>
      <c r="E771" t="s">
        <v>202</v>
      </c>
      <c r="F771" t="s">
        <v>216</v>
      </c>
      <c r="G771">
        <v>-854</v>
      </c>
      <c r="H771" t="s">
        <v>204</v>
      </c>
      <c r="I771" t="b">
        <v>1</v>
      </c>
    </row>
    <row r="772" spans="1:9" x14ac:dyDescent="0.2">
      <c r="A772" s="33">
        <v>45382</v>
      </c>
      <c r="B772">
        <v>2024</v>
      </c>
      <c r="C772" t="s">
        <v>222</v>
      </c>
      <c r="D772" t="s">
        <v>264</v>
      </c>
      <c r="E772" t="s">
        <v>202</v>
      </c>
      <c r="F772" t="s">
        <v>217</v>
      </c>
      <c r="G772">
        <v>4788</v>
      </c>
      <c r="H772" t="s">
        <v>204</v>
      </c>
      <c r="I772" t="b">
        <v>1</v>
      </c>
    </row>
    <row r="773" spans="1:9" x14ac:dyDescent="0.2">
      <c r="A773" s="33">
        <v>45382</v>
      </c>
      <c r="B773">
        <v>2024</v>
      </c>
      <c r="C773" t="s">
        <v>222</v>
      </c>
      <c r="D773" t="s">
        <v>264</v>
      </c>
      <c r="E773" t="s">
        <v>202</v>
      </c>
      <c r="F773" t="s">
        <v>218</v>
      </c>
      <c r="G773">
        <v>7653</v>
      </c>
      <c r="H773" t="s">
        <v>204</v>
      </c>
      <c r="I773" t="b">
        <v>1</v>
      </c>
    </row>
    <row r="774" spans="1:9" x14ac:dyDescent="0.2">
      <c r="A774" s="33">
        <v>45382</v>
      </c>
      <c r="B774">
        <v>2024</v>
      </c>
      <c r="C774" t="s">
        <v>222</v>
      </c>
      <c r="D774" t="s">
        <v>264</v>
      </c>
      <c r="E774" t="s">
        <v>202</v>
      </c>
      <c r="F774" t="s">
        <v>1</v>
      </c>
      <c r="G774">
        <v>61858</v>
      </c>
      <c r="H774" t="s">
        <v>204</v>
      </c>
      <c r="I774" t="b">
        <v>1</v>
      </c>
    </row>
    <row r="775" spans="1:9" x14ac:dyDescent="0.2">
      <c r="A775" s="33">
        <v>45382</v>
      </c>
      <c r="B775">
        <v>2024</v>
      </c>
      <c r="C775" t="s">
        <v>222</v>
      </c>
      <c r="D775" t="s">
        <v>264</v>
      </c>
      <c r="E775" t="s">
        <v>202</v>
      </c>
      <c r="F775" t="s">
        <v>219</v>
      </c>
      <c r="G775">
        <v>6207</v>
      </c>
      <c r="H775" t="s">
        <v>204</v>
      </c>
      <c r="I775" t="b">
        <v>1</v>
      </c>
    </row>
    <row r="776" spans="1:9" x14ac:dyDescent="0.2">
      <c r="A776" s="33">
        <v>45473</v>
      </c>
      <c r="B776">
        <v>2024</v>
      </c>
      <c r="C776" t="s">
        <v>224</v>
      </c>
      <c r="D776" t="s">
        <v>265</v>
      </c>
      <c r="E776" t="s">
        <v>202</v>
      </c>
      <c r="F776" t="s">
        <v>203</v>
      </c>
      <c r="G776">
        <v>2.9699999999999989</v>
      </c>
      <c r="H776" t="s">
        <v>204</v>
      </c>
      <c r="I776" t="b">
        <v>1</v>
      </c>
    </row>
    <row r="777" spans="1:9" x14ac:dyDescent="0.2">
      <c r="A777" s="33">
        <v>45473</v>
      </c>
      <c r="B777">
        <v>2024</v>
      </c>
      <c r="C777" t="s">
        <v>224</v>
      </c>
      <c r="D777" t="s">
        <v>265</v>
      </c>
      <c r="E777" t="s">
        <v>202</v>
      </c>
      <c r="F777" t="s">
        <v>205</v>
      </c>
      <c r="G777">
        <v>19684</v>
      </c>
      <c r="H777" t="s">
        <v>204</v>
      </c>
      <c r="I777" t="b">
        <v>1</v>
      </c>
    </row>
    <row r="778" spans="1:9" x14ac:dyDescent="0.2">
      <c r="A778" s="33">
        <v>45473</v>
      </c>
      <c r="B778">
        <v>2024</v>
      </c>
      <c r="C778" t="s">
        <v>224</v>
      </c>
      <c r="D778" t="s">
        <v>265</v>
      </c>
      <c r="E778" t="s">
        <v>202</v>
      </c>
      <c r="F778" t="s">
        <v>206</v>
      </c>
      <c r="G778">
        <v>6380</v>
      </c>
      <c r="H778" t="s">
        <v>204</v>
      </c>
      <c r="I778" t="b">
        <v>1</v>
      </c>
    </row>
    <row r="779" spans="1:9" x14ac:dyDescent="0.2">
      <c r="A779" s="33">
        <v>45473</v>
      </c>
      <c r="B779">
        <v>2024</v>
      </c>
      <c r="C779" t="s">
        <v>224</v>
      </c>
      <c r="D779" t="s">
        <v>265</v>
      </c>
      <c r="E779" t="s">
        <v>202</v>
      </c>
      <c r="F779" t="s">
        <v>207</v>
      </c>
      <c r="G779">
        <v>2.9400000000000008</v>
      </c>
      <c r="H779" t="s">
        <v>204</v>
      </c>
      <c r="I779" t="b">
        <v>1</v>
      </c>
    </row>
    <row r="780" spans="1:9" x14ac:dyDescent="0.2">
      <c r="A780" s="33">
        <v>45473</v>
      </c>
      <c r="B780">
        <v>2024</v>
      </c>
      <c r="C780" t="s">
        <v>224</v>
      </c>
      <c r="D780" t="s">
        <v>265</v>
      </c>
      <c r="E780" t="s">
        <v>202</v>
      </c>
      <c r="F780" t="s">
        <v>10</v>
      </c>
      <c r="G780">
        <v>34305</v>
      </c>
      <c r="H780" t="s">
        <v>204</v>
      </c>
      <c r="I780" t="b">
        <v>1</v>
      </c>
    </row>
    <row r="781" spans="1:9" x14ac:dyDescent="0.2">
      <c r="A781" s="33">
        <v>45473</v>
      </c>
      <c r="B781">
        <v>2024</v>
      </c>
      <c r="C781" t="s">
        <v>224</v>
      </c>
      <c r="D781" t="s">
        <v>265</v>
      </c>
      <c r="E781" t="s">
        <v>202</v>
      </c>
      <c r="F781" t="s">
        <v>208</v>
      </c>
      <c r="G781">
        <v>2246</v>
      </c>
      <c r="H781" t="s">
        <v>204</v>
      </c>
      <c r="I781" t="b">
        <v>1</v>
      </c>
    </row>
    <row r="782" spans="1:9" x14ac:dyDescent="0.2">
      <c r="A782" s="33">
        <v>45473</v>
      </c>
      <c r="B782">
        <v>2024</v>
      </c>
      <c r="C782" t="s">
        <v>224</v>
      </c>
      <c r="D782" t="s">
        <v>265</v>
      </c>
      <c r="E782" t="s">
        <v>202</v>
      </c>
      <c r="F782" t="s">
        <v>209</v>
      </c>
      <c r="G782">
        <v>45043</v>
      </c>
      <c r="H782" t="s">
        <v>204</v>
      </c>
      <c r="I782" t="b">
        <v>1</v>
      </c>
    </row>
    <row r="783" spans="1:9" x14ac:dyDescent="0.2">
      <c r="A783" s="33">
        <v>45473</v>
      </c>
      <c r="B783">
        <v>2024</v>
      </c>
      <c r="C783" t="s">
        <v>224</v>
      </c>
      <c r="D783" t="s">
        <v>265</v>
      </c>
      <c r="E783" t="s">
        <v>202</v>
      </c>
      <c r="F783" t="s">
        <v>210</v>
      </c>
      <c r="G783">
        <v>69.589197707293721</v>
      </c>
      <c r="H783" t="s">
        <v>204</v>
      </c>
      <c r="I783" t="b">
        <v>1</v>
      </c>
    </row>
    <row r="784" spans="1:9" x14ac:dyDescent="0.2">
      <c r="A784" s="33">
        <v>45473</v>
      </c>
      <c r="B784">
        <v>2024</v>
      </c>
      <c r="C784" t="s">
        <v>224</v>
      </c>
      <c r="D784" t="s">
        <v>265</v>
      </c>
      <c r="E784" t="s">
        <v>202</v>
      </c>
      <c r="F784" t="s">
        <v>211</v>
      </c>
      <c r="G784">
        <v>27250</v>
      </c>
      <c r="H784" t="s">
        <v>204</v>
      </c>
      <c r="I784" t="b">
        <v>1</v>
      </c>
    </row>
    <row r="785" spans="1:9" x14ac:dyDescent="0.2">
      <c r="A785" s="33">
        <v>45473</v>
      </c>
      <c r="B785">
        <v>2024</v>
      </c>
      <c r="C785" t="s">
        <v>224</v>
      </c>
      <c r="D785" t="s">
        <v>265</v>
      </c>
      <c r="E785" t="s">
        <v>202</v>
      </c>
      <c r="F785" t="s">
        <v>212</v>
      </c>
      <c r="G785">
        <v>22036</v>
      </c>
      <c r="H785" t="s">
        <v>204</v>
      </c>
      <c r="I785" t="b">
        <v>1</v>
      </c>
    </row>
    <row r="786" spans="1:9" x14ac:dyDescent="0.2">
      <c r="A786" s="33">
        <v>45473</v>
      </c>
      <c r="B786">
        <v>2024</v>
      </c>
      <c r="C786" t="s">
        <v>224</v>
      </c>
      <c r="D786" t="s">
        <v>265</v>
      </c>
      <c r="E786" t="s">
        <v>202</v>
      </c>
      <c r="F786" t="s">
        <v>213</v>
      </c>
      <c r="G786">
        <v>34.044525468506187</v>
      </c>
      <c r="H786" t="s">
        <v>204</v>
      </c>
      <c r="I786" t="b">
        <v>1</v>
      </c>
    </row>
    <row r="787" spans="1:9" x14ac:dyDescent="0.2">
      <c r="A787" s="33">
        <v>45473</v>
      </c>
      <c r="B787">
        <v>2024</v>
      </c>
      <c r="C787" t="s">
        <v>224</v>
      </c>
      <c r="D787" t="s">
        <v>265</v>
      </c>
      <c r="E787" t="s">
        <v>202</v>
      </c>
      <c r="F787" t="s">
        <v>214</v>
      </c>
      <c r="G787">
        <v>27925</v>
      </c>
      <c r="H787" t="s">
        <v>204</v>
      </c>
      <c r="I787" t="b">
        <v>1</v>
      </c>
    </row>
    <row r="788" spans="1:9" x14ac:dyDescent="0.2">
      <c r="A788" s="33">
        <v>45473</v>
      </c>
      <c r="B788">
        <v>2024</v>
      </c>
      <c r="C788" t="s">
        <v>224</v>
      </c>
      <c r="D788" t="s">
        <v>265</v>
      </c>
      <c r="E788" t="s">
        <v>202</v>
      </c>
      <c r="F788" t="s">
        <v>215</v>
      </c>
      <c r="G788">
        <v>43.14273796097455</v>
      </c>
      <c r="H788" t="s">
        <v>204</v>
      </c>
      <c r="I788" t="b">
        <v>1</v>
      </c>
    </row>
    <row r="789" spans="1:9" x14ac:dyDescent="0.2">
      <c r="A789" s="33">
        <v>45473</v>
      </c>
      <c r="B789">
        <v>2024</v>
      </c>
      <c r="C789" t="s">
        <v>224</v>
      </c>
      <c r="D789" t="s">
        <v>265</v>
      </c>
      <c r="E789" t="s">
        <v>202</v>
      </c>
      <c r="F789" t="s">
        <v>216</v>
      </c>
      <c r="G789">
        <v>-675</v>
      </c>
      <c r="H789" t="s">
        <v>204</v>
      </c>
      <c r="I789" t="b">
        <v>1</v>
      </c>
    </row>
    <row r="790" spans="1:9" x14ac:dyDescent="0.2">
      <c r="A790" s="33">
        <v>45473</v>
      </c>
      <c r="B790">
        <v>2024</v>
      </c>
      <c r="C790" t="s">
        <v>224</v>
      </c>
      <c r="D790" t="s">
        <v>265</v>
      </c>
      <c r="E790" t="s">
        <v>202</v>
      </c>
      <c r="F790" t="s">
        <v>217</v>
      </c>
      <c r="G790">
        <v>5214</v>
      </c>
      <c r="H790" t="s">
        <v>204</v>
      </c>
      <c r="I790" t="b">
        <v>1</v>
      </c>
    </row>
    <row r="791" spans="1:9" x14ac:dyDescent="0.2">
      <c r="A791" s="33">
        <v>45473</v>
      </c>
      <c r="B791">
        <v>2024</v>
      </c>
      <c r="C791" t="s">
        <v>224</v>
      </c>
      <c r="D791" t="s">
        <v>265</v>
      </c>
      <c r="E791" t="s">
        <v>202</v>
      </c>
      <c r="F791" t="s">
        <v>218</v>
      </c>
      <c r="G791">
        <v>8056</v>
      </c>
      <c r="H791" t="s">
        <v>204</v>
      </c>
      <c r="I791" t="b">
        <v>1</v>
      </c>
    </row>
    <row r="792" spans="1:9" x14ac:dyDescent="0.2">
      <c r="A792" s="33">
        <v>45473</v>
      </c>
      <c r="B792">
        <v>2024</v>
      </c>
      <c r="C792" t="s">
        <v>224</v>
      </c>
      <c r="D792" t="s">
        <v>265</v>
      </c>
      <c r="E792" t="s">
        <v>202</v>
      </c>
      <c r="F792" t="s">
        <v>1</v>
      </c>
      <c r="G792">
        <v>64727</v>
      </c>
      <c r="H792" t="s">
        <v>204</v>
      </c>
      <c r="I792" t="b">
        <v>1</v>
      </c>
    </row>
    <row r="793" spans="1:9" x14ac:dyDescent="0.2">
      <c r="A793" s="33">
        <v>45473</v>
      </c>
      <c r="B793">
        <v>2024</v>
      </c>
      <c r="C793" t="s">
        <v>224</v>
      </c>
      <c r="D793" t="s">
        <v>265</v>
      </c>
      <c r="E793" t="s">
        <v>202</v>
      </c>
      <c r="F793" t="s">
        <v>219</v>
      </c>
      <c r="G793">
        <v>6816</v>
      </c>
      <c r="H793" t="s">
        <v>204</v>
      </c>
      <c r="I793" t="b">
        <v>1</v>
      </c>
    </row>
    <row r="794" spans="1:9" x14ac:dyDescent="0.2">
      <c r="A794" s="33">
        <v>45565</v>
      </c>
      <c r="B794">
        <v>2025</v>
      </c>
      <c r="C794" t="s">
        <v>200</v>
      </c>
      <c r="D794" t="s">
        <v>266</v>
      </c>
      <c r="E794" t="s">
        <v>202</v>
      </c>
      <c r="F794" t="s">
        <v>203</v>
      </c>
      <c r="G794">
        <v>3.32</v>
      </c>
      <c r="H794" t="s">
        <v>204</v>
      </c>
      <c r="I794" t="b">
        <v>1</v>
      </c>
    </row>
    <row r="795" spans="1:9" x14ac:dyDescent="0.2">
      <c r="A795" s="33">
        <v>45565</v>
      </c>
      <c r="B795">
        <v>2025</v>
      </c>
      <c r="C795" t="s">
        <v>200</v>
      </c>
      <c r="D795" t="s">
        <v>266</v>
      </c>
      <c r="E795" t="s">
        <v>202</v>
      </c>
      <c r="F795" t="s">
        <v>205</v>
      </c>
      <c r="G795">
        <v>20099</v>
      </c>
      <c r="H795" t="s">
        <v>204</v>
      </c>
      <c r="I795" t="b">
        <v>1</v>
      </c>
    </row>
    <row r="796" spans="1:9" x14ac:dyDescent="0.2">
      <c r="A796" s="33">
        <v>45565</v>
      </c>
      <c r="B796">
        <v>2025</v>
      </c>
      <c r="C796" t="s">
        <v>200</v>
      </c>
      <c r="D796" t="s">
        <v>266</v>
      </c>
      <c r="E796" t="s">
        <v>202</v>
      </c>
      <c r="F796" t="s">
        <v>206</v>
      </c>
      <c r="G796">
        <v>7383</v>
      </c>
      <c r="H796" t="s">
        <v>204</v>
      </c>
      <c r="I796" t="b">
        <v>1</v>
      </c>
    </row>
    <row r="797" spans="1:9" x14ac:dyDescent="0.2">
      <c r="A797" s="33">
        <v>45565</v>
      </c>
      <c r="B797">
        <v>2025</v>
      </c>
      <c r="C797" t="s">
        <v>200</v>
      </c>
      <c r="D797" t="s">
        <v>266</v>
      </c>
      <c r="E797" t="s">
        <v>202</v>
      </c>
      <c r="F797" t="s">
        <v>207</v>
      </c>
      <c r="G797">
        <v>3.3</v>
      </c>
      <c r="H797" t="s">
        <v>204</v>
      </c>
      <c r="I797" t="b">
        <v>1</v>
      </c>
    </row>
    <row r="798" spans="1:9" x14ac:dyDescent="0.2">
      <c r="A798" s="33">
        <v>45565</v>
      </c>
      <c r="B798">
        <v>2025</v>
      </c>
      <c r="C798" t="s">
        <v>200</v>
      </c>
      <c r="D798" t="s">
        <v>266</v>
      </c>
      <c r="E798" t="s">
        <v>202</v>
      </c>
      <c r="F798" t="s">
        <v>10</v>
      </c>
      <c r="G798">
        <v>37935</v>
      </c>
      <c r="H798" t="s">
        <v>204</v>
      </c>
      <c r="I798" t="b">
        <v>1</v>
      </c>
    </row>
    <row r="799" spans="1:9" x14ac:dyDescent="0.2">
      <c r="A799" s="33">
        <v>45565</v>
      </c>
      <c r="B799">
        <v>2025</v>
      </c>
      <c r="C799" t="s">
        <v>200</v>
      </c>
      <c r="D799" t="s">
        <v>266</v>
      </c>
      <c r="E799" t="s">
        <v>202</v>
      </c>
      <c r="F799" t="s">
        <v>208</v>
      </c>
      <c r="G799">
        <v>1673</v>
      </c>
      <c r="H799" t="s">
        <v>204</v>
      </c>
      <c r="I799" t="b">
        <v>1</v>
      </c>
    </row>
    <row r="800" spans="1:9" x14ac:dyDescent="0.2">
      <c r="A800" s="33">
        <v>45565</v>
      </c>
      <c r="B800">
        <v>2025</v>
      </c>
      <c r="C800" t="s">
        <v>200</v>
      </c>
      <c r="D800" t="s">
        <v>266</v>
      </c>
      <c r="E800" t="s">
        <v>202</v>
      </c>
      <c r="F800" t="s">
        <v>209</v>
      </c>
      <c r="G800">
        <v>45486</v>
      </c>
      <c r="H800" t="s">
        <v>204</v>
      </c>
      <c r="I800" t="b">
        <v>1</v>
      </c>
    </row>
    <row r="801" spans="1:9" x14ac:dyDescent="0.2">
      <c r="A801" s="33">
        <v>45565</v>
      </c>
      <c r="B801">
        <v>2025</v>
      </c>
      <c r="C801" t="s">
        <v>200</v>
      </c>
      <c r="D801" t="s">
        <v>266</v>
      </c>
      <c r="E801" t="s">
        <v>202</v>
      </c>
      <c r="F801" t="s">
        <v>210</v>
      </c>
      <c r="G801">
        <v>69.354273080734927</v>
      </c>
      <c r="H801" t="s">
        <v>204</v>
      </c>
      <c r="I801" t="b">
        <v>1</v>
      </c>
    </row>
    <row r="802" spans="1:9" x14ac:dyDescent="0.2">
      <c r="A802" s="33">
        <v>45565</v>
      </c>
      <c r="B802">
        <v>2025</v>
      </c>
      <c r="C802" t="s">
        <v>200</v>
      </c>
      <c r="D802" t="s">
        <v>266</v>
      </c>
      <c r="E802" t="s">
        <v>202</v>
      </c>
      <c r="F802" t="s">
        <v>211</v>
      </c>
      <c r="G802">
        <v>30269</v>
      </c>
      <c r="H802" t="s">
        <v>204</v>
      </c>
      <c r="I802" t="b">
        <v>1</v>
      </c>
    </row>
    <row r="803" spans="1:9" x14ac:dyDescent="0.2">
      <c r="A803" s="33">
        <v>45565</v>
      </c>
      <c r="B803">
        <v>2025</v>
      </c>
      <c r="C803" t="s">
        <v>200</v>
      </c>
      <c r="D803" t="s">
        <v>266</v>
      </c>
      <c r="E803" t="s">
        <v>202</v>
      </c>
      <c r="F803" t="s">
        <v>212</v>
      </c>
      <c r="G803">
        <v>24667</v>
      </c>
      <c r="H803" t="s">
        <v>204</v>
      </c>
      <c r="I803" t="b">
        <v>1</v>
      </c>
    </row>
    <row r="804" spans="1:9" x14ac:dyDescent="0.2">
      <c r="A804" s="33">
        <v>45565</v>
      </c>
      <c r="B804">
        <v>2025</v>
      </c>
      <c r="C804" t="s">
        <v>200</v>
      </c>
      <c r="D804" t="s">
        <v>266</v>
      </c>
      <c r="E804" t="s">
        <v>202</v>
      </c>
      <c r="F804" t="s">
        <v>213</v>
      </c>
      <c r="G804">
        <v>37.610734161774793</v>
      </c>
      <c r="H804" t="s">
        <v>204</v>
      </c>
      <c r="I804" t="b">
        <v>1</v>
      </c>
    </row>
    <row r="805" spans="1:9" x14ac:dyDescent="0.2">
      <c r="A805" s="33">
        <v>45565</v>
      </c>
      <c r="B805">
        <v>2025</v>
      </c>
      <c r="C805" t="s">
        <v>200</v>
      </c>
      <c r="D805" t="s">
        <v>266</v>
      </c>
      <c r="E805" t="s">
        <v>202</v>
      </c>
      <c r="F805" t="s">
        <v>214</v>
      </c>
      <c r="G805">
        <v>30552</v>
      </c>
      <c r="H805" t="s">
        <v>204</v>
      </c>
      <c r="I805" t="b">
        <v>1</v>
      </c>
    </row>
    <row r="806" spans="1:9" x14ac:dyDescent="0.2">
      <c r="A806" s="33">
        <v>45565</v>
      </c>
      <c r="B806">
        <v>2025</v>
      </c>
      <c r="C806" t="s">
        <v>200</v>
      </c>
      <c r="D806" t="s">
        <v>266</v>
      </c>
      <c r="E806" t="s">
        <v>202</v>
      </c>
      <c r="F806" t="s">
        <v>215</v>
      </c>
      <c r="G806">
        <v>46.583822520393383</v>
      </c>
      <c r="H806" t="s">
        <v>204</v>
      </c>
      <c r="I806" t="b">
        <v>1</v>
      </c>
    </row>
    <row r="807" spans="1:9" x14ac:dyDescent="0.2">
      <c r="A807" s="33">
        <v>45565</v>
      </c>
      <c r="B807">
        <v>2025</v>
      </c>
      <c r="C807" t="s">
        <v>200</v>
      </c>
      <c r="D807" t="s">
        <v>266</v>
      </c>
      <c r="E807" t="s">
        <v>202</v>
      </c>
      <c r="F807" t="s">
        <v>216</v>
      </c>
      <c r="G807">
        <v>-283</v>
      </c>
      <c r="H807" t="s">
        <v>204</v>
      </c>
      <c r="I807" t="b">
        <v>1</v>
      </c>
    </row>
    <row r="808" spans="1:9" x14ac:dyDescent="0.2">
      <c r="A808" s="33">
        <v>45565</v>
      </c>
      <c r="B808">
        <v>2025</v>
      </c>
      <c r="C808" t="s">
        <v>200</v>
      </c>
      <c r="D808" t="s">
        <v>266</v>
      </c>
      <c r="E808" t="s">
        <v>202</v>
      </c>
      <c r="F808" t="s">
        <v>217</v>
      </c>
      <c r="G808">
        <v>5602</v>
      </c>
      <c r="H808" t="s">
        <v>204</v>
      </c>
      <c r="I808" t="b">
        <v>1</v>
      </c>
    </row>
    <row r="809" spans="1:9" x14ac:dyDescent="0.2">
      <c r="A809" s="33">
        <v>45565</v>
      </c>
      <c r="B809">
        <v>2025</v>
      </c>
      <c r="C809" t="s">
        <v>200</v>
      </c>
      <c r="D809" t="s">
        <v>266</v>
      </c>
      <c r="E809" t="s">
        <v>202</v>
      </c>
      <c r="F809" t="s">
        <v>218</v>
      </c>
      <c r="G809">
        <v>7544</v>
      </c>
      <c r="H809" t="s">
        <v>204</v>
      </c>
      <c r="I809" t="b">
        <v>1</v>
      </c>
    </row>
    <row r="810" spans="1:9" x14ac:dyDescent="0.2">
      <c r="A810" s="33">
        <v>45565</v>
      </c>
      <c r="B810">
        <v>2025</v>
      </c>
      <c r="C810" t="s">
        <v>200</v>
      </c>
      <c r="D810" t="s">
        <v>266</v>
      </c>
      <c r="E810" t="s">
        <v>202</v>
      </c>
      <c r="F810" t="s">
        <v>1</v>
      </c>
      <c r="G810">
        <v>65585</v>
      </c>
      <c r="H810" t="s">
        <v>204</v>
      </c>
      <c r="I810" t="b">
        <v>1</v>
      </c>
    </row>
    <row r="811" spans="1:9" x14ac:dyDescent="0.2">
      <c r="A811" s="33">
        <v>45565</v>
      </c>
      <c r="B811">
        <v>2025</v>
      </c>
      <c r="C811" t="s">
        <v>200</v>
      </c>
      <c r="D811" t="s">
        <v>266</v>
      </c>
      <c r="E811" t="s">
        <v>202</v>
      </c>
      <c r="F811" t="s">
        <v>219</v>
      </c>
      <c r="G811">
        <v>5717</v>
      </c>
      <c r="H811" t="s">
        <v>204</v>
      </c>
      <c r="I811" t="b">
        <v>1</v>
      </c>
    </row>
    <row r="812" spans="1:9" x14ac:dyDescent="0.2">
      <c r="A812" s="33">
        <v>45657</v>
      </c>
      <c r="B812">
        <v>2025</v>
      </c>
      <c r="C812" t="s">
        <v>220</v>
      </c>
      <c r="D812" t="s">
        <v>267</v>
      </c>
      <c r="E812" t="s">
        <v>202</v>
      </c>
      <c r="F812" t="s">
        <v>203</v>
      </c>
      <c r="G812">
        <v>3.24</v>
      </c>
      <c r="H812" t="s">
        <v>204</v>
      </c>
      <c r="I812" t="b">
        <v>1</v>
      </c>
    </row>
    <row r="813" spans="1:9" x14ac:dyDescent="0.2">
      <c r="A813" s="33">
        <v>45657</v>
      </c>
      <c r="B813">
        <v>2025</v>
      </c>
      <c r="C813" t="s">
        <v>220</v>
      </c>
      <c r="D813" t="s">
        <v>267</v>
      </c>
      <c r="E813" t="s">
        <v>202</v>
      </c>
      <c r="F813" t="s">
        <v>205</v>
      </c>
      <c r="G813">
        <v>21799</v>
      </c>
      <c r="H813" t="s">
        <v>204</v>
      </c>
      <c r="I813" t="b">
        <v>1</v>
      </c>
    </row>
    <row r="814" spans="1:9" x14ac:dyDescent="0.2">
      <c r="A814" s="33">
        <v>45657</v>
      </c>
      <c r="B814">
        <v>2025</v>
      </c>
      <c r="C814" t="s">
        <v>220</v>
      </c>
      <c r="D814" t="s">
        <v>267</v>
      </c>
      <c r="E814" t="s">
        <v>202</v>
      </c>
      <c r="F814" t="s">
        <v>206</v>
      </c>
      <c r="G814">
        <v>6827</v>
      </c>
      <c r="H814" t="s">
        <v>204</v>
      </c>
      <c r="I814" t="b">
        <v>1</v>
      </c>
    </row>
    <row r="815" spans="1:9" x14ac:dyDescent="0.2">
      <c r="A815" s="33">
        <v>45657</v>
      </c>
      <c r="B815">
        <v>2025</v>
      </c>
      <c r="C815" t="s">
        <v>220</v>
      </c>
      <c r="D815" t="s">
        <v>267</v>
      </c>
      <c r="E815" t="s">
        <v>202</v>
      </c>
      <c r="F815" t="s">
        <v>207</v>
      </c>
      <c r="G815">
        <v>3.23</v>
      </c>
      <c r="H815" t="s">
        <v>204</v>
      </c>
      <c r="I815" t="b">
        <v>1</v>
      </c>
    </row>
    <row r="816" spans="1:9" x14ac:dyDescent="0.2">
      <c r="A816" s="33">
        <v>45657</v>
      </c>
      <c r="B816">
        <v>2025</v>
      </c>
      <c r="C816" t="s">
        <v>220</v>
      </c>
      <c r="D816" t="s">
        <v>267</v>
      </c>
      <c r="E816" t="s">
        <v>202</v>
      </c>
      <c r="F816" t="s">
        <v>10</v>
      </c>
      <c r="G816">
        <v>38480</v>
      </c>
      <c r="H816" t="s">
        <v>204</v>
      </c>
      <c r="I816" t="b">
        <v>1</v>
      </c>
    </row>
    <row r="817" spans="1:9" x14ac:dyDescent="0.2">
      <c r="A817" s="33">
        <v>45657</v>
      </c>
      <c r="B817">
        <v>2025</v>
      </c>
      <c r="C817" t="s">
        <v>220</v>
      </c>
      <c r="D817" t="s">
        <v>267</v>
      </c>
      <c r="E817" t="s">
        <v>202</v>
      </c>
      <c r="F817" t="s">
        <v>208</v>
      </c>
      <c r="G817">
        <v>1823</v>
      </c>
      <c r="H817" t="s">
        <v>204</v>
      </c>
      <c r="I817" t="b">
        <v>1</v>
      </c>
    </row>
    <row r="818" spans="1:9" x14ac:dyDescent="0.2">
      <c r="A818" s="33">
        <v>45657</v>
      </c>
      <c r="B818">
        <v>2025</v>
      </c>
      <c r="C818" t="s">
        <v>220</v>
      </c>
      <c r="D818" t="s">
        <v>267</v>
      </c>
      <c r="E818" t="s">
        <v>202</v>
      </c>
      <c r="F818" t="s">
        <v>209</v>
      </c>
      <c r="G818">
        <v>47833</v>
      </c>
      <c r="H818" t="s">
        <v>204</v>
      </c>
      <c r="I818" t="b">
        <v>1</v>
      </c>
    </row>
    <row r="819" spans="1:9" x14ac:dyDescent="0.2">
      <c r="A819" s="33">
        <v>45657</v>
      </c>
      <c r="B819">
        <v>2025</v>
      </c>
      <c r="C819" t="s">
        <v>220</v>
      </c>
      <c r="D819" t="s">
        <v>267</v>
      </c>
      <c r="E819" t="s">
        <v>202</v>
      </c>
      <c r="F819" t="s">
        <v>210</v>
      </c>
      <c r="G819">
        <v>68.693991268382348</v>
      </c>
      <c r="H819" t="s">
        <v>204</v>
      </c>
      <c r="I819" t="b">
        <v>1</v>
      </c>
    </row>
    <row r="820" spans="1:9" x14ac:dyDescent="0.2">
      <c r="A820" s="33">
        <v>45657</v>
      </c>
      <c r="B820">
        <v>2025</v>
      </c>
      <c r="C820" t="s">
        <v>220</v>
      </c>
      <c r="D820" t="s">
        <v>267</v>
      </c>
      <c r="E820" t="s">
        <v>202</v>
      </c>
      <c r="F820" t="s">
        <v>211</v>
      </c>
      <c r="G820">
        <v>29365</v>
      </c>
      <c r="H820" t="s">
        <v>204</v>
      </c>
      <c r="I820" t="b">
        <v>1</v>
      </c>
    </row>
    <row r="821" spans="1:9" x14ac:dyDescent="0.2">
      <c r="A821" s="33">
        <v>45657</v>
      </c>
      <c r="B821">
        <v>2025</v>
      </c>
      <c r="C821" t="s">
        <v>220</v>
      </c>
      <c r="D821" t="s">
        <v>267</v>
      </c>
      <c r="E821" t="s">
        <v>202</v>
      </c>
      <c r="F821" t="s">
        <v>212</v>
      </c>
      <c r="G821">
        <v>24108</v>
      </c>
      <c r="H821" t="s">
        <v>204</v>
      </c>
      <c r="I821" t="b">
        <v>1</v>
      </c>
    </row>
    <row r="822" spans="1:9" x14ac:dyDescent="0.2">
      <c r="A822" s="33">
        <v>45657</v>
      </c>
      <c r="B822">
        <v>2025</v>
      </c>
      <c r="C822" t="s">
        <v>220</v>
      </c>
      <c r="D822" t="s">
        <v>267</v>
      </c>
      <c r="E822" t="s">
        <v>202</v>
      </c>
      <c r="F822" t="s">
        <v>213</v>
      </c>
      <c r="G822">
        <v>34.622012867647058</v>
      </c>
      <c r="H822" t="s">
        <v>204</v>
      </c>
      <c r="I822" t="b">
        <v>1</v>
      </c>
    </row>
    <row r="823" spans="1:9" x14ac:dyDescent="0.2">
      <c r="A823" s="33">
        <v>45657</v>
      </c>
      <c r="B823">
        <v>2025</v>
      </c>
      <c r="C823" t="s">
        <v>220</v>
      </c>
      <c r="D823" t="s">
        <v>267</v>
      </c>
      <c r="E823" t="s">
        <v>202</v>
      </c>
      <c r="F823" t="s">
        <v>214</v>
      </c>
      <c r="G823">
        <v>31653</v>
      </c>
      <c r="H823" t="s">
        <v>204</v>
      </c>
      <c r="I823" t="b">
        <v>1</v>
      </c>
    </row>
    <row r="824" spans="1:9" x14ac:dyDescent="0.2">
      <c r="A824" s="33">
        <v>45657</v>
      </c>
      <c r="B824">
        <v>2025</v>
      </c>
      <c r="C824" t="s">
        <v>220</v>
      </c>
      <c r="D824" t="s">
        <v>267</v>
      </c>
      <c r="E824" t="s">
        <v>202</v>
      </c>
      <c r="F824" t="s">
        <v>215</v>
      </c>
      <c r="G824">
        <v>45.457548253676471</v>
      </c>
      <c r="H824" t="s">
        <v>204</v>
      </c>
      <c r="I824" t="b">
        <v>1</v>
      </c>
    </row>
    <row r="825" spans="1:9" x14ac:dyDescent="0.2">
      <c r="A825" s="33">
        <v>45657</v>
      </c>
      <c r="B825">
        <v>2025</v>
      </c>
      <c r="C825" t="s">
        <v>220</v>
      </c>
      <c r="D825" t="s">
        <v>267</v>
      </c>
      <c r="E825" t="s">
        <v>202</v>
      </c>
      <c r="F825" t="s">
        <v>216</v>
      </c>
      <c r="G825">
        <v>-2288</v>
      </c>
      <c r="H825" t="s">
        <v>204</v>
      </c>
      <c r="I825" t="b">
        <v>1</v>
      </c>
    </row>
    <row r="826" spans="1:9" x14ac:dyDescent="0.2">
      <c r="A826" s="33">
        <v>45657</v>
      </c>
      <c r="B826">
        <v>2025</v>
      </c>
      <c r="C826" t="s">
        <v>220</v>
      </c>
      <c r="D826" t="s">
        <v>267</v>
      </c>
      <c r="E826" t="s">
        <v>202</v>
      </c>
      <c r="F826" t="s">
        <v>217</v>
      </c>
      <c r="G826">
        <v>5257</v>
      </c>
      <c r="H826" t="s">
        <v>204</v>
      </c>
      <c r="I826" t="b">
        <v>1</v>
      </c>
    </row>
    <row r="827" spans="1:9" x14ac:dyDescent="0.2">
      <c r="A827" s="33">
        <v>45657</v>
      </c>
      <c r="B827">
        <v>2025</v>
      </c>
      <c r="C827" t="s">
        <v>220</v>
      </c>
      <c r="D827" t="s">
        <v>267</v>
      </c>
      <c r="E827" t="s">
        <v>202</v>
      </c>
      <c r="F827" t="s">
        <v>218</v>
      </c>
      <c r="G827">
        <v>7917</v>
      </c>
      <c r="H827" t="s">
        <v>204</v>
      </c>
      <c r="I827" t="b">
        <v>1</v>
      </c>
    </row>
    <row r="828" spans="1:9" x14ac:dyDescent="0.2">
      <c r="A828" s="33">
        <v>45657</v>
      </c>
      <c r="B828">
        <v>2025</v>
      </c>
      <c r="C828" t="s">
        <v>220</v>
      </c>
      <c r="D828" t="s">
        <v>267</v>
      </c>
      <c r="E828" t="s">
        <v>202</v>
      </c>
      <c r="F828" t="s">
        <v>1</v>
      </c>
      <c r="G828">
        <v>69632</v>
      </c>
      <c r="H828" t="s">
        <v>204</v>
      </c>
      <c r="I828" t="b">
        <v>1</v>
      </c>
    </row>
    <row r="829" spans="1:9" x14ac:dyDescent="0.2">
      <c r="A829" s="33">
        <v>45657</v>
      </c>
      <c r="B829">
        <v>2025</v>
      </c>
      <c r="C829" t="s">
        <v>220</v>
      </c>
      <c r="D829" t="s">
        <v>267</v>
      </c>
      <c r="E829" t="s">
        <v>202</v>
      </c>
      <c r="F829" t="s">
        <v>219</v>
      </c>
      <c r="G829">
        <v>6440</v>
      </c>
      <c r="H829" t="s">
        <v>204</v>
      </c>
      <c r="I829" t="b">
        <v>1</v>
      </c>
    </row>
    <row r="830" spans="1:9" x14ac:dyDescent="0.2">
      <c r="A830" s="33">
        <v>45747</v>
      </c>
      <c r="B830">
        <v>2025</v>
      </c>
      <c r="C830" t="s">
        <v>222</v>
      </c>
      <c r="D830" t="s">
        <v>268</v>
      </c>
      <c r="E830" t="s">
        <v>202</v>
      </c>
      <c r="F830" t="s">
        <v>203</v>
      </c>
      <c r="G830">
        <v>3.47</v>
      </c>
      <c r="H830" t="s">
        <v>204</v>
      </c>
      <c r="I830" t="b">
        <v>1</v>
      </c>
    </row>
    <row r="831" spans="1:9" x14ac:dyDescent="0.2">
      <c r="A831" s="33">
        <v>45747</v>
      </c>
      <c r="B831">
        <v>2025</v>
      </c>
      <c r="C831" t="s">
        <v>222</v>
      </c>
      <c r="D831" t="s">
        <v>268</v>
      </c>
      <c r="E831" t="s">
        <v>202</v>
      </c>
      <c r="F831" t="s">
        <v>205</v>
      </c>
      <c r="G831">
        <v>21919</v>
      </c>
      <c r="H831" t="s">
        <v>204</v>
      </c>
      <c r="I831" t="b">
        <v>1</v>
      </c>
    </row>
    <row r="832" spans="1:9" x14ac:dyDescent="0.2">
      <c r="A832" s="33">
        <v>45747</v>
      </c>
      <c r="B832">
        <v>2025</v>
      </c>
      <c r="C832" t="s">
        <v>222</v>
      </c>
      <c r="D832" t="s">
        <v>268</v>
      </c>
      <c r="E832" t="s">
        <v>202</v>
      </c>
      <c r="F832" t="s">
        <v>206</v>
      </c>
      <c r="G832">
        <v>8740</v>
      </c>
      <c r="H832" t="s">
        <v>204</v>
      </c>
      <c r="I832" t="b">
        <v>1</v>
      </c>
    </row>
    <row r="833" spans="1:9" x14ac:dyDescent="0.2">
      <c r="A833" s="33">
        <v>45747</v>
      </c>
      <c r="B833">
        <v>2025</v>
      </c>
      <c r="C833" t="s">
        <v>222</v>
      </c>
      <c r="D833" t="s">
        <v>268</v>
      </c>
      <c r="E833" t="s">
        <v>202</v>
      </c>
      <c r="F833" t="s">
        <v>207</v>
      </c>
      <c r="G833">
        <v>3.46</v>
      </c>
      <c r="H833" t="s">
        <v>204</v>
      </c>
      <c r="I833" t="b">
        <v>1</v>
      </c>
    </row>
    <row r="834" spans="1:9" x14ac:dyDescent="0.2">
      <c r="A834" s="33">
        <v>45747</v>
      </c>
      <c r="B834">
        <v>2025</v>
      </c>
      <c r="C834" t="s">
        <v>222</v>
      </c>
      <c r="D834" t="s">
        <v>268</v>
      </c>
      <c r="E834" t="s">
        <v>202</v>
      </c>
      <c r="F834" t="s">
        <v>10</v>
      </c>
      <c r="G834">
        <v>40740</v>
      </c>
      <c r="H834" t="s">
        <v>204</v>
      </c>
      <c r="I834" t="b">
        <v>1</v>
      </c>
    </row>
    <row r="835" spans="1:9" x14ac:dyDescent="0.2">
      <c r="A835" s="33">
        <v>45747</v>
      </c>
      <c r="B835">
        <v>2025</v>
      </c>
      <c r="C835" t="s">
        <v>222</v>
      </c>
      <c r="D835" t="s">
        <v>268</v>
      </c>
      <c r="E835" t="s">
        <v>202</v>
      </c>
      <c r="F835" t="s">
        <v>208</v>
      </c>
      <c r="G835">
        <v>1737</v>
      </c>
      <c r="H835" t="s">
        <v>204</v>
      </c>
      <c r="I835" t="b">
        <v>1</v>
      </c>
    </row>
    <row r="836" spans="1:9" x14ac:dyDescent="0.2">
      <c r="A836" s="33">
        <v>45747</v>
      </c>
      <c r="B836">
        <v>2025</v>
      </c>
      <c r="C836" t="s">
        <v>222</v>
      </c>
      <c r="D836" t="s">
        <v>268</v>
      </c>
      <c r="E836" t="s">
        <v>202</v>
      </c>
      <c r="F836" t="s">
        <v>209</v>
      </c>
      <c r="G836">
        <v>48147</v>
      </c>
      <c r="H836" t="s">
        <v>204</v>
      </c>
      <c r="I836" t="b">
        <v>1</v>
      </c>
    </row>
    <row r="837" spans="1:9" x14ac:dyDescent="0.2">
      <c r="A837" s="33">
        <v>45747</v>
      </c>
      <c r="B837">
        <v>2025</v>
      </c>
      <c r="C837" t="s">
        <v>222</v>
      </c>
      <c r="D837" t="s">
        <v>268</v>
      </c>
      <c r="E837" t="s">
        <v>202</v>
      </c>
      <c r="F837" t="s">
        <v>210</v>
      </c>
      <c r="G837">
        <v>68.716638597893422</v>
      </c>
      <c r="H837" t="s">
        <v>204</v>
      </c>
      <c r="I837" t="b">
        <v>1</v>
      </c>
    </row>
    <row r="838" spans="1:9" x14ac:dyDescent="0.2">
      <c r="A838" s="33">
        <v>45747</v>
      </c>
      <c r="B838">
        <v>2025</v>
      </c>
      <c r="C838" t="s">
        <v>222</v>
      </c>
      <c r="D838" t="s">
        <v>268</v>
      </c>
      <c r="E838" t="s">
        <v>202</v>
      </c>
      <c r="F838" t="s">
        <v>211</v>
      </c>
      <c r="G838">
        <v>31377</v>
      </c>
      <c r="H838" t="s">
        <v>204</v>
      </c>
      <c r="I838" t="b">
        <v>1</v>
      </c>
    </row>
    <row r="839" spans="1:9" x14ac:dyDescent="0.2">
      <c r="A839" s="33">
        <v>45747</v>
      </c>
      <c r="B839">
        <v>2025</v>
      </c>
      <c r="C839" t="s">
        <v>222</v>
      </c>
      <c r="D839" t="s">
        <v>268</v>
      </c>
      <c r="E839" t="s">
        <v>202</v>
      </c>
      <c r="F839" t="s">
        <v>212</v>
      </c>
      <c r="G839">
        <v>25824</v>
      </c>
      <c r="H839" t="s">
        <v>204</v>
      </c>
      <c r="I839" t="b">
        <v>1</v>
      </c>
    </row>
    <row r="840" spans="1:9" x14ac:dyDescent="0.2">
      <c r="A840" s="33">
        <v>45747</v>
      </c>
      <c r="B840">
        <v>2025</v>
      </c>
      <c r="C840" t="s">
        <v>222</v>
      </c>
      <c r="D840" t="s">
        <v>268</v>
      </c>
      <c r="E840" t="s">
        <v>202</v>
      </c>
      <c r="F840" t="s">
        <v>213</v>
      </c>
      <c r="G840">
        <v>36.856677989324353</v>
      </c>
      <c r="H840" t="s">
        <v>204</v>
      </c>
      <c r="I840" t="b">
        <v>1</v>
      </c>
    </row>
    <row r="841" spans="1:9" x14ac:dyDescent="0.2">
      <c r="A841" s="33">
        <v>45747</v>
      </c>
      <c r="B841">
        <v>2025</v>
      </c>
      <c r="C841" t="s">
        <v>222</v>
      </c>
      <c r="D841" t="s">
        <v>268</v>
      </c>
      <c r="E841" t="s">
        <v>202</v>
      </c>
      <c r="F841" t="s">
        <v>214</v>
      </c>
      <c r="G841">
        <v>32000</v>
      </c>
      <c r="H841" t="s">
        <v>204</v>
      </c>
      <c r="I841" t="b">
        <v>1</v>
      </c>
    </row>
    <row r="842" spans="1:9" x14ac:dyDescent="0.2">
      <c r="A842" s="33">
        <v>45747</v>
      </c>
      <c r="B842">
        <v>2025</v>
      </c>
      <c r="C842" t="s">
        <v>222</v>
      </c>
      <c r="D842" t="s">
        <v>268</v>
      </c>
      <c r="E842" t="s">
        <v>202</v>
      </c>
      <c r="F842" t="s">
        <v>215</v>
      </c>
      <c r="G842">
        <v>45.6712242742557</v>
      </c>
      <c r="H842" t="s">
        <v>204</v>
      </c>
      <c r="I842" t="b">
        <v>1</v>
      </c>
    </row>
    <row r="843" spans="1:9" x14ac:dyDescent="0.2">
      <c r="A843" s="33">
        <v>45747</v>
      </c>
      <c r="B843">
        <v>2025</v>
      </c>
      <c r="C843" t="s">
        <v>222</v>
      </c>
      <c r="D843" t="s">
        <v>268</v>
      </c>
      <c r="E843" t="s">
        <v>202</v>
      </c>
      <c r="F843" t="s">
        <v>216</v>
      </c>
      <c r="G843">
        <v>-623</v>
      </c>
      <c r="H843" t="s">
        <v>204</v>
      </c>
      <c r="I843" t="b">
        <v>1</v>
      </c>
    </row>
    <row r="844" spans="1:9" x14ac:dyDescent="0.2">
      <c r="A844" s="33">
        <v>45747</v>
      </c>
      <c r="B844">
        <v>2025</v>
      </c>
      <c r="C844" t="s">
        <v>222</v>
      </c>
      <c r="D844" t="s">
        <v>268</v>
      </c>
      <c r="E844" t="s">
        <v>202</v>
      </c>
      <c r="F844" t="s">
        <v>217</v>
      </c>
      <c r="G844">
        <v>5553</v>
      </c>
      <c r="H844" t="s">
        <v>204</v>
      </c>
      <c r="I844" t="b">
        <v>1</v>
      </c>
    </row>
    <row r="845" spans="1:9" x14ac:dyDescent="0.2">
      <c r="A845" s="33">
        <v>45747</v>
      </c>
      <c r="B845">
        <v>2025</v>
      </c>
      <c r="C845" t="s">
        <v>222</v>
      </c>
      <c r="D845" t="s">
        <v>268</v>
      </c>
      <c r="E845" t="s">
        <v>202</v>
      </c>
      <c r="F845" t="s">
        <v>218</v>
      </c>
      <c r="G845">
        <v>8198</v>
      </c>
      <c r="H845" t="s">
        <v>204</v>
      </c>
      <c r="I845" t="b">
        <v>1</v>
      </c>
    </row>
    <row r="846" spans="1:9" x14ac:dyDescent="0.2">
      <c r="A846" s="33">
        <v>45747</v>
      </c>
      <c r="B846">
        <v>2025</v>
      </c>
      <c r="C846" t="s">
        <v>222</v>
      </c>
      <c r="D846" t="s">
        <v>268</v>
      </c>
      <c r="E846" t="s">
        <v>202</v>
      </c>
      <c r="F846" t="s">
        <v>1</v>
      </c>
      <c r="G846">
        <v>70066</v>
      </c>
      <c r="H846" t="s">
        <v>204</v>
      </c>
      <c r="I846" t="b">
        <v>1</v>
      </c>
    </row>
    <row r="847" spans="1:9" x14ac:dyDescent="0.2">
      <c r="A847" s="33">
        <v>45747</v>
      </c>
      <c r="B847">
        <v>2025</v>
      </c>
      <c r="C847" t="s">
        <v>222</v>
      </c>
      <c r="D847" t="s">
        <v>268</v>
      </c>
      <c r="E847" t="s">
        <v>202</v>
      </c>
      <c r="F847" t="s">
        <v>219</v>
      </c>
      <c r="G847">
        <v>6212</v>
      </c>
      <c r="H847" t="s">
        <v>204</v>
      </c>
      <c r="I847" t="b">
        <v>1</v>
      </c>
    </row>
    <row r="848" spans="1:9" x14ac:dyDescent="0.2">
      <c r="A848" s="33">
        <v>45838</v>
      </c>
      <c r="B848">
        <v>2025</v>
      </c>
      <c r="C848" t="s">
        <v>224</v>
      </c>
      <c r="D848" t="s">
        <v>269</v>
      </c>
      <c r="E848" t="s">
        <v>202</v>
      </c>
      <c r="F848" t="s">
        <v>203</v>
      </c>
      <c r="G848">
        <v>2.8208333333333329</v>
      </c>
      <c r="H848" t="s">
        <v>277</v>
      </c>
      <c r="I848" t="b">
        <v>0</v>
      </c>
    </row>
    <row r="849" spans="1:9" x14ac:dyDescent="0.2">
      <c r="A849" s="33">
        <v>45838</v>
      </c>
      <c r="B849">
        <v>2025</v>
      </c>
      <c r="C849" t="s">
        <v>224</v>
      </c>
      <c r="D849" t="s">
        <v>269</v>
      </c>
      <c r="E849" t="s">
        <v>202</v>
      </c>
      <c r="F849" t="s">
        <v>205</v>
      </c>
      <c r="G849">
        <v>21571.116734133499</v>
      </c>
      <c r="H849" t="s">
        <v>277</v>
      </c>
      <c r="I849" t="b">
        <v>0</v>
      </c>
    </row>
    <row r="850" spans="1:9" x14ac:dyDescent="0.2">
      <c r="A850" s="33">
        <v>45838</v>
      </c>
      <c r="B850">
        <v>2025</v>
      </c>
      <c r="C850" t="s">
        <v>224</v>
      </c>
      <c r="D850" t="s">
        <v>269</v>
      </c>
      <c r="E850" t="s">
        <v>202</v>
      </c>
      <c r="F850" t="s">
        <v>206</v>
      </c>
      <c r="G850">
        <v>8266.4561151406888</v>
      </c>
      <c r="H850" t="s">
        <v>277</v>
      </c>
      <c r="I850" t="b">
        <v>0</v>
      </c>
    </row>
    <row r="851" spans="1:9" x14ac:dyDescent="0.2">
      <c r="A851" s="33">
        <v>45838</v>
      </c>
      <c r="B851">
        <v>2025</v>
      </c>
      <c r="C851" t="s">
        <v>224</v>
      </c>
      <c r="D851" t="s">
        <v>269</v>
      </c>
      <c r="E851" t="s">
        <v>202</v>
      </c>
      <c r="F851" t="s">
        <v>207</v>
      </c>
      <c r="G851">
        <v>2.8091666666666666</v>
      </c>
      <c r="H851" t="s">
        <v>277</v>
      </c>
      <c r="I851" t="b">
        <v>0</v>
      </c>
    </row>
    <row r="852" spans="1:9" x14ac:dyDescent="0.2">
      <c r="A852" s="33">
        <v>45838</v>
      </c>
      <c r="B852">
        <v>2025</v>
      </c>
      <c r="C852" t="s">
        <v>224</v>
      </c>
      <c r="D852" t="s">
        <v>269</v>
      </c>
      <c r="E852" t="s">
        <v>202</v>
      </c>
      <c r="F852" t="s">
        <v>10</v>
      </c>
      <c r="G852">
        <v>39821.360257796558</v>
      </c>
      <c r="H852" t="s">
        <v>277</v>
      </c>
      <c r="I852" t="b">
        <v>0</v>
      </c>
    </row>
    <row r="853" spans="1:9" x14ac:dyDescent="0.2">
      <c r="A853" s="33">
        <v>45838</v>
      </c>
      <c r="B853">
        <v>2025</v>
      </c>
      <c r="C853" t="s">
        <v>224</v>
      </c>
      <c r="D853" t="s">
        <v>269</v>
      </c>
      <c r="E853" t="s">
        <v>202</v>
      </c>
      <c r="F853" t="s">
        <v>208</v>
      </c>
      <c r="G853">
        <v>2210.1534141072857</v>
      </c>
      <c r="H853" t="s">
        <v>277</v>
      </c>
      <c r="I853" t="b">
        <v>0</v>
      </c>
    </row>
    <row r="854" spans="1:9" x14ac:dyDescent="0.2">
      <c r="A854" s="33">
        <v>45838</v>
      </c>
      <c r="B854">
        <v>2025</v>
      </c>
      <c r="C854" t="s">
        <v>224</v>
      </c>
      <c r="D854" t="s">
        <v>269</v>
      </c>
      <c r="E854" t="s">
        <v>202</v>
      </c>
      <c r="F854" t="s">
        <v>209</v>
      </c>
      <c r="G854">
        <v>48937.411130498003</v>
      </c>
      <c r="H854" t="s">
        <v>277</v>
      </c>
      <c r="I854" t="b">
        <v>0</v>
      </c>
    </row>
    <row r="855" spans="1:9" x14ac:dyDescent="0.2">
      <c r="A855" s="33">
        <v>45838</v>
      </c>
      <c r="B855">
        <v>2025</v>
      </c>
      <c r="C855" t="s">
        <v>224</v>
      </c>
      <c r="D855" t="s">
        <v>269</v>
      </c>
      <c r="E855" t="s">
        <v>202</v>
      </c>
      <c r="F855" t="s">
        <v>210</v>
      </c>
      <c r="G855">
        <v>69.406371984467413</v>
      </c>
      <c r="H855" t="s">
        <v>277</v>
      </c>
      <c r="I855" t="b">
        <v>0</v>
      </c>
    </row>
    <row r="856" spans="1:9" x14ac:dyDescent="0.2">
      <c r="A856" s="33">
        <v>45838</v>
      </c>
      <c r="B856">
        <v>2025</v>
      </c>
      <c r="C856" t="s">
        <v>224</v>
      </c>
      <c r="D856" t="s">
        <v>269</v>
      </c>
      <c r="E856" t="s">
        <v>202</v>
      </c>
      <c r="F856" t="s">
        <v>211</v>
      </c>
      <c r="G856">
        <v>31213.320809322537</v>
      </c>
      <c r="H856" t="s">
        <v>277</v>
      </c>
      <c r="I856" t="b">
        <v>0</v>
      </c>
    </row>
    <row r="857" spans="1:9" x14ac:dyDescent="0.2">
      <c r="A857" s="33">
        <v>45838</v>
      </c>
      <c r="B857">
        <v>2025</v>
      </c>
      <c r="C857" t="s">
        <v>224</v>
      </c>
      <c r="D857" t="s">
        <v>269</v>
      </c>
      <c r="E857" t="s">
        <v>202</v>
      </c>
      <c r="F857" t="s">
        <v>212</v>
      </c>
      <c r="G857">
        <v>25458.638756358367</v>
      </c>
      <c r="H857" t="s">
        <v>277</v>
      </c>
      <c r="I857" t="b">
        <v>0</v>
      </c>
    </row>
    <row r="858" spans="1:9" x14ac:dyDescent="0.2">
      <c r="A858" s="33">
        <v>45838</v>
      </c>
      <c r="B858">
        <v>2025</v>
      </c>
      <c r="C858" t="s">
        <v>224</v>
      </c>
      <c r="D858" t="s">
        <v>269</v>
      </c>
      <c r="E858" t="s">
        <v>202</v>
      </c>
      <c r="F858" t="s">
        <v>213</v>
      </c>
      <c r="G858">
        <v>36.107176716603853</v>
      </c>
      <c r="H858" t="s">
        <v>277</v>
      </c>
      <c r="I858" t="b">
        <v>0</v>
      </c>
    </row>
    <row r="859" spans="1:9" x14ac:dyDescent="0.2">
      <c r="A859" s="33">
        <v>45838</v>
      </c>
      <c r="B859">
        <v>2025</v>
      </c>
      <c r="C859" t="s">
        <v>224</v>
      </c>
      <c r="D859" t="s">
        <v>269</v>
      </c>
      <c r="E859" t="s">
        <v>202</v>
      </c>
      <c r="F859" t="s">
        <v>214</v>
      </c>
      <c r="G859">
        <v>31554.904142655869</v>
      </c>
      <c r="H859" t="s">
        <v>277</v>
      </c>
      <c r="I859" t="b">
        <v>0</v>
      </c>
    </row>
    <row r="860" spans="1:9" x14ac:dyDescent="0.2">
      <c r="A860" s="33">
        <v>45838</v>
      </c>
      <c r="B860">
        <v>2025</v>
      </c>
      <c r="C860" t="s">
        <v>224</v>
      </c>
      <c r="D860" t="s">
        <v>269</v>
      </c>
      <c r="E860" t="s">
        <v>202</v>
      </c>
      <c r="F860" t="s">
        <v>215</v>
      </c>
      <c r="G860">
        <v>44.753315802079662</v>
      </c>
      <c r="H860" t="s">
        <v>277</v>
      </c>
      <c r="I860" t="b">
        <v>0</v>
      </c>
    </row>
    <row r="861" spans="1:9" x14ac:dyDescent="0.2">
      <c r="A861" s="33">
        <v>45838</v>
      </c>
      <c r="B861">
        <v>2025</v>
      </c>
      <c r="C861" t="s">
        <v>224</v>
      </c>
      <c r="D861" t="s">
        <v>269</v>
      </c>
      <c r="E861" t="s">
        <v>202</v>
      </c>
      <c r="F861" t="s">
        <v>216</v>
      </c>
      <c r="G861">
        <v>-341.58333333333331</v>
      </c>
      <c r="H861" t="s">
        <v>277</v>
      </c>
      <c r="I861" t="b">
        <v>0</v>
      </c>
    </row>
    <row r="862" spans="1:9" x14ac:dyDescent="0.2">
      <c r="A862" s="33">
        <v>45838</v>
      </c>
      <c r="B862">
        <v>2025</v>
      </c>
      <c r="C862" t="s">
        <v>224</v>
      </c>
      <c r="D862" t="s">
        <v>269</v>
      </c>
      <c r="E862" t="s">
        <v>202</v>
      </c>
      <c r="F862" t="s">
        <v>217</v>
      </c>
      <c r="G862">
        <v>5754.68205296417</v>
      </c>
      <c r="H862" t="s">
        <v>277</v>
      </c>
      <c r="I862" t="b">
        <v>0</v>
      </c>
    </row>
    <row r="863" spans="1:9" x14ac:dyDescent="0.2">
      <c r="A863" s="33">
        <v>45838</v>
      </c>
      <c r="B863">
        <v>2025</v>
      </c>
      <c r="C863" t="s">
        <v>224</v>
      </c>
      <c r="D863" t="s">
        <v>269</v>
      </c>
      <c r="E863" t="s">
        <v>202</v>
      </c>
      <c r="F863" t="s">
        <v>218</v>
      </c>
      <c r="G863">
        <v>8020.8657316156796</v>
      </c>
      <c r="H863" t="s">
        <v>277</v>
      </c>
      <c r="I863" t="b">
        <v>0</v>
      </c>
    </row>
    <row r="864" spans="1:9" x14ac:dyDescent="0.2">
      <c r="A864" s="33">
        <v>45838</v>
      </c>
      <c r="B864">
        <v>2025</v>
      </c>
      <c r="C864" t="s">
        <v>224</v>
      </c>
      <c r="D864" t="s">
        <v>269</v>
      </c>
      <c r="E864" t="s">
        <v>202</v>
      </c>
      <c r="F864" t="s">
        <v>1</v>
      </c>
      <c r="G864">
        <v>70508.527864631498</v>
      </c>
      <c r="H864" t="s">
        <v>277</v>
      </c>
      <c r="I864" t="b">
        <v>0</v>
      </c>
    </row>
    <row r="865" spans="1:9" x14ac:dyDescent="0.2">
      <c r="A865" s="33">
        <v>45838</v>
      </c>
      <c r="B865">
        <v>2025</v>
      </c>
      <c r="C865" t="s">
        <v>224</v>
      </c>
      <c r="D865" t="s">
        <v>269</v>
      </c>
      <c r="E865" t="s">
        <v>202</v>
      </c>
      <c r="F865" t="s">
        <v>219</v>
      </c>
      <c r="G865">
        <v>7151.4878421191706</v>
      </c>
      <c r="H865" t="s">
        <v>277</v>
      </c>
      <c r="I865" t="b">
        <v>0</v>
      </c>
    </row>
    <row r="866" spans="1:9" x14ac:dyDescent="0.2">
      <c r="A866" s="33">
        <v>45930</v>
      </c>
      <c r="B866">
        <v>2026</v>
      </c>
      <c r="C866" t="s">
        <v>200</v>
      </c>
      <c r="D866" t="s">
        <v>270</v>
      </c>
      <c r="E866" t="s">
        <v>202</v>
      </c>
      <c r="F866" t="s">
        <v>203</v>
      </c>
      <c r="G866">
        <v>2.8208333333333329</v>
      </c>
      <c r="H866" t="s">
        <v>277</v>
      </c>
      <c r="I866" t="b">
        <v>0</v>
      </c>
    </row>
    <row r="867" spans="1:9" x14ac:dyDescent="0.2">
      <c r="A867" s="33">
        <v>45930</v>
      </c>
      <c r="B867">
        <v>2026</v>
      </c>
      <c r="C867" t="s">
        <v>200</v>
      </c>
      <c r="D867" t="s">
        <v>270</v>
      </c>
      <c r="E867" t="s">
        <v>202</v>
      </c>
      <c r="F867" t="s">
        <v>205</v>
      </c>
      <c r="G867">
        <v>20591.546144415301</v>
      </c>
      <c r="H867" t="s">
        <v>277</v>
      </c>
      <c r="I867" t="b">
        <v>0</v>
      </c>
    </row>
    <row r="868" spans="1:9" x14ac:dyDescent="0.2">
      <c r="A868" s="33">
        <v>45930</v>
      </c>
      <c r="B868">
        <v>2026</v>
      </c>
      <c r="C868" t="s">
        <v>200</v>
      </c>
      <c r="D868" t="s">
        <v>270</v>
      </c>
      <c r="E868" t="s">
        <v>202</v>
      </c>
      <c r="F868" t="s">
        <v>206</v>
      </c>
      <c r="G868">
        <v>8443.7355688011085</v>
      </c>
      <c r="H868" t="s">
        <v>277</v>
      </c>
      <c r="I868" t="b">
        <v>0</v>
      </c>
    </row>
    <row r="869" spans="1:9" x14ac:dyDescent="0.2">
      <c r="A869" s="33">
        <v>45930</v>
      </c>
      <c r="B869">
        <v>2026</v>
      </c>
      <c r="C869" t="s">
        <v>200</v>
      </c>
      <c r="D869" t="s">
        <v>270</v>
      </c>
      <c r="E869" t="s">
        <v>202</v>
      </c>
      <c r="F869" t="s">
        <v>207</v>
      </c>
      <c r="G869">
        <v>2.8091666666666666</v>
      </c>
      <c r="H869" t="s">
        <v>277</v>
      </c>
      <c r="I869" t="b">
        <v>0</v>
      </c>
    </row>
    <row r="870" spans="1:9" x14ac:dyDescent="0.2">
      <c r="A870" s="33">
        <v>45930</v>
      </c>
      <c r="B870">
        <v>2026</v>
      </c>
      <c r="C870" t="s">
        <v>200</v>
      </c>
      <c r="D870" t="s">
        <v>270</v>
      </c>
      <c r="E870" t="s">
        <v>202</v>
      </c>
      <c r="F870" t="s">
        <v>10</v>
      </c>
      <c r="G870">
        <v>40383.872335337946</v>
      </c>
      <c r="H870" t="s">
        <v>277</v>
      </c>
      <c r="I870" t="b">
        <v>0</v>
      </c>
    </row>
    <row r="871" spans="1:9" x14ac:dyDescent="0.2">
      <c r="A871" s="33">
        <v>45930</v>
      </c>
      <c r="B871">
        <v>2026</v>
      </c>
      <c r="C871" t="s">
        <v>200</v>
      </c>
      <c r="D871" t="s">
        <v>270</v>
      </c>
      <c r="E871" t="s">
        <v>202</v>
      </c>
      <c r="F871" t="s">
        <v>208</v>
      </c>
      <c r="G871">
        <v>2165.8688102593128</v>
      </c>
      <c r="H871" t="s">
        <v>277</v>
      </c>
      <c r="I871" t="b">
        <v>0</v>
      </c>
    </row>
    <row r="872" spans="1:9" x14ac:dyDescent="0.2">
      <c r="A872" s="33">
        <v>45930</v>
      </c>
      <c r="B872">
        <v>2026</v>
      </c>
      <c r="C872" t="s">
        <v>200</v>
      </c>
      <c r="D872" t="s">
        <v>270</v>
      </c>
      <c r="E872" t="s">
        <v>202</v>
      </c>
      <c r="F872" t="s">
        <v>209</v>
      </c>
      <c r="G872">
        <v>48504.210007420799</v>
      </c>
      <c r="H872" t="s">
        <v>277</v>
      </c>
      <c r="I872" t="b">
        <v>0</v>
      </c>
    </row>
    <row r="873" spans="1:9" x14ac:dyDescent="0.2">
      <c r="A873" s="33">
        <v>45930</v>
      </c>
      <c r="B873">
        <v>2026</v>
      </c>
      <c r="C873" t="s">
        <v>200</v>
      </c>
      <c r="D873" t="s">
        <v>270</v>
      </c>
      <c r="E873" t="s">
        <v>202</v>
      </c>
      <c r="F873" t="s">
        <v>210</v>
      </c>
      <c r="G873">
        <v>70.198537086466033</v>
      </c>
      <c r="H873" t="s">
        <v>277</v>
      </c>
      <c r="I873" t="b">
        <v>0</v>
      </c>
    </row>
    <row r="874" spans="1:9" x14ac:dyDescent="0.2">
      <c r="A874" s="33">
        <v>45930</v>
      </c>
      <c r="B874">
        <v>2026</v>
      </c>
      <c r="C874" t="s">
        <v>200</v>
      </c>
      <c r="D874" t="s">
        <v>270</v>
      </c>
      <c r="E874" t="s">
        <v>202</v>
      </c>
      <c r="F874" t="s">
        <v>211</v>
      </c>
      <c r="G874">
        <v>31598.553433203506</v>
      </c>
      <c r="H874" t="s">
        <v>277</v>
      </c>
      <c r="I874" t="b">
        <v>0</v>
      </c>
    </row>
    <row r="875" spans="1:9" x14ac:dyDescent="0.2">
      <c r="A875" s="33">
        <v>45930</v>
      </c>
      <c r="B875">
        <v>2026</v>
      </c>
      <c r="C875" t="s">
        <v>200</v>
      </c>
      <c r="D875" t="s">
        <v>270</v>
      </c>
      <c r="E875" t="s">
        <v>202</v>
      </c>
      <c r="F875" t="s">
        <v>212</v>
      </c>
      <c r="G875">
        <v>25772.847496545357</v>
      </c>
      <c r="H875" t="s">
        <v>277</v>
      </c>
      <c r="I875" t="b">
        <v>0</v>
      </c>
    </row>
    <row r="876" spans="1:9" x14ac:dyDescent="0.2">
      <c r="A876" s="33">
        <v>45930</v>
      </c>
      <c r="B876">
        <v>2026</v>
      </c>
      <c r="C876" t="s">
        <v>200</v>
      </c>
      <c r="D876" t="s">
        <v>270</v>
      </c>
      <c r="E876" t="s">
        <v>202</v>
      </c>
      <c r="F876" t="s">
        <v>213</v>
      </c>
      <c r="G876">
        <v>37.300188798730566</v>
      </c>
      <c r="H876" t="s">
        <v>277</v>
      </c>
      <c r="I876" t="b">
        <v>0</v>
      </c>
    </row>
    <row r="877" spans="1:9" x14ac:dyDescent="0.2">
      <c r="A877" s="33">
        <v>45930</v>
      </c>
      <c r="B877">
        <v>2026</v>
      </c>
      <c r="C877" t="s">
        <v>200</v>
      </c>
      <c r="D877" t="s">
        <v>270</v>
      </c>
      <c r="E877" t="s">
        <v>202</v>
      </c>
      <c r="F877" t="s">
        <v>214</v>
      </c>
      <c r="G877">
        <v>31940.136766536838</v>
      </c>
      <c r="H877" t="s">
        <v>277</v>
      </c>
      <c r="I877" t="b">
        <v>0</v>
      </c>
    </row>
    <row r="878" spans="1:9" x14ac:dyDescent="0.2">
      <c r="A878" s="33">
        <v>45930</v>
      </c>
      <c r="B878">
        <v>2026</v>
      </c>
      <c r="C878" t="s">
        <v>200</v>
      </c>
      <c r="D878" t="s">
        <v>270</v>
      </c>
      <c r="E878" t="s">
        <v>202</v>
      </c>
      <c r="F878" t="s">
        <v>215</v>
      </c>
      <c r="G878">
        <v>46.225902349703254</v>
      </c>
      <c r="H878" t="s">
        <v>277</v>
      </c>
      <c r="I878" t="b">
        <v>0</v>
      </c>
    </row>
    <row r="879" spans="1:9" x14ac:dyDescent="0.2">
      <c r="A879" s="33">
        <v>45930</v>
      </c>
      <c r="B879">
        <v>2026</v>
      </c>
      <c r="C879" t="s">
        <v>200</v>
      </c>
      <c r="D879" t="s">
        <v>270</v>
      </c>
      <c r="E879" t="s">
        <v>202</v>
      </c>
      <c r="F879" t="s">
        <v>216</v>
      </c>
      <c r="G879">
        <v>-341.58333333333331</v>
      </c>
      <c r="H879" t="s">
        <v>277</v>
      </c>
      <c r="I879" t="b">
        <v>0</v>
      </c>
    </row>
    <row r="880" spans="1:9" x14ac:dyDescent="0.2">
      <c r="A880" s="33">
        <v>45930</v>
      </c>
      <c r="B880">
        <v>2026</v>
      </c>
      <c r="C880" t="s">
        <v>200</v>
      </c>
      <c r="D880" t="s">
        <v>270</v>
      </c>
      <c r="E880" t="s">
        <v>202</v>
      </c>
      <c r="F880" t="s">
        <v>217</v>
      </c>
      <c r="G880">
        <v>5825.705936658147</v>
      </c>
      <c r="H880" t="s">
        <v>277</v>
      </c>
      <c r="I880" t="b">
        <v>0</v>
      </c>
    </row>
    <row r="881" spans="1:9" x14ac:dyDescent="0.2">
      <c r="A881" s="33">
        <v>45930</v>
      </c>
      <c r="B881">
        <v>2026</v>
      </c>
      <c r="C881" t="s">
        <v>200</v>
      </c>
      <c r="D881" t="s">
        <v>270</v>
      </c>
      <c r="E881" t="s">
        <v>202</v>
      </c>
      <c r="F881" t="s">
        <v>218</v>
      </c>
      <c r="G881">
        <v>7390.0101734622303</v>
      </c>
      <c r="H881" t="s">
        <v>277</v>
      </c>
      <c r="I881" t="b">
        <v>0</v>
      </c>
    </row>
    <row r="882" spans="1:9" x14ac:dyDescent="0.2">
      <c r="A882" s="33">
        <v>45930</v>
      </c>
      <c r="B882">
        <v>2026</v>
      </c>
      <c r="C882" t="s">
        <v>200</v>
      </c>
      <c r="D882" t="s">
        <v>270</v>
      </c>
      <c r="E882" t="s">
        <v>202</v>
      </c>
      <c r="F882" t="s">
        <v>1</v>
      </c>
      <c r="G882">
        <v>69095.756151836104</v>
      </c>
      <c r="H882" t="s">
        <v>277</v>
      </c>
      <c r="I882" t="b">
        <v>0</v>
      </c>
    </row>
    <row r="883" spans="1:9" x14ac:dyDescent="0.2">
      <c r="A883" s="33">
        <v>45930</v>
      </c>
      <c r="B883">
        <v>2026</v>
      </c>
      <c r="C883" t="s">
        <v>200</v>
      </c>
      <c r="D883" t="s">
        <v>270</v>
      </c>
      <c r="E883" t="s">
        <v>202</v>
      </c>
      <c r="F883" t="s">
        <v>219</v>
      </c>
      <c r="G883">
        <v>7008.1942571624186</v>
      </c>
      <c r="H883" t="s">
        <v>277</v>
      </c>
      <c r="I883" t="b">
        <v>0</v>
      </c>
    </row>
    <row r="884" spans="1:9" x14ac:dyDescent="0.2">
      <c r="A884" s="33">
        <v>46022</v>
      </c>
      <c r="B884">
        <v>2026</v>
      </c>
      <c r="C884" t="s">
        <v>220</v>
      </c>
      <c r="D884" t="s">
        <v>271</v>
      </c>
      <c r="E884" t="s">
        <v>202</v>
      </c>
      <c r="F884" t="s">
        <v>203</v>
      </c>
      <c r="G884">
        <v>2.8208333333333329</v>
      </c>
      <c r="H884" t="s">
        <v>277</v>
      </c>
      <c r="I884" t="b">
        <v>0</v>
      </c>
    </row>
    <row r="885" spans="1:9" x14ac:dyDescent="0.2">
      <c r="A885" s="33">
        <v>46022</v>
      </c>
      <c r="B885">
        <v>2026</v>
      </c>
      <c r="C885" t="s">
        <v>220</v>
      </c>
      <c r="D885" t="s">
        <v>271</v>
      </c>
      <c r="E885" t="s">
        <v>202</v>
      </c>
      <c r="F885" t="s">
        <v>205</v>
      </c>
      <c r="G885">
        <v>22329.994187848799</v>
      </c>
      <c r="H885" t="s">
        <v>277</v>
      </c>
      <c r="I885" t="b">
        <v>0</v>
      </c>
    </row>
    <row r="886" spans="1:9" x14ac:dyDescent="0.2">
      <c r="A886" s="33">
        <v>46022</v>
      </c>
      <c r="B886">
        <v>2026</v>
      </c>
      <c r="C886" t="s">
        <v>220</v>
      </c>
      <c r="D886" t="s">
        <v>271</v>
      </c>
      <c r="E886" t="s">
        <v>202</v>
      </c>
      <c r="F886" t="s">
        <v>206</v>
      </c>
      <c r="G886">
        <v>8602.0519162829805</v>
      </c>
      <c r="H886" t="s">
        <v>277</v>
      </c>
      <c r="I886" t="b">
        <v>0</v>
      </c>
    </row>
    <row r="887" spans="1:9" x14ac:dyDescent="0.2">
      <c r="A887" s="33">
        <v>46022</v>
      </c>
      <c r="B887">
        <v>2026</v>
      </c>
      <c r="C887" t="s">
        <v>220</v>
      </c>
      <c r="D887" t="s">
        <v>271</v>
      </c>
      <c r="E887" t="s">
        <v>202</v>
      </c>
      <c r="F887" t="s">
        <v>207</v>
      </c>
      <c r="G887">
        <v>2.8091666666666666</v>
      </c>
      <c r="H887" t="s">
        <v>277</v>
      </c>
      <c r="I887" t="b">
        <v>0</v>
      </c>
    </row>
    <row r="888" spans="1:9" x14ac:dyDescent="0.2">
      <c r="A888" s="33">
        <v>46022</v>
      </c>
      <c r="B888">
        <v>2026</v>
      </c>
      <c r="C888" t="s">
        <v>220</v>
      </c>
      <c r="D888" t="s">
        <v>271</v>
      </c>
      <c r="E888" t="s">
        <v>202</v>
      </c>
      <c r="F888" t="s">
        <v>10</v>
      </c>
      <c r="G888">
        <v>40724.54846309701</v>
      </c>
      <c r="H888" t="s">
        <v>277</v>
      </c>
      <c r="I888" t="b">
        <v>0</v>
      </c>
    </row>
    <row r="889" spans="1:9" x14ac:dyDescent="0.2">
      <c r="A889" s="33">
        <v>46022</v>
      </c>
      <c r="B889">
        <v>2026</v>
      </c>
      <c r="C889" t="s">
        <v>220</v>
      </c>
      <c r="D889" t="s">
        <v>271</v>
      </c>
      <c r="E889" t="s">
        <v>202</v>
      </c>
      <c r="F889" t="s">
        <v>208</v>
      </c>
      <c r="G889">
        <v>2242.5923531798421</v>
      </c>
      <c r="H889" t="s">
        <v>277</v>
      </c>
      <c r="I889" t="b">
        <v>0</v>
      </c>
    </row>
    <row r="890" spans="1:9" x14ac:dyDescent="0.2">
      <c r="A890" s="33">
        <v>46022</v>
      </c>
      <c r="B890">
        <v>2026</v>
      </c>
      <c r="C890" t="s">
        <v>220</v>
      </c>
      <c r="D890" t="s">
        <v>271</v>
      </c>
      <c r="E890" t="s">
        <v>202</v>
      </c>
      <c r="F890" t="s">
        <v>209</v>
      </c>
      <c r="G890">
        <v>49213.403846833899</v>
      </c>
      <c r="H890" t="s">
        <v>277</v>
      </c>
      <c r="I890" t="b">
        <v>0</v>
      </c>
    </row>
    <row r="891" spans="1:9" x14ac:dyDescent="0.2">
      <c r="A891" s="33">
        <v>46022</v>
      </c>
      <c r="B891">
        <v>2026</v>
      </c>
      <c r="C891" t="s">
        <v>220</v>
      </c>
      <c r="D891" t="s">
        <v>271</v>
      </c>
      <c r="E891" t="s">
        <v>202</v>
      </c>
      <c r="F891" t="s">
        <v>210</v>
      </c>
      <c r="G891">
        <v>68.788183394610783</v>
      </c>
      <c r="H891" t="s">
        <v>277</v>
      </c>
      <c r="I891" t="b">
        <v>0</v>
      </c>
    </row>
    <row r="892" spans="1:9" x14ac:dyDescent="0.2">
      <c r="A892" s="33">
        <v>46022</v>
      </c>
      <c r="B892">
        <v>2026</v>
      </c>
      <c r="C892" t="s">
        <v>220</v>
      </c>
      <c r="D892" t="s">
        <v>271</v>
      </c>
      <c r="E892" t="s">
        <v>202</v>
      </c>
      <c r="F892" t="s">
        <v>211</v>
      </c>
      <c r="G892">
        <v>31780.913213480697</v>
      </c>
      <c r="H892" t="s">
        <v>277</v>
      </c>
      <c r="I892" t="b">
        <v>0</v>
      </c>
    </row>
    <row r="893" spans="1:9" x14ac:dyDescent="0.2">
      <c r="A893" s="33">
        <v>46022</v>
      </c>
      <c r="B893">
        <v>2026</v>
      </c>
      <c r="C893" t="s">
        <v>220</v>
      </c>
      <c r="D893" t="s">
        <v>271</v>
      </c>
      <c r="E893" t="s">
        <v>202</v>
      </c>
      <c r="F893" t="s">
        <v>212</v>
      </c>
      <c r="G893">
        <v>25921.58629297548</v>
      </c>
      <c r="H893" t="s">
        <v>277</v>
      </c>
      <c r="I893" t="b">
        <v>0</v>
      </c>
    </row>
    <row r="894" spans="1:9" x14ac:dyDescent="0.2">
      <c r="A894" s="33">
        <v>46022</v>
      </c>
      <c r="B894">
        <v>2026</v>
      </c>
      <c r="C894" t="s">
        <v>220</v>
      </c>
      <c r="D894" t="s">
        <v>271</v>
      </c>
      <c r="E894" t="s">
        <v>202</v>
      </c>
      <c r="F894" t="s">
        <v>213</v>
      </c>
      <c r="G894">
        <v>36.231975283602338</v>
      </c>
      <c r="H894" t="s">
        <v>277</v>
      </c>
      <c r="I894" t="b">
        <v>0</v>
      </c>
    </row>
    <row r="895" spans="1:9" x14ac:dyDescent="0.2">
      <c r="A895" s="33">
        <v>46022</v>
      </c>
      <c r="B895">
        <v>2026</v>
      </c>
      <c r="C895" t="s">
        <v>220</v>
      </c>
      <c r="D895" t="s">
        <v>271</v>
      </c>
      <c r="E895" t="s">
        <v>202</v>
      </c>
      <c r="F895" t="s">
        <v>214</v>
      </c>
      <c r="G895">
        <v>32122.496546814029</v>
      </c>
      <c r="H895" t="s">
        <v>277</v>
      </c>
      <c r="I895" t="b">
        <v>0</v>
      </c>
    </row>
    <row r="896" spans="1:9" x14ac:dyDescent="0.2">
      <c r="A896" s="33">
        <v>46022</v>
      </c>
      <c r="B896">
        <v>2026</v>
      </c>
      <c r="C896" t="s">
        <v>220</v>
      </c>
      <c r="D896" t="s">
        <v>271</v>
      </c>
      <c r="E896" t="s">
        <v>202</v>
      </c>
      <c r="F896" t="s">
        <v>215</v>
      </c>
      <c r="G896">
        <v>44.899316260099546</v>
      </c>
      <c r="H896" t="s">
        <v>277</v>
      </c>
      <c r="I896" t="b">
        <v>0</v>
      </c>
    </row>
    <row r="897" spans="1:9" x14ac:dyDescent="0.2">
      <c r="A897" s="33">
        <v>46022</v>
      </c>
      <c r="B897">
        <v>2026</v>
      </c>
      <c r="C897" t="s">
        <v>220</v>
      </c>
      <c r="D897" t="s">
        <v>271</v>
      </c>
      <c r="E897" t="s">
        <v>202</v>
      </c>
      <c r="F897" t="s">
        <v>216</v>
      </c>
      <c r="G897">
        <v>-341.58333333333331</v>
      </c>
      <c r="H897" t="s">
        <v>277</v>
      </c>
      <c r="I897" t="b">
        <v>0</v>
      </c>
    </row>
    <row r="898" spans="1:9" x14ac:dyDescent="0.2">
      <c r="A898" s="33">
        <v>46022</v>
      </c>
      <c r="B898">
        <v>2026</v>
      </c>
      <c r="C898" t="s">
        <v>220</v>
      </c>
      <c r="D898" t="s">
        <v>271</v>
      </c>
      <c r="E898" t="s">
        <v>202</v>
      </c>
      <c r="F898" t="s">
        <v>217</v>
      </c>
      <c r="G898">
        <v>5859.3269205052165</v>
      </c>
      <c r="H898" t="s">
        <v>277</v>
      </c>
      <c r="I898" t="b">
        <v>0</v>
      </c>
    </row>
    <row r="899" spans="1:9" x14ac:dyDescent="0.2">
      <c r="A899" s="33">
        <v>46022</v>
      </c>
      <c r="B899">
        <v>2026</v>
      </c>
      <c r="C899" t="s">
        <v>220</v>
      </c>
      <c r="D899" t="s">
        <v>271</v>
      </c>
      <c r="E899" t="s">
        <v>202</v>
      </c>
      <c r="F899" t="s">
        <v>218</v>
      </c>
      <c r="G899">
        <v>7591.8630434444403</v>
      </c>
      <c r="H899" t="s">
        <v>277</v>
      </c>
      <c r="I899" t="b">
        <v>0</v>
      </c>
    </row>
    <row r="900" spans="1:9" x14ac:dyDescent="0.2">
      <c r="A900" s="33">
        <v>46022</v>
      </c>
      <c r="B900">
        <v>2026</v>
      </c>
      <c r="C900" t="s">
        <v>220</v>
      </c>
      <c r="D900" t="s">
        <v>271</v>
      </c>
      <c r="E900" t="s">
        <v>202</v>
      </c>
      <c r="F900" t="s">
        <v>1</v>
      </c>
      <c r="G900">
        <v>71543.398034682701</v>
      </c>
      <c r="H900" t="s">
        <v>277</v>
      </c>
      <c r="I900" t="b">
        <v>0</v>
      </c>
    </row>
    <row r="901" spans="1:9" x14ac:dyDescent="0.2">
      <c r="A901" s="33">
        <v>46022</v>
      </c>
      <c r="B901">
        <v>2026</v>
      </c>
      <c r="C901" t="s">
        <v>220</v>
      </c>
      <c r="D901" t="s">
        <v>271</v>
      </c>
      <c r="E901" t="s">
        <v>202</v>
      </c>
      <c r="F901" t="s">
        <v>219</v>
      </c>
      <c r="G901">
        <v>7256.4519033955858</v>
      </c>
      <c r="H901" t="s">
        <v>277</v>
      </c>
      <c r="I901" t="b">
        <v>0</v>
      </c>
    </row>
    <row r="902" spans="1:9" x14ac:dyDescent="0.2">
      <c r="A902" s="33">
        <v>46112</v>
      </c>
      <c r="B902">
        <v>2026</v>
      </c>
      <c r="C902" t="s">
        <v>222</v>
      </c>
      <c r="D902" t="s">
        <v>272</v>
      </c>
      <c r="E902" t="s">
        <v>202</v>
      </c>
      <c r="F902" t="s">
        <v>203</v>
      </c>
      <c r="G902">
        <v>2.8208333333333329</v>
      </c>
      <c r="H902" t="s">
        <v>277</v>
      </c>
      <c r="I902" t="b">
        <v>0</v>
      </c>
    </row>
    <row r="903" spans="1:9" x14ac:dyDescent="0.2">
      <c r="A903" s="33">
        <v>46112</v>
      </c>
      <c r="B903">
        <v>2026</v>
      </c>
      <c r="C903" t="s">
        <v>222</v>
      </c>
      <c r="D903" t="s">
        <v>272</v>
      </c>
      <c r="E903" t="s">
        <v>202</v>
      </c>
      <c r="F903" t="s">
        <v>205</v>
      </c>
      <c r="G903">
        <v>21178.763527379298</v>
      </c>
      <c r="H903" t="s">
        <v>277</v>
      </c>
      <c r="I903" t="b">
        <v>0</v>
      </c>
    </row>
    <row r="904" spans="1:9" x14ac:dyDescent="0.2">
      <c r="A904" s="33">
        <v>46112</v>
      </c>
      <c r="B904">
        <v>2026</v>
      </c>
      <c r="C904" t="s">
        <v>222</v>
      </c>
      <c r="D904" t="s">
        <v>272</v>
      </c>
      <c r="E904" t="s">
        <v>202</v>
      </c>
      <c r="F904" t="s">
        <v>206</v>
      </c>
      <c r="G904">
        <v>8772.3039023780657</v>
      </c>
      <c r="H904" t="s">
        <v>277</v>
      </c>
      <c r="I904" t="b">
        <v>0</v>
      </c>
    </row>
    <row r="905" spans="1:9" x14ac:dyDescent="0.2">
      <c r="A905" s="33">
        <v>46112</v>
      </c>
      <c r="B905">
        <v>2026</v>
      </c>
      <c r="C905" t="s">
        <v>222</v>
      </c>
      <c r="D905" t="s">
        <v>272</v>
      </c>
      <c r="E905" t="s">
        <v>202</v>
      </c>
      <c r="F905" t="s">
        <v>207</v>
      </c>
      <c r="G905">
        <v>2.8091666666666666</v>
      </c>
      <c r="H905" t="s">
        <v>277</v>
      </c>
      <c r="I905" t="b">
        <v>0</v>
      </c>
    </row>
    <row r="906" spans="1:9" x14ac:dyDescent="0.2">
      <c r="A906" s="33">
        <v>46112</v>
      </c>
      <c r="B906">
        <v>2026</v>
      </c>
      <c r="C906" t="s">
        <v>222</v>
      </c>
      <c r="D906" t="s">
        <v>272</v>
      </c>
      <c r="E906" t="s">
        <v>202</v>
      </c>
      <c r="F906" t="s">
        <v>10</v>
      </c>
      <c r="G906">
        <v>40630.901316487238</v>
      </c>
      <c r="H906" t="s">
        <v>277</v>
      </c>
      <c r="I906" t="b">
        <v>0</v>
      </c>
    </row>
    <row r="907" spans="1:9" x14ac:dyDescent="0.2">
      <c r="A907" s="33">
        <v>46112</v>
      </c>
      <c r="B907">
        <v>2026</v>
      </c>
      <c r="C907" t="s">
        <v>222</v>
      </c>
      <c r="D907" t="s">
        <v>272</v>
      </c>
      <c r="E907" t="s">
        <v>202</v>
      </c>
      <c r="F907" t="s">
        <v>208</v>
      </c>
      <c r="G907">
        <v>2198.7078818431728</v>
      </c>
      <c r="H907" t="s">
        <v>277</v>
      </c>
      <c r="I907" t="b">
        <v>0</v>
      </c>
    </row>
    <row r="908" spans="1:9" x14ac:dyDescent="0.2">
      <c r="A908" s="33">
        <v>46112</v>
      </c>
      <c r="B908">
        <v>2026</v>
      </c>
      <c r="C908" t="s">
        <v>222</v>
      </c>
      <c r="D908" t="s">
        <v>272</v>
      </c>
      <c r="E908" t="s">
        <v>202</v>
      </c>
      <c r="F908" t="s">
        <v>209</v>
      </c>
      <c r="G908">
        <v>48964.627860563007</v>
      </c>
      <c r="H908" t="s">
        <v>277</v>
      </c>
      <c r="I908" t="b">
        <v>0</v>
      </c>
    </row>
    <row r="909" spans="1:9" x14ac:dyDescent="0.2">
      <c r="A909" s="33">
        <v>46112</v>
      </c>
      <c r="B909">
        <v>2026</v>
      </c>
      <c r="C909" t="s">
        <v>222</v>
      </c>
      <c r="D909" t="s">
        <v>272</v>
      </c>
      <c r="E909" t="s">
        <v>202</v>
      </c>
      <c r="F909" t="s">
        <v>210</v>
      </c>
      <c r="G909">
        <v>69.806473413516841</v>
      </c>
      <c r="H909" t="s">
        <v>277</v>
      </c>
      <c r="I909" t="b">
        <v>0</v>
      </c>
    </row>
    <row r="910" spans="1:9" x14ac:dyDescent="0.2">
      <c r="A910" s="33">
        <v>46112</v>
      </c>
      <c r="B910">
        <v>2026</v>
      </c>
      <c r="C910" t="s">
        <v>222</v>
      </c>
      <c r="D910" t="s">
        <v>272</v>
      </c>
      <c r="E910" t="s">
        <v>202</v>
      </c>
      <c r="F910" t="s">
        <v>211</v>
      </c>
      <c r="G910">
        <v>31517.01408077584</v>
      </c>
      <c r="H910" t="s">
        <v>277</v>
      </c>
      <c r="I910" t="b">
        <v>0</v>
      </c>
    </row>
    <row r="911" spans="1:9" x14ac:dyDescent="0.2">
      <c r="A911" s="33">
        <v>46112</v>
      </c>
      <c r="B911">
        <v>2026</v>
      </c>
      <c r="C911" t="s">
        <v>222</v>
      </c>
      <c r="D911" t="s">
        <v>272</v>
      </c>
      <c r="E911" t="s">
        <v>202</v>
      </c>
      <c r="F911" t="s">
        <v>212</v>
      </c>
      <c r="G911">
        <v>25706.341246519463</v>
      </c>
      <c r="H911" t="s">
        <v>277</v>
      </c>
      <c r="I911" t="b">
        <v>0</v>
      </c>
    </row>
    <row r="912" spans="1:9" x14ac:dyDescent="0.2">
      <c r="A912" s="33">
        <v>46112</v>
      </c>
      <c r="B912">
        <v>2026</v>
      </c>
      <c r="C912" t="s">
        <v>222</v>
      </c>
      <c r="D912" t="s">
        <v>272</v>
      </c>
      <c r="E912" t="s">
        <v>202</v>
      </c>
      <c r="F912" t="s">
        <v>213</v>
      </c>
      <c r="G912">
        <v>36.648272542662376</v>
      </c>
      <c r="H912" t="s">
        <v>277</v>
      </c>
      <c r="I912" t="b">
        <v>0</v>
      </c>
    </row>
    <row r="913" spans="1:9" x14ac:dyDescent="0.2">
      <c r="A913" s="33">
        <v>46112</v>
      </c>
      <c r="B913">
        <v>2026</v>
      </c>
      <c r="C913" t="s">
        <v>222</v>
      </c>
      <c r="D913" t="s">
        <v>272</v>
      </c>
      <c r="E913" t="s">
        <v>202</v>
      </c>
      <c r="F913" t="s">
        <v>214</v>
      </c>
      <c r="G913">
        <v>31858.597414109172</v>
      </c>
      <c r="H913" t="s">
        <v>277</v>
      </c>
      <c r="I913" t="b">
        <v>0</v>
      </c>
    </row>
    <row r="914" spans="1:9" x14ac:dyDescent="0.2">
      <c r="A914" s="33">
        <v>46112</v>
      </c>
      <c r="B914">
        <v>2026</v>
      </c>
      <c r="C914" t="s">
        <v>222</v>
      </c>
      <c r="D914" t="s">
        <v>272</v>
      </c>
      <c r="E914" t="s">
        <v>202</v>
      </c>
      <c r="F914" t="s">
        <v>215</v>
      </c>
      <c r="G914">
        <v>45.419243044449779</v>
      </c>
      <c r="H914" t="s">
        <v>277</v>
      </c>
      <c r="I914" t="b">
        <v>0</v>
      </c>
    </row>
    <row r="915" spans="1:9" x14ac:dyDescent="0.2">
      <c r="A915" s="33">
        <v>46112</v>
      </c>
      <c r="B915">
        <v>2026</v>
      </c>
      <c r="C915" t="s">
        <v>222</v>
      </c>
      <c r="D915" t="s">
        <v>272</v>
      </c>
      <c r="E915" t="s">
        <v>202</v>
      </c>
      <c r="F915" t="s">
        <v>216</v>
      </c>
      <c r="G915">
        <v>-341.58333333333331</v>
      </c>
      <c r="H915" t="s">
        <v>277</v>
      </c>
      <c r="I915" t="b">
        <v>0</v>
      </c>
    </row>
    <row r="916" spans="1:9" x14ac:dyDescent="0.2">
      <c r="A916" s="33">
        <v>46112</v>
      </c>
      <c r="B916">
        <v>2026</v>
      </c>
      <c r="C916" t="s">
        <v>222</v>
      </c>
      <c r="D916" t="s">
        <v>272</v>
      </c>
      <c r="E916" t="s">
        <v>202</v>
      </c>
      <c r="F916" t="s">
        <v>217</v>
      </c>
      <c r="G916">
        <v>5810.6728342563774</v>
      </c>
      <c r="H916" t="s">
        <v>277</v>
      </c>
      <c r="I916" t="b">
        <v>0</v>
      </c>
    </row>
    <row r="917" spans="1:9" x14ac:dyDescent="0.2">
      <c r="A917" s="33">
        <v>46112</v>
      </c>
      <c r="B917">
        <v>2026</v>
      </c>
      <c r="C917" t="s">
        <v>222</v>
      </c>
      <c r="D917" t="s">
        <v>272</v>
      </c>
      <c r="E917" t="s">
        <v>202</v>
      </c>
      <c r="F917" t="s">
        <v>218</v>
      </c>
      <c r="G917">
        <v>7792.8695203073003</v>
      </c>
      <c r="H917" t="s">
        <v>277</v>
      </c>
      <c r="I917" t="b">
        <v>0</v>
      </c>
    </row>
    <row r="918" spans="1:9" x14ac:dyDescent="0.2">
      <c r="A918" s="33">
        <v>46112</v>
      </c>
      <c r="B918">
        <v>2026</v>
      </c>
      <c r="C918" t="s">
        <v>222</v>
      </c>
      <c r="D918" t="s">
        <v>272</v>
      </c>
      <c r="E918" t="s">
        <v>202</v>
      </c>
      <c r="F918" t="s">
        <v>1</v>
      </c>
      <c r="G918">
        <v>70143.391387942305</v>
      </c>
      <c r="H918" t="s">
        <v>277</v>
      </c>
      <c r="I918" t="b">
        <v>0</v>
      </c>
    </row>
    <row r="919" spans="1:9" x14ac:dyDescent="0.2">
      <c r="A919" s="33">
        <v>46112</v>
      </c>
      <c r="B919">
        <v>2026</v>
      </c>
      <c r="C919" t="s">
        <v>222</v>
      </c>
      <c r="D919" t="s">
        <v>272</v>
      </c>
      <c r="E919" t="s">
        <v>202</v>
      </c>
      <c r="F919" t="s">
        <v>219</v>
      </c>
      <c r="G919">
        <v>7114.4530443033618</v>
      </c>
      <c r="H919" t="s">
        <v>277</v>
      </c>
      <c r="I919" t="b">
        <v>0</v>
      </c>
    </row>
    <row r="920" spans="1:9" x14ac:dyDescent="0.2">
      <c r="A920" s="33">
        <v>46203</v>
      </c>
      <c r="B920">
        <v>2026</v>
      </c>
      <c r="C920" t="s">
        <v>224</v>
      </c>
      <c r="D920" t="s">
        <v>273</v>
      </c>
      <c r="E920" t="s">
        <v>202</v>
      </c>
      <c r="F920" t="s">
        <v>203</v>
      </c>
      <c r="G920">
        <v>2.8208333333333329</v>
      </c>
      <c r="H920" t="s">
        <v>277</v>
      </c>
      <c r="I920" t="b">
        <v>0</v>
      </c>
    </row>
    <row r="921" spans="1:9" x14ac:dyDescent="0.2">
      <c r="A921" s="33">
        <v>46203</v>
      </c>
      <c r="B921">
        <v>2026</v>
      </c>
      <c r="C921" t="s">
        <v>224</v>
      </c>
      <c r="D921" t="s">
        <v>273</v>
      </c>
      <c r="E921" t="s">
        <v>202</v>
      </c>
      <c r="F921" t="s">
        <v>205</v>
      </c>
      <c r="G921">
        <v>20967.809033533798</v>
      </c>
      <c r="H921" t="s">
        <v>277</v>
      </c>
      <c r="I921" t="b">
        <v>0</v>
      </c>
    </row>
    <row r="922" spans="1:9" x14ac:dyDescent="0.2">
      <c r="A922" s="33">
        <v>46203</v>
      </c>
      <c r="B922">
        <v>2026</v>
      </c>
      <c r="C922" t="s">
        <v>224</v>
      </c>
      <c r="D922" t="s">
        <v>273</v>
      </c>
      <c r="E922" t="s">
        <v>202</v>
      </c>
      <c r="F922" t="s">
        <v>206</v>
      </c>
      <c r="G922">
        <v>8924.0079593079954</v>
      </c>
      <c r="H922" t="s">
        <v>277</v>
      </c>
      <c r="I922" t="b">
        <v>0</v>
      </c>
    </row>
    <row r="923" spans="1:9" x14ac:dyDescent="0.2">
      <c r="A923" s="33">
        <v>46203</v>
      </c>
      <c r="B923">
        <v>2026</v>
      </c>
      <c r="C923" t="s">
        <v>224</v>
      </c>
      <c r="D923" t="s">
        <v>273</v>
      </c>
      <c r="E923" t="s">
        <v>202</v>
      </c>
      <c r="F923" t="s">
        <v>207</v>
      </c>
      <c r="G923">
        <v>2.8091666666666666</v>
      </c>
      <c r="H923" t="s">
        <v>277</v>
      </c>
      <c r="I923" t="b">
        <v>0</v>
      </c>
    </row>
    <row r="924" spans="1:9" x14ac:dyDescent="0.2">
      <c r="A924" s="33">
        <v>46203</v>
      </c>
      <c r="B924">
        <v>2026</v>
      </c>
      <c r="C924" t="s">
        <v>224</v>
      </c>
      <c r="D924" t="s">
        <v>273</v>
      </c>
      <c r="E924" t="s">
        <v>202</v>
      </c>
      <c r="F924" t="s">
        <v>10</v>
      </c>
      <c r="G924">
        <v>40704.609262320024</v>
      </c>
      <c r="H924" t="s">
        <v>277</v>
      </c>
      <c r="I924" t="b">
        <v>0</v>
      </c>
    </row>
    <row r="925" spans="1:9" x14ac:dyDescent="0.2">
      <c r="A925" s="33">
        <v>46203</v>
      </c>
      <c r="B925">
        <v>2026</v>
      </c>
      <c r="C925" t="s">
        <v>224</v>
      </c>
      <c r="D925" t="s">
        <v>273</v>
      </c>
      <c r="E925" t="s">
        <v>202</v>
      </c>
      <c r="F925" t="s">
        <v>208</v>
      </c>
      <c r="G925">
        <v>2188.5207422758526</v>
      </c>
      <c r="H925" t="s">
        <v>277</v>
      </c>
      <c r="I925" t="b">
        <v>0</v>
      </c>
    </row>
    <row r="926" spans="1:9" x14ac:dyDescent="0.2">
      <c r="A926" s="33">
        <v>46203</v>
      </c>
      <c r="B926">
        <v>2026</v>
      </c>
      <c r="C926" t="s">
        <v>224</v>
      </c>
      <c r="D926" t="s">
        <v>273</v>
      </c>
      <c r="E926" t="s">
        <v>202</v>
      </c>
      <c r="F926" t="s">
        <v>209</v>
      </c>
      <c r="G926">
        <v>48850.591243176801</v>
      </c>
      <c r="H926" t="s">
        <v>277</v>
      </c>
      <c r="I926" t="b">
        <v>0</v>
      </c>
    </row>
    <row r="927" spans="1:9" x14ac:dyDescent="0.2">
      <c r="A927" s="33">
        <v>46203</v>
      </c>
      <c r="B927">
        <v>2026</v>
      </c>
      <c r="C927" t="s">
        <v>224</v>
      </c>
      <c r="D927" t="s">
        <v>273</v>
      </c>
      <c r="E927" t="s">
        <v>202</v>
      </c>
      <c r="F927" t="s">
        <v>210</v>
      </c>
      <c r="G927">
        <v>69.968075821800156</v>
      </c>
      <c r="H927" t="s">
        <v>277</v>
      </c>
      <c r="I927" t="b">
        <v>0</v>
      </c>
    </row>
    <row r="928" spans="1:9" x14ac:dyDescent="0.2">
      <c r="A928" s="33">
        <v>46203</v>
      </c>
      <c r="B928">
        <v>2026</v>
      </c>
      <c r="C928" t="s">
        <v>224</v>
      </c>
      <c r="D928" t="s">
        <v>273</v>
      </c>
      <c r="E928" t="s">
        <v>202</v>
      </c>
      <c r="F928" t="s">
        <v>211</v>
      </c>
      <c r="G928">
        <v>31439.017969678698</v>
      </c>
      <c r="H928" t="s">
        <v>277</v>
      </c>
      <c r="I928" t="b">
        <v>0</v>
      </c>
    </row>
    <row r="929" spans="1:9" x14ac:dyDescent="0.2">
      <c r="A929" s="33">
        <v>46203</v>
      </c>
      <c r="B929">
        <v>2026</v>
      </c>
      <c r="C929" t="s">
        <v>224</v>
      </c>
      <c r="D929" t="s">
        <v>273</v>
      </c>
      <c r="E929" t="s">
        <v>202</v>
      </c>
      <c r="F929" t="s">
        <v>212</v>
      </c>
      <c r="G929">
        <v>25642.724983804157</v>
      </c>
      <c r="H929" t="s">
        <v>277</v>
      </c>
      <c r="I929" t="b">
        <v>0</v>
      </c>
    </row>
    <row r="930" spans="1:9" x14ac:dyDescent="0.2">
      <c r="A930" s="33">
        <v>46203</v>
      </c>
      <c r="B930">
        <v>2026</v>
      </c>
      <c r="C930" t="s">
        <v>224</v>
      </c>
      <c r="D930" t="s">
        <v>273</v>
      </c>
      <c r="E930" t="s">
        <v>202</v>
      </c>
      <c r="F930" t="s">
        <v>213</v>
      </c>
      <c r="G930">
        <v>36.727746385157197</v>
      </c>
      <c r="H930" t="s">
        <v>277</v>
      </c>
      <c r="I930" t="b">
        <v>0</v>
      </c>
    </row>
    <row r="931" spans="1:9" x14ac:dyDescent="0.2">
      <c r="A931" s="33">
        <v>46203</v>
      </c>
      <c r="B931">
        <v>2026</v>
      </c>
      <c r="C931" t="s">
        <v>224</v>
      </c>
      <c r="D931" t="s">
        <v>273</v>
      </c>
      <c r="E931" t="s">
        <v>202</v>
      </c>
      <c r="F931" t="s">
        <v>214</v>
      </c>
      <c r="G931">
        <v>31780.60130301203</v>
      </c>
      <c r="H931" t="s">
        <v>277</v>
      </c>
      <c r="I931" t="b">
        <v>0</v>
      </c>
    </row>
    <row r="932" spans="1:9" x14ac:dyDescent="0.2">
      <c r="A932" s="33">
        <v>46203</v>
      </c>
      <c r="B932">
        <v>2026</v>
      </c>
      <c r="C932" t="s">
        <v>224</v>
      </c>
      <c r="D932" t="s">
        <v>273</v>
      </c>
      <c r="E932" t="s">
        <v>202</v>
      </c>
      <c r="F932" t="s">
        <v>215</v>
      </c>
      <c r="G932">
        <v>45.518947980842121</v>
      </c>
      <c r="H932" t="s">
        <v>277</v>
      </c>
      <c r="I932" t="b">
        <v>0</v>
      </c>
    </row>
    <row r="933" spans="1:9" x14ac:dyDescent="0.2">
      <c r="A933" s="33">
        <v>46203</v>
      </c>
      <c r="B933">
        <v>2026</v>
      </c>
      <c r="C933" t="s">
        <v>224</v>
      </c>
      <c r="D933" t="s">
        <v>273</v>
      </c>
      <c r="E933" t="s">
        <v>202</v>
      </c>
      <c r="F933" t="s">
        <v>216</v>
      </c>
      <c r="G933">
        <v>-341.58333333333331</v>
      </c>
      <c r="H933" t="s">
        <v>277</v>
      </c>
      <c r="I933" t="b">
        <v>0</v>
      </c>
    </row>
    <row r="934" spans="1:9" x14ac:dyDescent="0.2">
      <c r="A934" s="33">
        <v>46203</v>
      </c>
      <c r="B934">
        <v>2026</v>
      </c>
      <c r="C934" t="s">
        <v>224</v>
      </c>
      <c r="D934" t="s">
        <v>273</v>
      </c>
      <c r="E934" t="s">
        <v>202</v>
      </c>
      <c r="F934" t="s">
        <v>217</v>
      </c>
      <c r="G934">
        <v>5796.2929858745401</v>
      </c>
      <c r="H934" t="s">
        <v>277</v>
      </c>
      <c r="I934" t="b">
        <v>0</v>
      </c>
    </row>
    <row r="935" spans="1:9" x14ac:dyDescent="0.2">
      <c r="A935" s="33">
        <v>46203</v>
      </c>
      <c r="B935">
        <v>2026</v>
      </c>
      <c r="C935" t="s">
        <v>224</v>
      </c>
      <c r="D935" t="s">
        <v>273</v>
      </c>
      <c r="E935" t="s">
        <v>202</v>
      </c>
      <c r="F935" t="s">
        <v>218</v>
      </c>
      <c r="G935">
        <v>7799.9791163810996</v>
      </c>
      <c r="H935" t="s">
        <v>277</v>
      </c>
      <c r="I935" t="b">
        <v>0</v>
      </c>
    </row>
    <row r="936" spans="1:9" x14ac:dyDescent="0.2">
      <c r="A936" s="33">
        <v>46203</v>
      </c>
      <c r="B936">
        <v>2026</v>
      </c>
      <c r="C936" t="s">
        <v>224</v>
      </c>
      <c r="D936" t="s">
        <v>273</v>
      </c>
      <c r="E936" t="s">
        <v>202</v>
      </c>
      <c r="F936" t="s">
        <v>1</v>
      </c>
      <c r="G936">
        <v>69818.400276710599</v>
      </c>
      <c r="H936" t="s">
        <v>277</v>
      </c>
      <c r="I936" t="b">
        <v>0</v>
      </c>
    </row>
    <row r="937" spans="1:9" x14ac:dyDescent="0.2">
      <c r="A937" s="33">
        <v>46203</v>
      </c>
      <c r="B937">
        <v>2026</v>
      </c>
      <c r="C937" t="s">
        <v>224</v>
      </c>
      <c r="D937" t="s">
        <v>273</v>
      </c>
      <c r="E937" t="s">
        <v>202</v>
      </c>
      <c r="F937" t="s">
        <v>219</v>
      </c>
      <c r="G937">
        <v>7081.490081507819</v>
      </c>
      <c r="H937" t="s">
        <v>277</v>
      </c>
      <c r="I937" t="b">
        <v>0</v>
      </c>
    </row>
    <row r="938" spans="1:9" x14ac:dyDescent="0.2">
      <c r="A938" s="33">
        <v>46295</v>
      </c>
      <c r="B938">
        <v>2027</v>
      </c>
      <c r="C938" t="s">
        <v>200</v>
      </c>
      <c r="D938" t="s">
        <v>274</v>
      </c>
      <c r="E938" t="s">
        <v>202</v>
      </c>
      <c r="F938" t="s">
        <v>203</v>
      </c>
      <c r="G938">
        <v>2.8208333333333329</v>
      </c>
      <c r="H938" t="s">
        <v>277</v>
      </c>
      <c r="I938" t="b">
        <v>0</v>
      </c>
    </row>
    <row r="939" spans="1:9" x14ac:dyDescent="0.2">
      <c r="A939" s="33">
        <v>46295</v>
      </c>
      <c r="B939">
        <v>2027</v>
      </c>
      <c r="C939" t="s">
        <v>200</v>
      </c>
      <c r="D939" t="s">
        <v>274</v>
      </c>
      <c r="E939" t="s">
        <v>202</v>
      </c>
      <c r="F939" t="s">
        <v>205</v>
      </c>
      <c r="G939">
        <v>19518.308116334501</v>
      </c>
      <c r="H939" t="s">
        <v>277</v>
      </c>
      <c r="I939" t="b">
        <v>0</v>
      </c>
    </row>
    <row r="940" spans="1:9" x14ac:dyDescent="0.2">
      <c r="A940" s="33">
        <v>46295</v>
      </c>
      <c r="B940">
        <v>2027</v>
      </c>
      <c r="C940" t="s">
        <v>200</v>
      </c>
      <c r="D940" t="s">
        <v>274</v>
      </c>
      <c r="E940" t="s">
        <v>202</v>
      </c>
      <c r="F940" t="s">
        <v>206</v>
      </c>
      <c r="G940">
        <v>9066.3647568669749</v>
      </c>
      <c r="H940" t="s">
        <v>277</v>
      </c>
      <c r="I940" t="b">
        <v>0</v>
      </c>
    </row>
    <row r="941" spans="1:9" x14ac:dyDescent="0.2">
      <c r="A941" s="33">
        <v>46295</v>
      </c>
      <c r="B941">
        <v>2027</v>
      </c>
      <c r="C941" t="s">
        <v>200</v>
      </c>
      <c r="D941" t="s">
        <v>274</v>
      </c>
      <c r="E941" t="s">
        <v>202</v>
      </c>
      <c r="F941" t="s">
        <v>207</v>
      </c>
      <c r="G941">
        <v>2.8091666666666666</v>
      </c>
      <c r="H941" t="s">
        <v>277</v>
      </c>
      <c r="I941" t="b">
        <v>0</v>
      </c>
    </row>
    <row r="942" spans="1:9" x14ac:dyDescent="0.2">
      <c r="A942" s="33">
        <v>46295</v>
      </c>
      <c r="B942">
        <v>2027</v>
      </c>
      <c r="C942" t="s">
        <v>200</v>
      </c>
      <c r="D942" t="s">
        <v>274</v>
      </c>
      <c r="E942" t="s">
        <v>202</v>
      </c>
      <c r="F942" t="s">
        <v>10</v>
      </c>
      <c r="G942">
        <v>40082.870159029764</v>
      </c>
      <c r="H942" t="s">
        <v>277</v>
      </c>
      <c r="I942" t="b">
        <v>0</v>
      </c>
    </row>
    <row r="943" spans="1:9" x14ac:dyDescent="0.2">
      <c r="A943" s="33">
        <v>46295</v>
      </c>
      <c r="B943">
        <v>2027</v>
      </c>
      <c r="C943" t="s">
        <v>200</v>
      </c>
      <c r="D943" t="s">
        <v>274</v>
      </c>
      <c r="E943" t="s">
        <v>202</v>
      </c>
      <c r="F943" t="s">
        <v>208</v>
      </c>
      <c r="G943">
        <v>2082.5093396918382</v>
      </c>
      <c r="H943" t="s">
        <v>277</v>
      </c>
      <c r="I943" t="b">
        <v>0</v>
      </c>
    </row>
    <row r="944" spans="1:9" x14ac:dyDescent="0.2">
      <c r="A944" s="33">
        <v>46295</v>
      </c>
      <c r="B944">
        <v>2027</v>
      </c>
      <c r="C944" t="s">
        <v>200</v>
      </c>
      <c r="D944" t="s">
        <v>274</v>
      </c>
      <c r="E944" t="s">
        <v>202</v>
      </c>
      <c r="F944" t="s">
        <v>209</v>
      </c>
      <c r="G944">
        <v>46918.106147390296</v>
      </c>
      <c r="H944" t="s">
        <v>277</v>
      </c>
      <c r="I944" t="b">
        <v>0</v>
      </c>
    </row>
    <row r="945" spans="1:9" x14ac:dyDescent="0.2">
      <c r="A945" s="33">
        <v>46295</v>
      </c>
      <c r="B945">
        <v>2027</v>
      </c>
      <c r="C945" t="s">
        <v>200</v>
      </c>
      <c r="D945" t="s">
        <v>274</v>
      </c>
      <c r="E945" t="s">
        <v>202</v>
      </c>
      <c r="F945" t="s">
        <v>210</v>
      </c>
      <c r="G945">
        <v>70.621069284602001</v>
      </c>
      <c r="H945" t="s">
        <v>277</v>
      </c>
      <c r="I945" t="b">
        <v>0</v>
      </c>
    </row>
    <row r="946" spans="1:9" x14ac:dyDescent="0.2">
      <c r="A946" s="33">
        <v>46295</v>
      </c>
      <c r="B946">
        <v>2027</v>
      </c>
      <c r="C946" t="s">
        <v>200</v>
      </c>
      <c r="D946" t="s">
        <v>274</v>
      </c>
      <c r="E946" t="s">
        <v>202</v>
      </c>
      <c r="F946" t="s">
        <v>211</v>
      </c>
      <c r="G946">
        <v>30674.922068829455</v>
      </c>
      <c r="H946" t="s">
        <v>277</v>
      </c>
      <c r="I946" t="b">
        <v>0</v>
      </c>
    </row>
    <row r="947" spans="1:9" x14ac:dyDescent="0.2">
      <c r="A947" s="33">
        <v>46295</v>
      </c>
      <c r="B947">
        <v>2027</v>
      </c>
      <c r="C947" t="s">
        <v>200</v>
      </c>
      <c r="D947" t="s">
        <v>274</v>
      </c>
      <c r="E947" t="s">
        <v>202</v>
      </c>
      <c r="F947" t="s">
        <v>212</v>
      </c>
      <c r="G947">
        <v>25019.502557912034</v>
      </c>
      <c r="H947" t="s">
        <v>277</v>
      </c>
      <c r="I947" t="b">
        <v>0</v>
      </c>
    </row>
    <row r="948" spans="1:9" x14ac:dyDescent="0.2">
      <c r="A948" s="33">
        <v>46295</v>
      </c>
      <c r="B948">
        <v>2027</v>
      </c>
      <c r="C948" t="s">
        <v>200</v>
      </c>
      <c r="D948" t="s">
        <v>274</v>
      </c>
      <c r="E948" t="s">
        <v>202</v>
      </c>
      <c r="F948" t="s">
        <v>213</v>
      </c>
      <c r="G948">
        <v>37.659321074426238</v>
      </c>
      <c r="H948" t="s">
        <v>277</v>
      </c>
      <c r="I948" t="b">
        <v>0</v>
      </c>
    </row>
    <row r="949" spans="1:9" x14ac:dyDescent="0.2">
      <c r="A949" s="33">
        <v>46295</v>
      </c>
      <c r="B949">
        <v>2027</v>
      </c>
      <c r="C949" t="s">
        <v>200</v>
      </c>
      <c r="D949" t="s">
        <v>274</v>
      </c>
      <c r="E949" t="s">
        <v>202</v>
      </c>
      <c r="F949" t="s">
        <v>214</v>
      </c>
      <c r="G949">
        <v>31016.505402162788</v>
      </c>
      <c r="H949" t="s">
        <v>277</v>
      </c>
      <c r="I949" t="b">
        <v>0</v>
      </c>
    </row>
    <row r="950" spans="1:9" x14ac:dyDescent="0.2">
      <c r="A950" s="33">
        <v>46295</v>
      </c>
      <c r="B950">
        <v>2027</v>
      </c>
      <c r="C950" t="s">
        <v>200</v>
      </c>
      <c r="D950" t="s">
        <v>274</v>
      </c>
      <c r="E950" t="s">
        <v>202</v>
      </c>
      <c r="F950" t="s">
        <v>215</v>
      </c>
      <c r="G950">
        <v>46.686001563901726</v>
      </c>
      <c r="H950" t="s">
        <v>277</v>
      </c>
      <c r="I950" t="b">
        <v>0</v>
      </c>
    </row>
    <row r="951" spans="1:9" x14ac:dyDescent="0.2">
      <c r="A951" s="33">
        <v>46295</v>
      </c>
      <c r="B951">
        <v>2027</v>
      </c>
      <c r="C951" t="s">
        <v>200</v>
      </c>
      <c r="D951" t="s">
        <v>274</v>
      </c>
      <c r="E951" t="s">
        <v>202</v>
      </c>
      <c r="F951" t="s">
        <v>216</v>
      </c>
      <c r="G951">
        <v>-341.58333333333331</v>
      </c>
      <c r="H951" t="s">
        <v>277</v>
      </c>
      <c r="I951" t="b">
        <v>0</v>
      </c>
    </row>
    <row r="952" spans="1:9" x14ac:dyDescent="0.2">
      <c r="A952" s="33">
        <v>46295</v>
      </c>
      <c r="B952">
        <v>2027</v>
      </c>
      <c r="C952" t="s">
        <v>200</v>
      </c>
      <c r="D952" t="s">
        <v>274</v>
      </c>
      <c r="E952" t="s">
        <v>202</v>
      </c>
      <c r="F952" t="s">
        <v>217</v>
      </c>
      <c r="G952">
        <v>5655.4195109174207</v>
      </c>
      <c r="H952" t="s">
        <v>277</v>
      </c>
      <c r="I952" t="b">
        <v>0</v>
      </c>
    </row>
    <row r="953" spans="1:9" x14ac:dyDescent="0.2">
      <c r="A953" s="33">
        <v>46295</v>
      </c>
      <c r="B953">
        <v>2027</v>
      </c>
      <c r="C953" t="s">
        <v>200</v>
      </c>
      <c r="D953" t="s">
        <v>274</v>
      </c>
      <c r="E953" t="s">
        <v>202</v>
      </c>
      <c r="F953" t="s">
        <v>218</v>
      </c>
      <c r="G953">
        <v>7080.6269492475403</v>
      </c>
      <c r="H953" t="s">
        <v>277</v>
      </c>
      <c r="I953" t="b">
        <v>0</v>
      </c>
    </row>
    <row r="954" spans="1:9" x14ac:dyDescent="0.2">
      <c r="A954" s="33">
        <v>46295</v>
      </c>
      <c r="B954">
        <v>2027</v>
      </c>
      <c r="C954" t="s">
        <v>200</v>
      </c>
      <c r="D954" t="s">
        <v>274</v>
      </c>
      <c r="E954" t="s">
        <v>202</v>
      </c>
      <c r="F954" t="s">
        <v>1</v>
      </c>
      <c r="G954">
        <v>66436.414263724801</v>
      </c>
      <c r="H954" t="s">
        <v>277</v>
      </c>
      <c r="I954" t="b">
        <v>0</v>
      </c>
    </row>
    <row r="955" spans="1:9" x14ac:dyDescent="0.2">
      <c r="A955" s="33">
        <v>46295</v>
      </c>
      <c r="B955">
        <v>2027</v>
      </c>
      <c r="C955" t="s">
        <v>200</v>
      </c>
      <c r="D955" t="s">
        <v>274</v>
      </c>
      <c r="E955" t="s">
        <v>202</v>
      </c>
      <c r="F955" t="s">
        <v>219</v>
      </c>
      <c r="G955">
        <v>6738.4644562881304</v>
      </c>
      <c r="H955" t="s">
        <v>277</v>
      </c>
      <c r="I955" t="b">
        <v>0</v>
      </c>
    </row>
    <row r="956" spans="1:9" x14ac:dyDescent="0.2">
      <c r="A956" s="33">
        <v>46387</v>
      </c>
      <c r="B956">
        <v>2027</v>
      </c>
      <c r="C956" t="s">
        <v>220</v>
      </c>
      <c r="D956" t="s">
        <v>275</v>
      </c>
      <c r="E956" t="s">
        <v>202</v>
      </c>
      <c r="F956" t="s">
        <v>203</v>
      </c>
      <c r="G956">
        <v>2.8208333333333329</v>
      </c>
      <c r="H956" t="s">
        <v>277</v>
      </c>
      <c r="I956" t="b">
        <v>0</v>
      </c>
    </row>
    <row r="957" spans="1:9" x14ac:dyDescent="0.2">
      <c r="A957" s="33">
        <v>46387</v>
      </c>
      <c r="B957">
        <v>2027</v>
      </c>
      <c r="C957" t="s">
        <v>220</v>
      </c>
      <c r="D957" t="s">
        <v>275</v>
      </c>
      <c r="E957" t="s">
        <v>202</v>
      </c>
      <c r="F957" t="s">
        <v>205</v>
      </c>
      <c r="G957">
        <v>20274.939506524101</v>
      </c>
      <c r="H957" t="s">
        <v>277</v>
      </c>
      <c r="I957" t="b">
        <v>0</v>
      </c>
    </row>
    <row r="958" spans="1:9" x14ac:dyDescent="0.2">
      <c r="A958" s="33">
        <v>46387</v>
      </c>
      <c r="B958">
        <v>2027</v>
      </c>
      <c r="C958" t="s">
        <v>220</v>
      </c>
      <c r="D958" t="s">
        <v>275</v>
      </c>
      <c r="E958" t="s">
        <v>202</v>
      </c>
      <c r="F958" t="s">
        <v>206</v>
      </c>
      <c r="G958">
        <v>9176.0010536559039</v>
      </c>
      <c r="H958" t="s">
        <v>277</v>
      </c>
      <c r="I958" t="b">
        <v>0</v>
      </c>
    </row>
    <row r="959" spans="1:9" x14ac:dyDescent="0.2">
      <c r="A959" s="33">
        <v>46387</v>
      </c>
      <c r="B959">
        <v>2027</v>
      </c>
      <c r="C959" t="s">
        <v>220</v>
      </c>
      <c r="D959" t="s">
        <v>275</v>
      </c>
      <c r="E959" t="s">
        <v>202</v>
      </c>
      <c r="F959" t="s">
        <v>207</v>
      </c>
      <c r="G959">
        <v>2.8091666666666666</v>
      </c>
      <c r="H959" t="s">
        <v>277</v>
      </c>
      <c r="I959" t="b">
        <v>0</v>
      </c>
    </row>
    <row r="960" spans="1:9" x14ac:dyDescent="0.2">
      <c r="A960" s="33">
        <v>46387</v>
      </c>
      <c r="B960">
        <v>2027</v>
      </c>
      <c r="C960" t="s">
        <v>220</v>
      </c>
      <c r="D960" t="s">
        <v>275</v>
      </c>
      <c r="E960" t="s">
        <v>202</v>
      </c>
      <c r="F960" t="s">
        <v>10</v>
      </c>
      <c r="G960">
        <v>39531.667709375171</v>
      </c>
      <c r="H960" t="s">
        <v>277</v>
      </c>
      <c r="I960" t="b">
        <v>0</v>
      </c>
    </row>
    <row r="961" spans="1:9" x14ac:dyDescent="0.2">
      <c r="A961" s="33">
        <v>46387</v>
      </c>
      <c r="B961">
        <v>2027</v>
      </c>
      <c r="C961" t="s">
        <v>220</v>
      </c>
      <c r="D961" t="s">
        <v>275</v>
      </c>
      <c r="E961" t="s">
        <v>202</v>
      </c>
      <c r="F961" t="s">
        <v>208</v>
      </c>
      <c r="G961">
        <v>2095.8641702669674</v>
      </c>
      <c r="H961" t="s">
        <v>277</v>
      </c>
      <c r="I961" t="b">
        <v>0</v>
      </c>
    </row>
    <row r="962" spans="1:9" x14ac:dyDescent="0.2">
      <c r="A962" s="33">
        <v>46387</v>
      </c>
      <c r="B962">
        <v>2027</v>
      </c>
      <c r="C962" t="s">
        <v>220</v>
      </c>
      <c r="D962" t="s">
        <v>275</v>
      </c>
      <c r="E962" t="s">
        <v>202</v>
      </c>
      <c r="F962" t="s">
        <v>209</v>
      </c>
      <c r="G962">
        <v>46587.521853173108</v>
      </c>
      <c r="H962" t="s">
        <v>277</v>
      </c>
      <c r="I962" t="b">
        <v>0</v>
      </c>
    </row>
    <row r="963" spans="1:9" x14ac:dyDescent="0.2">
      <c r="A963" s="33">
        <v>46387</v>
      </c>
      <c r="B963">
        <v>2027</v>
      </c>
      <c r="C963" t="s">
        <v>220</v>
      </c>
      <c r="D963" t="s">
        <v>275</v>
      </c>
      <c r="E963" t="s">
        <v>202</v>
      </c>
      <c r="F963" t="s">
        <v>210</v>
      </c>
      <c r="G963">
        <v>69.676648011128634</v>
      </c>
      <c r="H963" t="s">
        <v>277</v>
      </c>
      <c r="I963" t="b">
        <v>0</v>
      </c>
    </row>
    <row r="964" spans="1:9" x14ac:dyDescent="0.2">
      <c r="A964" s="33">
        <v>46387</v>
      </c>
      <c r="B964">
        <v>2027</v>
      </c>
      <c r="C964" t="s">
        <v>220</v>
      </c>
      <c r="D964" t="s">
        <v>275</v>
      </c>
      <c r="E964" t="s">
        <v>202</v>
      </c>
      <c r="F964" t="s">
        <v>211</v>
      </c>
      <c r="G964">
        <v>30014.083322385934</v>
      </c>
      <c r="H964" t="s">
        <v>277</v>
      </c>
      <c r="I964" t="b">
        <v>0</v>
      </c>
    </row>
    <row r="965" spans="1:9" x14ac:dyDescent="0.2">
      <c r="A965" s="33">
        <v>46387</v>
      </c>
      <c r="B965">
        <v>2027</v>
      </c>
      <c r="C965" t="s">
        <v>220</v>
      </c>
      <c r="D965" t="s">
        <v>275</v>
      </c>
      <c r="E965" t="s">
        <v>202</v>
      </c>
      <c r="F965" t="s">
        <v>212</v>
      </c>
      <c r="G965">
        <v>24480.500154909612</v>
      </c>
      <c r="H965" t="s">
        <v>277</v>
      </c>
      <c r="I965" t="b">
        <v>0</v>
      </c>
    </row>
    <row r="966" spans="1:9" x14ac:dyDescent="0.2">
      <c r="A966" s="33">
        <v>46387</v>
      </c>
      <c r="B966">
        <v>2027</v>
      </c>
      <c r="C966" t="s">
        <v>220</v>
      </c>
      <c r="D966" t="s">
        <v>275</v>
      </c>
      <c r="E966" t="s">
        <v>202</v>
      </c>
      <c r="F966" t="s">
        <v>213</v>
      </c>
      <c r="G966">
        <v>36.613220119452208</v>
      </c>
      <c r="H966" t="s">
        <v>277</v>
      </c>
      <c r="I966" t="b">
        <v>0</v>
      </c>
    </row>
    <row r="967" spans="1:9" x14ac:dyDescent="0.2">
      <c r="A967" s="33">
        <v>46387</v>
      </c>
      <c r="B967">
        <v>2027</v>
      </c>
      <c r="C967" t="s">
        <v>220</v>
      </c>
      <c r="D967" t="s">
        <v>275</v>
      </c>
      <c r="E967" t="s">
        <v>202</v>
      </c>
      <c r="F967" t="s">
        <v>214</v>
      </c>
      <c r="G967">
        <v>30355.666655719266</v>
      </c>
      <c r="H967" t="s">
        <v>277</v>
      </c>
      <c r="I967" t="b">
        <v>0</v>
      </c>
    </row>
    <row r="968" spans="1:9" x14ac:dyDescent="0.2">
      <c r="A968" s="33">
        <v>46387</v>
      </c>
      <c r="B968">
        <v>2027</v>
      </c>
      <c r="C968" t="s">
        <v>220</v>
      </c>
      <c r="D968" t="s">
        <v>275</v>
      </c>
      <c r="E968" t="s">
        <v>202</v>
      </c>
      <c r="F968" t="s">
        <v>215</v>
      </c>
      <c r="G968">
        <v>45.400163317973217</v>
      </c>
      <c r="H968" t="s">
        <v>277</v>
      </c>
      <c r="I968" t="b">
        <v>0</v>
      </c>
    </row>
    <row r="969" spans="1:9" x14ac:dyDescent="0.2">
      <c r="A969" s="33">
        <v>46387</v>
      </c>
      <c r="B969">
        <v>2027</v>
      </c>
      <c r="C969" t="s">
        <v>220</v>
      </c>
      <c r="D969" t="s">
        <v>275</v>
      </c>
      <c r="E969" t="s">
        <v>202</v>
      </c>
      <c r="F969" t="s">
        <v>216</v>
      </c>
      <c r="G969">
        <v>-341.58333333333331</v>
      </c>
      <c r="H969" t="s">
        <v>277</v>
      </c>
      <c r="I969" t="b">
        <v>0</v>
      </c>
    </row>
    <row r="970" spans="1:9" x14ac:dyDescent="0.2">
      <c r="A970" s="33">
        <v>46387</v>
      </c>
      <c r="B970">
        <v>2027</v>
      </c>
      <c r="C970" t="s">
        <v>220</v>
      </c>
      <c r="D970" t="s">
        <v>275</v>
      </c>
      <c r="E970" t="s">
        <v>202</v>
      </c>
      <c r="F970" t="s">
        <v>217</v>
      </c>
      <c r="G970">
        <v>5533.5831674763203</v>
      </c>
      <c r="H970" t="s">
        <v>277</v>
      </c>
      <c r="I970" t="b">
        <v>0</v>
      </c>
    </row>
    <row r="971" spans="1:9" x14ac:dyDescent="0.2">
      <c r="A971" s="33">
        <v>46387</v>
      </c>
      <c r="B971">
        <v>2027</v>
      </c>
      <c r="C971" t="s">
        <v>220</v>
      </c>
      <c r="D971" t="s">
        <v>275</v>
      </c>
      <c r="E971" t="s">
        <v>202</v>
      </c>
      <c r="F971" t="s">
        <v>218</v>
      </c>
      <c r="G971">
        <v>7354.3137749534599</v>
      </c>
      <c r="H971" t="s">
        <v>277</v>
      </c>
      <c r="I971" t="b">
        <v>0</v>
      </c>
    </row>
    <row r="972" spans="1:9" x14ac:dyDescent="0.2">
      <c r="A972" s="33">
        <v>46387</v>
      </c>
      <c r="B972">
        <v>2027</v>
      </c>
      <c r="C972" t="s">
        <v>220</v>
      </c>
      <c r="D972" t="s">
        <v>275</v>
      </c>
      <c r="E972" t="s">
        <v>202</v>
      </c>
      <c r="F972" t="s">
        <v>1</v>
      </c>
      <c r="G972">
        <v>66862.461359697205</v>
      </c>
      <c r="H972" t="s">
        <v>277</v>
      </c>
      <c r="I972" t="b">
        <v>0</v>
      </c>
    </row>
    <row r="973" spans="1:9" x14ac:dyDescent="0.2">
      <c r="A973" s="33">
        <v>46387</v>
      </c>
      <c r="B973">
        <v>2027</v>
      </c>
      <c r="C973" t="s">
        <v>220</v>
      </c>
      <c r="D973" t="s">
        <v>275</v>
      </c>
      <c r="E973" t="s">
        <v>202</v>
      </c>
      <c r="F973" t="s">
        <v>219</v>
      </c>
      <c r="G973">
        <v>6781.6772522334168</v>
      </c>
      <c r="H973" t="s">
        <v>277</v>
      </c>
      <c r="I973" t="b">
        <v>0</v>
      </c>
    </row>
    <row r="974" spans="1:9" x14ac:dyDescent="0.2">
      <c r="A974" s="33">
        <v>46477</v>
      </c>
      <c r="B974">
        <v>2027</v>
      </c>
      <c r="C974" t="s">
        <v>222</v>
      </c>
      <c r="D974" t="s">
        <v>276</v>
      </c>
      <c r="E974" t="s">
        <v>202</v>
      </c>
      <c r="F974" t="s">
        <v>203</v>
      </c>
      <c r="G974">
        <v>2.8208333333333329</v>
      </c>
      <c r="H974" t="s">
        <v>277</v>
      </c>
      <c r="I974" t="b">
        <v>0</v>
      </c>
    </row>
    <row r="975" spans="1:9" x14ac:dyDescent="0.2">
      <c r="A975" s="33">
        <v>46477</v>
      </c>
      <c r="B975">
        <v>2027</v>
      </c>
      <c r="C975" t="s">
        <v>222</v>
      </c>
      <c r="D975" t="s">
        <v>276</v>
      </c>
      <c r="E975" t="s">
        <v>202</v>
      </c>
      <c r="F975" t="s">
        <v>205</v>
      </c>
      <c r="G975">
        <v>18653.564417433099</v>
      </c>
      <c r="H975" t="s">
        <v>277</v>
      </c>
      <c r="I975" t="b">
        <v>0</v>
      </c>
    </row>
    <row r="976" spans="1:9" x14ac:dyDescent="0.2">
      <c r="A976" s="33">
        <v>46477</v>
      </c>
      <c r="B976">
        <v>2027</v>
      </c>
      <c r="C976" t="s">
        <v>222</v>
      </c>
      <c r="D976" t="s">
        <v>276</v>
      </c>
      <c r="E976" t="s">
        <v>202</v>
      </c>
      <c r="F976" t="s">
        <v>206</v>
      </c>
      <c r="G976">
        <v>9284.0261797379681</v>
      </c>
      <c r="H976" t="s">
        <v>277</v>
      </c>
      <c r="I976" t="b">
        <v>0</v>
      </c>
    </row>
    <row r="977" spans="1:9" x14ac:dyDescent="0.2">
      <c r="A977" s="33">
        <v>46477</v>
      </c>
      <c r="B977">
        <v>2027</v>
      </c>
      <c r="C977" t="s">
        <v>222</v>
      </c>
      <c r="D977" t="s">
        <v>276</v>
      </c>
      <c r="E977" t="s">
        <v>202</v>
      </c>
      <c r="F977" t="s">
        <v>207</v>
      </c>
      <c r="G977">
        <v>2.8091666666666666</v>
      </c>
      <c r="H977" t="s">
        <v>277</v>
      </c>
      <c r="I977" t="b">
        <v>0</v>
      </c>
    </row>
    <row r="978" spans="1:9" x14ac:dyDescent="0.2">
      <c r="A978" s="33">
        <v>46477</v>
      </c>
      <c r="B978">
        <v>2027</v>
      </c>
      <c r="C978" t="s">
        <v>222</v>
      </c>
      <c r="D978" t="s">
        <v>276</v>
      </c>
      <c r="E978" t="s">
        <v>202</v>
      </c>
      <c r="F978" t="s">
        <v>10</v>
      </c>
      <c r="G978">
        <v>38202.31730812024</v>
      </c>
      <c r="H978" t="s">
        <v>277</v>
      </c>
      <c r="I978" t="b">
        <v>0</v>
      </c>
    </row>
    <row r="979" spans="1:9" x14ac:dyDescent="0.2">
      <c r="A979" s="33">
        <v>46477</v>
      </c>
      <c r="B979">
        <v>2027</v>
      </c>
      <c r="C979" t="s">
        <v>222</v>
      </c>
      <c r="D979" t="s">
        <v>276</v>
      </c>
      <c r="E979" t="s">
        <v>202</v>
      </c>
      <c r="F979" t="s">
        <v>208</v>
      </c>
      <c r="G979">
        <v>1991.2008555264381</v>
      </c>
      <c r="H979" t="s">
        <v>277</v>
      </c>
      <c r="I979" t="b">
        <v>0</v>
      </c>
    </row>
    <row r="980" spans="1:9" x14ac:dyDescent="0.2">
      <c r="A980" s="33">
        <v>46477</v>
      </c>
      <c r="B980">
        <v>2027</v>
      </c>
      <c r="C980" t="s">
        <v>222</v>
      </c>
      <c r="D980" t="s">
        <v>276</v>
      </c>
      <c r="E980" t="s">
        <v>202</v>
      </c>
      <c r="F980" t="s">
        <v>209</v>
      </c>
      <c r="G980">
        <v>44869.917757976102</v>
      </c>
      <c r="H980" t="s">
        <v>277</v>
      </c>
      <c r="I980" t="b">
        <v>0</v>
      </c>
    </row>
    <row r="981" spans="1:9" x14ac:dyDescent="0.2">
      <c r="A981" s="33">
        <v>46477</v>
      </c>
      <c r="B981">
        <v>2027</v>
      </c>
      <c r="C981" t="s">
        <v>222</v>
      </c>
      <c r="D981" t="s">
        <v>276</v>
      </c>
      <c r="E981" t="s">
        <v>202</v>
      </c>
      <c r="F981" t="s">
        <v>210</v>
      </c>
      <c r="G981">
        <v>70.635167061647408</v>
      </c>
      <c r="H981" t="s">
        <v>277</v>
      </c>
      <c r="I981" t="b">
        <v>0</v>
      </c>
    </row>
    <row r="982" spans="1:9" x14ac:dyDescent="0.2">
      <c r="A982" s="33">
        <v>46477</v>
      </c>
      <c r="B982">
        <v>2027</v>
      </c>
      <c r="C982" t="s">
        <v>222</v>
      </c>
      <c r="D982" t="s">
        <v>276</v>
      </c>
      <c r="E982" t="s">
        <v>202</v>
      </c>
      <c r="F982" t="s">
        <v>211</v>
      </c>
      <c r="G982">
        <v>28576.70779504894</v>
      </c>
      <c r="H982" t="s">
        <v>277</v>
      </c>
      <c r="I982" t="b">
        <v>0</v>
      </c>
    </row>
    <row r="983" spans="1:9" x14ac:dyDescent="0.2">
      <c r="A983" s="33">
        <v>46477</v>
      </c>
      <c r="B983">
        <v>2027</v>
      </c>
      <c r="C983" t="s">
        <v>222</v>
      </c>
      <c r="D983" t="s">
        <v>276</v>
      </c>
      <c r="E983" t="s">
        <v>202</v>
      </c>
      <c r="F983" t="s">
        <v>212</v>
      </c>
      <c r="G983">
        <v>23308.128124030634</v>
      </c>
      <c r="H983" t="s">
        <v>277</v>
      </c>
      <c r="I983" t="b">
        <v>0</v>
      </c>
    </row>
    <row r="984" spans="1:9" x14ac:dyDescent="0.2">
      <c r="A984" s="33">
        <v>46477</v>
      </c>
      <c r="B984">
        <v>2027</v>
      </c>
      <c r="C984" t="s">
        <v>222</v>
      </c>
      <c r="D984" t="s">
        <v>276</v>
      </c>
      <c r="E984" t="s">
        <v>202</v>
      </c>
      <c r="F984" t="s">
        <v>213</v>
      </c>
      <c r="G984">
        <v>36.69214489795953</v>
      </c>
      <c r="H984" t="s">
        <v>277</v>
      </c>
      <c r="I984" t="b">
        <v>0</v>
      </c>
    </row>
    <row r="985" spans="1:9" x14ac:dyDescent="0.2">
      <c r="A985" s="33">
        <v>46477</v>
      </c>
      <c r="B985">
        <v>2027</v>
      </c>
      <c r="C985" t="s">
        <v>222</v>
      </c>
      <c r="D985" t="s">
        <v>276</v>
      </c>
      <c r="E985" t="s">
        <v>202</v>
      </c>
      <c r="F985" t="s">
        <v>214</v>
      </c>
      <c r="G985">
        <v>28918.291128382272</v>
      </c>
      <c r="H985" t="s">
        <v>277</v>
      </c>
      <c r="I985" t="b">
        <v>0</v>
      </c>
    </row>
    <row r="986" spans="1:9" x14ac:dyDescent="0.2">
      <c r="A986" s="33">
        <v>46477</v>
      </c>
      <c r="B986">
        <v>2027</v>
      </c>
      <c r="C986" t="s">
        <v>222</v>
      </c>
      <c r="D986" t="s">
        <v>276</v>
      </c>
      <c r="E986" t="s">
        <v>202</v>
      </c>
      <c r="F986" t="s">
        <v>215</v>
      </c>
      <c r="G986">
        <v>45.523781345187238</v>
      </c>
      <c r="H986" t="s">
        <v>277</v>
      </c>
      <c r="I986" t="b">
        <v>0</v>
      </c>
    </row>
    <row r="987" spans="1:9" x14ac:dyDescent="0.2">
      <c r="A987" s="33">
        <v>46477</v>
      </c>
      <c r="B987">
        <v>2027</v>
      </c>
      <c r="C987" t="s">
        <v>222</v>
      </c>
      <c r="D987" t="s">
        <v>276</v>
      </c>
      <c r="E987" t="s">
        <v>202</v>
      </c>
      <c r="F987" t="s">
        <v>216</v>
      </c>
      <c r="G987">
        <v>-341.58333333333331</v>
      </c>
      <c r="H987" t="s">
        <v>277</v>
      </c>
      <c r="I987" t="b">
        <v>0</v>
      </c>
    </row>
    <row r="988" spans="1:9" x14ac:dyDescent="0.2">
      <c r="A988" s="33">
        <v>46477</v>
      </c>
      <c r="B988">
        <v>2027</v>
      </c>
      <c r="C988" t="s">
        <v>222</v>
      </c>
      <c r="D988" t="s">
        <v>276</v>
      </c>
      <c r="E988" t="s">
        <v>202</v>
      </c>
      <c r="F988" t="s">
        <v>217</v>
      </c>
      <c r="G988">
        <v>5268.5796710183076</v>
      </c>
      <c r="H988" t="s">
        <v>277</v>
      </c>
      <c r="I988" t="b">
        <v>0</v>
      </c>
    </row>
    <row r="989" spans="1:9" x14ac:dyDescent="0.2">
      <c r="A989" s="33">
        <v>46477</v>
      </c>
      <c r="B989">
        <v>2027</v>
      </c>
      <c r="C989" t="s">
        <v>222</v>
      </c>
      <c r="D989" t="s">
        <v>276</v>
      </c>
      <c r="E989" t="s">
        <v>202</v>
      </c>
      <c r="F989" t="s">
        <v>218</v>
      </c>
      <c r="G989">
        <v>7517.4120816145596</v>
      </c>
      <c r="H989" t="s">
        <v>277</v>
      </c>
      <c r="I989" t="b">
        <v>0</v>
      </c>
    </row>
    <row r="990" spans="1:9" x14ac:dyDescent="0.2">
      <c r="A990" s="33">
        <v>46477</v>
      </c>
      <c r="B990">
        <v>2027</v>
      </c>
      <c r="C990" t="s">
        <v>222</v>
      </c>
      <c r="D990" t="s">
        <v>276</v>
      </c>
      <c r="E990" t="s">
        <v>202</v>
      </c>
      <c r="F990" t="s">
        <v>1</v>
      </c>
      <c r="G990">
        <v>63523.482175409197</v>
      </c>
      <c r="H990" t="s">
        <v>277</v>
      </c>
      <c r="I990" t="b">
        <v>0</v>
      </c>
    </row>
    <row r="991" spans="1:9" x14ac:dyDescent="0.2">
      <c r="A991" s="33">
        <v>46477</v>
      </c>
      <c r="B991">
        <v>2027</v>
      </c>
      <c r="C991" t="s">
        <v>222</v>
      </c>
      <c r="D991" t="s">
        <v>276</v>
      </c>
      <c r="E991" t="s">
        <v>202</v>
      </c>
      <c r="F991" t="s">
        <v>219</v>
      </c>
      <c r="G991">
        <v>6443.0136924528315</v>
      </c>
      <c r="H991" t="s">
        <v>277</v>
      </c>
      <c r="I991" t="b">
        <v>0</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BA8D83-F185-B645-9377-0480607694AD}">
  <dimension ref="A1:I991"/>
  <sheetViews>
    <sheetView workbookViewId="0"/>
  </sheetViews>
  <sheetFormatPr baseColWidth="10" defaultRowHeight="16" x14ac:dyDescent="0.2"/>
  <cols>
    <col min="1" max="1" width="10.5" bestFit="1" customWidth="1"/>
    <col min="2" max="2" width="13.1640625" bestFit="1" customWidth="1"/>
    <col min="3" max="3" width="15.83203125" bestFit="1" customWidth="1"/>
    <col min="4" max="4" width="14.83203125" bestFit="1" customWidth="1"/>
    <col min="5" max="5" width="16" bestFit="1" customWidth="1"/>
    <col min="6" max="6" width="34" bestFit="1" customWidth="1"/>
    <col min="7" max="7" width="12.83203125" bestFit="1" customWidth="1"/>
    <col min="9" max="9" width="14.1640625" bestFit="1" customWidth="1"/>
  </cols>
  <sheetData>
    <row r="1" spans="1:9" x14ac:dyDescent="0.2">
      <c r="A1" t="s">
        <v>125</v>
      </c>
      <c r="B1" t="s">
        <v>194</v>
      </c>
      <c r="C1" t="s">
        <v>195</v>
      </c>
      <c r="D1" t="s">
        <v>196</v>
      </c>
      <c r="E1" t="s">
        <v>197</v>
      </c>
      <c r="F1" t="s">
        <v>0</v>
      </c>
      <c r="G1" t="s">
        <v>190</v>
      </c>
      <c r="H1" t="s">
        <v>198</v>
      </c>
      <c r="I1" t="s">
        <v>199</v>
      </c>
    </row>
    <row r="2" spans="1:9" x14ac:dyDescent="0.2">
      <c r="A2" s="33">
        <v>41547</v>
      </c>
      <c r="B2">
        <v>2014</v>
      </c>
      <c r="C2" t="s">
        <v>200</v>
      </c>
      <c r="D2" t="s">
        <v>201</v>
      </c>
      <c r="E2" t="s">
        <v>202</v>
      </c>
      <c r="F2" t="s">
        <v>203</v>
      </c>
      <c r="G2">
        <v>0.63</v>
      </c>
      <c r="H2" t="s">
        <v>204</v>
      </c>
      <c r="I2" t="b">
        <v>1</v>
      </c>
    </row>
    <row r="3" spans="1:9" x14ac:dyDescent="0.2">
      <c r="A3" s="33">
        <v>41547</v>
      </c>
      <c r="B3">
        <v>2014</v>
      </c>
      <c r="C3" t="s">
        <v>200</v>
      </c>
      <c r="D3" t="s">
        <v>201</v>
      </c>
      <c r="E3" t="s">
        <v>202</v>
      </c>
      <c r="F3" t="s">
        <v>205</v>
      </c>
      <c r="G3">
        <v>5114</v>
      </c>
      <c r="H3" t="s">
        <v>204</v>
      </c>
      <c r="I3" t="b">
        <v>1</v>
      </c>
    </row>
    <row r="4" spans="1:9" x14ac:dyDescent="0.2">
      <c r="A4" s="33">
        <v>41547</v>
      </c>
      <c r="B4">
        <v>2014</v>
      </c>
      <c r="C4" t="s">
        <v>200</v>
      </c>
      <c r="D4" t="s">
        <v>201</v>
      </c>
      <c r="E4" t="s">
        <v>202</v>
      </c>
      <c r="F4" t="s">
        <v>206</v>
      </c>
      <c r="G4">
        <v>954</v>
      </c>
      <c r="H4" t="s">
        <v>204</v>
      </c>
      <c r="I4" t="b">
        <v>1</v>
      </c>
    </row>
    <row r="5" spans="1:9" x14ac:dyDescent="0.2">
      <c r="A5" s="33">
        <v>41547</v>
      </c>
      <c r="B5">
        <v>2014</v>
      </c>
      <c r="C5" t="s">
        <v>200</v>
      </c>
      <c r="D5" t="s">
        <v>201</v>
      </c>
      <c r="E5" t="s">
        <v>202</v>
      </c>
      <c r="F5" t="s">
        <v>207</v>
      </c>
      <c r="G5">
        <v>0.62</v>
      </c>
      <c r="H5" t="s">
        <v>204</v>
      </c>
      <c r="I5" t="b">
        <v>1</v>
      </c>
    </row>
    <row r="6" spans="1:9" x14ac:dyDescent="0.2">
      <c r="A6" s="33">
        <v>41547</v>
      </c>
      <c r="B6">
        <v>2014</v>
      </c>
      <c r="C6" t="s">
        <v>200</v>
      </c>
      <c r="D6" t="s">
        <v>201</v>
      </c>
      <c r="E6" t="s">
        <v>202</v>
      </c>
      <c r="F6" t="s">
        <v>10</v>
      </c>
      <c r="G6">
        <v>7288</v>
      </c>
      <c r="H6" t="s">
        <v>204</v>
      </c>
      <c r="I6" t="b">
        <v>1</v>
      </c>
    </row>
    <row r="7" spans="1:9" x14ac:dyDescent="0.2">
      <c r="A7" s="33">
        <v>41547</v>
      </c>
      <c r="B7">
        <v>2014</v>
      </c>
      <c r="C7" t="s">
        <v>200</v>
      </c>
      <c r="D7" t="s">
        <v>201</v>
      </c>
      <c r="E7" t="s">
        <v>202</v>
      </c>
      <c r="F7" t="s">
        <v>208</v>
      </c>
      <c r="G7">
        <v>1010</v>
      </c>
      <c r="H7" t="s">
        <v>204</v>
      </c>
      <c r="I7" t="b">
        <v>1</v>
      </c>
    </row>
    <row r="8" spans="1:9" x14ac:dyDescent="0.2">
      <c r="A8" s="33">
        <v>41547</v>
      </c>
      <c r="B8">
        <v>2014</v>
      </c>
      <c r="C8" t="s">
        <v>200</v>
      </c>
      <c r="D8" t="s">
        <v>201</v>
      </c>
      <c r="E8" t="s">
        <v>202</v>
      </c>
      <c r="F8" t="s">
        <v>209</v>
      </c>
      <c r="G8">
        <v>13415</v>
      </c>
      <c r="H8" t="s">
        <v>204</v>
      </c>
      <c r="I8" t="b">
        <v>1</v>
      </c>
    </row>
    <row r="9" spans="1:9" x14ac:dyDescent="0.2">
      <c r="A9" s="33">
        <v>41547</v>
      </c>
      <c r="B9">
        <v>2014</v>
      </c>
      <c r="C9" t="s">
        <v>200</v>
      </c>
      <c r="D9" t="s">
        <v>201</v>
      </c>
      <c r="E9" t="s">
        <v>202</v>
      </c>
      <c r="F9" t="s">
        <v>210</v>
      </c>
      <c r="G9">
        <v>72.40002158778131</v>
      </c>
      <c r="H9" t="s">
        <v>204</v>
      </c>
      <c r="I9" t="b">
        <v>1</v>
      </c>
    </row>
    <row r="10" spans="1:9" x14ac:dyDescent="0.2">
      <c r="A10" s="33">
        <v>41547</v>
      </c>
      <c r="B10">
        <v>2014</v>
      </c>
      <c r="C10" t="s">
        <v>200</v>
      </c>
      <c r="D10" t="s">
        <v>201</v>
      </c>
      <c r="E10" t="s">
        <v>202</v>
      </c>
      <c r="F10" t="s">
        <v>211</v>
      </c>
      <c r="G10">
        <v>6408</v>
      </c>
      <c r="H10" t="s">
        <v>204</v>
      </c>
      <c r="I10" t="b">
        <v>1</v>
      </c>
    </row>
    <row r="11" spans="1:9" x14ac:dyDescent="0.2">
      <c r="A11" s="33">
        <v>41547</v>
      </c>
      <c r="B11">
        <v>2014</v>
      </c>
      <c r="C11" t="s">
        <v>200</v>
      </c>
      <c r="D11" t="s">
        <v>201</v>
      </c>
      <c r="E11" t="s">
        <v>202</v>
      </c>
      <c r="F11" t="s">
        <v>212</v>
      </c>
      <c r="G11">
        <v>5244</v>
      </c>
      <c r="H11" t="s">
        <v>204</v>
      </c>
      <c r="I11" t="b">
        <v>1</v>
      </c>
    </row>
    <row r="12" spans="1:9" x14ac:dyDescent="0.2">
      <c r="A12" s="33">
        <v>41547</v>
      </c>
      <c r="B12">
        <v>2014</v>
      </c>
      <c r="C12" t="s">
        <v>200</v>
      </c>
      <c r="D12" t="s">
        <v>201</v>
      </c>
      <c r="E12" t="s">
        <v>202</v>
      </c>
      <c r="F12" t="s">
        <v>213</v>
      </c>
      <c r="G12">
        <v>28.301581304981379</v>
      </c>
      <c r="H12" t="s">
        <v>204</v>
      </c>
      <c r="I12" t="b">
        <v>1</v>
      </c>
    </row>
    <row r="13" spans="1:9" x14ac:dyDescent="0.2">
      <c r="A13" s="33">
        <v>41547</v>
      </c>
      <c r="B13">
        <v>2014</v>
      </c>
      <c r="C13" t="s">
        <v>200</v>
      </c>
      <c r="D13" t="s">
        <v>201</v>
      </c>
      <c r="E13" t="s">
        <v>202</v>
      </c>
      <c r="F13" t="s">
        <v>214</v>
      </c>
      <c r="G13">
        <v>6334</v>
      </c>
      <c r="H13" t="s">
        <v>204</v>
      </c>
      <c r="I13" t="b">
        <v>1</v>
      </c>
    </row>
    <row r="14" spans="1:9" x14ac:dyDescent="0.2">
      <c r="A14" s="33">
        <v>41547</v>
      </c>
      <c r="B14">
        <v>2014</v>
      </c>
      <c r="C14" t="s">
        <v>200</v>
      </c>
      <c r="D14" t="s">
        <v>201</v>
      </c>
      <c r="E14" t="s">
        <v>202</v>
      </c>
      <c r="F14" t="s">
        <v>215</v>
      </c>
      <c r="G14">
        <v>34.184251713530138</v>
      </c>
      <c r="H14" t="s">
        <v>204</v>
      </c>
      <c r="I14" t="b">
        <v>1</v>
      </c>
    </row>
    <row r="15" spans="1:9" x14ac:dyDescent="0.2">
      <c r="A15" s="33">
        <v>41547</v>
      </c>
      <c r="B15">
        <v>2014</v>
      </c>
      <c r="C15" t="s">
        <v>200</v>
      </c>
      <c r="D15" t="s">
        <v>201</v>
      </c>
      <c r="E15" t="s">
        <v>202</v>
      </c>
      <c r="F15" t="s">
        <v>216</v>
      </c>
      <c r="G15">
        <v>74</v>
      </c>
      <c r="H15" t="s">
        <v>204</v>
      </c>
      <c r="I15" t="b">
        <v>1</v>
      </c>
    </row>
    <row r="16" spans="1:9" x14ac:dyDescent="0.2">
      <c r="A16" s="33">
        <v>41547</v>
      </c>
      <c r="B16">
        <v>2014</v>
      </c>
      <c r="C16" t="s">
        <v>200</v>
      </c>
      <c r="D16" t="s">
        <v>201</v>
      </c>
      <c r="E16" t="s">
        <v>202</v>
      </c>
      <c r="F16" t="s">
        <v>217</v>
      </c>
      <c r="G16">
        <v>1164</v>
      </c>
      <c r="H16" t="s">
        <v>204</v>
      </c>
      <c r="I16" t="b">
        <v>1</v>
      </c>
    </row>
    <row r="17" spans="1:9" x14ac:dyDescent="0.2">
      <c r="A17" s="33">
        <v>41547</v>
      </c>
      <c r="B17">
        <v>2014</v>
      </c>
      <c r="C17" t="s">
        <v>200</v>
      </c>
      <c r="D17" t="s">
        <v>201</v>
      </c>
      <c r="E17" t="s">
        <v>202</v>
      </c>
      <c r="F17" t="s">
        <v>218</v>
      </c>
      <c r="G17">
        <v>2767</v>
      </c>
      <c r="H17" t="s">
        <v>204</v>
      </c>
      <c r="I17" t="b">
        <v>1</v>
      </c>
    </row>
    <row r="18" spans="1:9" x14ac:dyDescent="0.2">
      <c r="A18" s="33">
        <v>41547</v>
      </c>
      <c r="B18">
        <v>2014</v>
      </c>
      <c r="C18" t="s">
        <v>200</v>
      </c>
      <c r="D18" t="s">
        <v>201</v>
      </c>
      <c r="E18" t="s">
        <v>202</v>
      </c>
      <c r="F18" t="s">
        <v>1</v>
      </c>
      <c r="G18">
        <v>18529</v>
      </c>
      <c r="H18" t="s">
        <v>204</v>
      </c>
      <c r="I18" t="b">
        <v>1</v>
      </c>
    </row>
    <row r="19" spans="1:9" x14ac:dyDescent="0.2">
      <c r="A19" s="33">
        <v>41547</v>
      </c>
      <c r="B19">
        <v>2014</v>
      </c>
      <c r="C19" t="s">
        <v>200</v>
      </c>
      <c r="D19" t="s">
        <v>201</v>
      </c>
      <c r="E19" t="s">
        <v>202</v>
      </c>
      <c r="F19" t="s">
        <v>219</v>
      </c>
      <c r="G19">
        <v>3304</v>
      </c>
      <c r="H19" t="s">
        <v>204</v>
      </c>
      <c r="I19" t="b">
        <v>1</v>
      </c>
    </row>
    <row r="20" spans="1:9" x14ac:dyDescent="0.2">
      <c r="A20" s="33">
        <v>41639</v>
      </c>
      <c r="B20">
        <v>2014</v>
      </c>
      <c r="C20" t="s">
        <v>220</v>
      </c>
      <c r="D20" t="s">
        <v>221</v>
      </c>
      <c r="E20" t="s">
        <v>202</v>
      </c>
      <c r="F20" t="s">
        <v>203</v>
      </c>
      <c r="G20">
        <v>0.79</v>
      </c>
      <c r="H20" t="s">
        <v>204</v>
      </c>
      <c r="I20" t="b">
        <v>1</v>
      </c>
    </row>
    <row r="21" spans="1:9" x14ac:dyDescent="0.2">
      <c r="A21" s="33">
        <v>41639</v>
      </c>
      <c r="B21">
        <v>2014</v>
      </c>
      <c r="C21" t="s">
        <v>220</v>
      </c>
      <c r="D21" t="s">
        <v>221</v>
      </c>
      <c r="E21" t="s">
        <v>202</v>
      </c>
      <c r="F21" t="s">
        <v>205</v>
      </c>
      <c r="G21">
        <v>8284</v>
      </c>
      <c r="H21" t="s">
        <v>204</v>
      </c>
      <c r="I21" t="b">
        <v>1</v>
      </c>
    </row>
    <row r="22" spans="1:9" x14ac:dyDescent="0.2">
      <c r="A22" s="33">
        <v>41639</v>
      </c>
      <c r="B22">
        <v>2014</v>
      </c>
      <c r="C22" t="s">
        <v>220</v>
      </c>
      <c r="D22" t="s">
        <v>221</v>
      </c>
      <c r="E22" t="s">
        <v>202</v>
      </c>
      <c r="F22" t="s">
        <v>206</v>
      </c>
      <c r="G22">
        <v>1261</v>
      </c>
      <c r="H22" t="s">
        <v>204</v>
      </c>
      <c r="I22" t="b">
        <v>1</v>
      </c>
    </row>
    <row r="23" spans="1:9" x14ac:dyDescent="0.2">
      <c r="A23" s="33">
        <v>41639</v>
      </c>
      <c r="B23">
        <v>2014</v>
      </c>
      <c r="C23" t="s">
        <v>220</v>
      </c>
      <c r="D23" t="s">
        <v>221</v>
      </c>
      <c r="E23" t="s">
        <v>202</v>
      </c>
      <c r="F23" t="s">
        <v>207</v>
      </c>
      <c r="G23">
        <v>0.78</v>
      </c>
      <c r="H23" t="s">
        <v>204</v>
      </c>
      <c r="I23" t="b">
        <v>1</v>
      </c>
    </row>
    <row r="24" spans="1:9" x14ac:dyDescent="0.2">
      <c r="A24" s="33">
        <v>41639</v>
      </c>
      <c r="B24">
        <v>2014</v>
      </c>
      <c r="C24" t="s">
        <v>220</v>
      </c>
      <c r="D24" t="s">
        <v>221</v>
      </c>
      <c r="E24" t="s">
        <v>202</v>
      </c>
      <c r="F24" t="s">
        <v>10</v>
      </c>
      <c r="G24">
        <v>9230</v>
      </c>
      <c r="H24" t="s">
        <v>204</v>
      </c>
      <c r="I24" t="b">
        <v>1</v>
      </c>
    </row>
    <row r="25" spans="1:9" x14ac:dyDescent="0.2">
      <c r="A25" s="33">
        <v>41639</v>
      </c>
      <c r="B25">
        <v>2014</v>
      </c>
      <c r="C25" t="s">
        <v>220</v>
      </c>
      <c r="D25" t="s">
        <v>221</v>
      </c>
      <c r="E25" t="s">
        <v>202</v>
      </c>
      <c r="F25" t="s">
        <v>208</v>
      </c>
      <c r="G25">
        <v>1235</v>
      </c>
      <c r="H25" t="s">
        <v>204</v>
      </c>
      <c r="I25" t="b">
        <v>1</v>
      </c>
    </row>
    <row r="26" spans="1:9" x14ac:dyDescent="0.2">
      <c r="A26" s="33">
        <v>41639</v>
      </c>
      <c r="B26">
        <v>2014</v>
      </c>
      <c r="C26" t="s">
        <v>220</v>
      </c>
      <c r="D26" t="s">
        <v>221</v>
      </c>
      <c r="E26" t="s">
        <v>202</v>
      </c>
      <c r="F26" t="s">
        <v>209</v>
      </c>
      <c r="G26">
        <v>16235</v>
      </c>
      <c r="H26" t="s">
        <v>204</v>
      </c>
      <c r="I26" t="b">
        <v>1</v>
      </c>
    </row>
    <row r="27" spans="1:9" x14ac:dyDescent="0.2">
      <c r="A27" s="33">
        <v>41639</v>
      </c>
      <c r="B27">
        <v>2014</v>
      </c>
      <c r="C27" t="s">
        <v>220</v>
      </c>
      <c r="D27" t="s">
        <v>221</v>
      </c>
      <c r="E27" t="s">
        <v>202</v>
      </c>
      <c r="F27" t="s">
        <v>210</v>
      </c>
      <c r="G27">
        <v>66.21395652351238</v>
      </c>
      <c r="H27" t="s">
        <v>204</v>
      </c>
      <c r="I27" t="b">
        <v>1</v>
      </c>
    </row>
    <row r="28" spans="1:9" x14ac:dyDescent="0.2">
      <c r="A28" s="33">
        <v>41639</v>
      </c>
      <c r="B28">
        <v>2014</v>
      </c>
      <c r="C28" t="s">
        <v>220</v>
      </c>
      <c r="D28" t="s">
        <v>221</v>
      </c>
      <c r="E28" t="s">
        <v>202</v>
      </c>
      <c r="F28" t="s">
        <v>211</v>
      </c>
      <c r="G28">
        <v>7878</v>
      </c>
      <c r="H28" t="s">
        <v>204</v>
      </c>
      <c r="I28" t="b">
        <v>1</v>
      </c>
    </row>
    <row r="29" spans="1:9" x14ac:dyDescent="0.2">
      <c r="A29" s="33">
        <v>41639</v>
      </c>
      <c r="B29">
        <v>2014</v>
      </c>
      <c r="C29" t="s">
        <v>220</v>
      </c>
      <c r="D29" t="s">
        <v>221</v>
      </c>
      <c r="E29" t="s">
        <v>202</v>
      </c>
      <c r="F29" t="s">
        <v>212</v>
      </c>
      <c r="G29">
        <v>6558</v>
      </c>
      <c r="H29" t="s">
        <v>204</v>
      </c>
      <c r="I29" t="b">
        <v>1</v>
      </c>
    </row>
    <row r="30" spans="1:9" x14ac:dyDescent="0.2">
      <c r="A30" s="33">
        <v>41639</v>
      </c>
      <c r="B30">
        <v>2014</v>
      </c>
      <c r="C30" t="s">
        <v>220</v>
      </c>
      <c r="D30" t="s">
        <v>221</v>
      </c>
      <c r="E30" t="s">
        <v>202</v>
      </c>
      <c r="F30" t="s">
        <v>213</v>
      </c>
      <c r="G30">
        <v>26.746604673926349</v>
      </c>
      <c r="H30" t="s">
        <v>204</v>
      </c>
      <c r="I30" t="b">
        <v>1</v>
      </c>
    </row>
    <row r="31" spans="1:9" x14ac:dyDescent="0.2">
      <c r="A31" s="33">
        <v>41639</v>
      </c>
      <c r="B31">
        <v>2014</v>
      </c>
      <c r="C31" t="s">
        <v>220</v>
      </c>
      <c r="D31" t="s">
        <v>221</v>
      </c>
      <c r="E31" t="s">
        <v>202</v>
      </c>
      <c r="F31" t="s">
        <v>214</v>
      </c>
      <c r="G31">
        <v>7969</v>
      </c>
      <c r="H31" t="s">
        <v>204</v>
      </c>
      <c r="I31" t="b">
        <v>1</v>
      </c>
    </row>
    <row r="32" spans="1:9" x14ac:dyDescent="0.2">
      <c r="A32" s="33">
        <v>41639</v>
      </c>
      <c r="B32">
        <v>2014</v>
      </c>
      <c r="C32" t="s">
        <v>220</v>
      </c>
      <c r="D32" t="s">
        <v>221</v>
      </c>
      <c r="E32" t="s">
        <v>202</v>
      </c>
      <c r="F32" t="s">
        <v>215</v>
      </c>
      <c r="G32">
        <v>32.501325502671399</v>
      </c>
      <c r="H32" t="s">
        <v>204</v>
      </c>
      <c r="I32" t="b">
        <v>1</v>
      </c>
    </row>
    <row r="33" spans="1:9" x14ac:dyDescent="0.2">
      <c r="A33" s="33">
        <v>41639</v>
      </c>
      <c r="B33">
        <v>2014</v>
      </c>
      <c r="C33" t="s">
        <v>220</v>
      </c>
      <c r="D33" t="s">
        <v>221</v>
      </c>
      <c r="E33" t="s">
        <v>202</v>
      </c>
      <c r="F33" t="s">
        <v>216</v>
      </c>
      <c r="G33">
        <v>-91</v>
      </c>
      <c r="H33" t="s">
        <v>204</v>
      </c>
      <c r="I33" t="b">
        <v>1</v>
      </c>
    </row>
    <row r="34" spans="1:9" x14ac:dyDescent="0.2">
      <c r="A34" s="33">
        <v>41639</v>
      </c>
      <c r="B34">
        <v>2014</v>
      </c>
      <c r="C34" t="s">
        <v>220</v>
      </c>
      <c r="D34" t="s">
        <v>221</v>
      </c>
      <c r="E34" t="s">
        <v>202</v>
      </c>
      <c r="F34" t="s">
        <v>217</v>
      </c>
      <c r="G34">
        <v>1320</v>
      </c>
      <c r="H34" t="s">
        <v>204</v>
      </c>
      <c r="I34" t="b">
        <v>1</v>
      </c>
    </row>
    <row r="35" spans="1:9" x14ac:dyDescent="0.2">
      <c r="A35" s="33">
        <v>41639</v>
      </c>
      <c r="B35">
        <v>2014</v>
      </c>
      <c r="C35" t="s">
        <v>220</v>
      </c>
      <c r="D35" t="s">
        <v>221</v>
      </c>
      <c r="E35" t="s">
        <v>202</v>
      </c>
      <c r="F35" t="s">
        <v>218</v>
      </c>
      <c r="G35">
        <v>2748</v>
      </c>
      <c r="H35" t="s">
        <v>204</v>
      </c>
      <c r="I35" t="b">
        <v>1</v>
      </c>
    </row>
    <row r="36" spans="1:9" x14ac:dyDescent="0.2">
      <c r="A36" s="33">
        <v>41639</v>
      </c>
      <c r="B36">
        <v>2014</v>
      </c>
      <c r="C36" t="s">
        <v>220</v>
      </c>
      <c r="D36" t="s">
        <v>221</v>
      </c>
      <c r="E36" t="s">
        <v>202</v>
      </c>
      <c r="F36" t="s">
        <v>1</v>
      </c>
      <c r="G36">
        <v>24519</v>
      </c>
      <c r="H36" t="s">
        <v>204</v>
      </c>
      <c r="I36" t="b">
        <v>1</v>
      </c>
    </row>
    <row r="37" spans="1:9" x14ac:dyDescent="0.2">
      <c r="A37" s="33">
        <v>41639</v>
      </c>
      <c r="B37">
        <v>2014</v>
      </c>
      <c r="C37" t="s">
        <v>220</v>
      </c>
      <c r="D37" t="s">
        <v>221</v>
      </c>
      <c r="E37" t="s">
        <v>202</v>
      </c>
      <c r="F37" t="s">
        <v>219</v>
      </c>
      <c r="G37">
        <v>4283</v>
      </c>
      <c r="H37" t="s">
        <v>204</v>
      </c>
      <c r="I37" t="b">
        <v>1</v>
      </c>
    </row>
    <row r="38" spans="1:9" x14ac:dyDescent="0.2">
      <c r="A38" s="33">
        <v>41729</v>
      </c>
      <c r="B38">
        <v>2014</v>
      </c>
      <c r="C38" t="s">
        <v>222</v>
      </c>
      <c r="D38" t="s">
        <v>223</v>
      </c>
      <c r="E38" t="s">
        <v>202</v>
      </c>
      <c r="F38" t="s">
        <v>203</v>
      </c>
      <c r="G38">
        <v>0.68</v>
      </c>
      <c r="H38" t="s">
        <v>204</v>
      </c>
      <c r="I38" t="b">
        <v>1</v>
      </c>
    </row>
    <row r="39" spans="1:9" x14ac:dyDescent="0.2">
      <c r="A39" s="33">
        <v>41729</v>
      </c>
      <c r="B39">
        <v>2014</v>
      </c>
      <c r="C39" t="s">
        <v>222</v>
      </c>
      <c r="D39" t="s">
        <v>223</v>
      </c>
      <c r="E39" t="s">
        <v>202</v>
      </c>
      <c r="F39" t="s">
        <v>205</v>
      </c>
      <c r="G39">
        <v>5941</v>
      </c>
      <c r="H39" t="s">
        <v>204</v>
      </c>
      <c r="I39" t="b">
        <v>1</v>
      </c>
    </row>
    <row r="40" spans="1:9" x14ac:dyDescent="0.2">
      <c r="A40" s="33">
        <v>41729</v>
      </c>
      <c r="B40">
        <v>2014</v>
      </c>
      <c r="C40" t="s">
        <v>222</v>
      </c>
      <c r="D40" t="s">
        <v>223</v>
      </c>
      <c r="E40" t="s">
        <v>202</v>
      </c>
      <c r="F40" t="s">
        <v>206</v>
      </c>
      <c r="G40">
        <v>1255</v>
      </c>
      <c r="H40" t="s">
        <v>204</v>
      </c>
      <c r="I40" t="b">
        <v>1</v>
      </c>
    </row>
    <row r="41" spans="1:9" x14ac:dyDescent="0.2">
      <c r="A41" s="33">
        <v>41729</v>
      </c>
      <c r="B41">
        <v>2014</v>
      </c>
      <c r="C41" t="s">
        <v>222</v>
      </c>
      <c r="D41" t="s">
        <v>223</v>
      </c>
      <c r="E41" t="s">
        <v>202</v>
      </c>
      <c r="F41" t="s">
        <v>207</v>
      </c>
      <c r="G41">
        <v>0.68</v>
      </c>
      <c r="H41" t="s">
        <v>204</v>
      </c>
      <c r="I41" t="b">
        <v>1</v>
      </c>
    </row>
    <row r="42" spans="1:9" x14ac:dyDescent="0.2">
      <c r="A42" s="33">
        <v>41729</v>
      </c>
      <c r="B42">
        <v>2014</v>
      </c>
      <c r="C42" t="s">
        <v>222</v>
      </c>
      <c r="D42" t="s">
        <v>223</v>
      </c>
      <c r="E42" t="s">
        <v>202</v>
      </c>
      <c r="F42" t="s">
        <v>10</v>
      </c>
      <c r="G42">
        <v>8229</v>
      </c>
      <c r="H42" t="s">
        <v>204</v>
      </c>
      <c r="I42" t="b">
        <v>1</v>
      </c>
    </row>
    <row r="43" spans="1:9" x14ac:dyDescent="0.2">
      <c r="A43" s="33">
        <v>41729</v>
      </c>
      <c r="B43">
        <v>2014</v>
      </c>
      <c r="C43" t="s">
        <v>222</v>
      </c>
      <c r="D43" t="s">
        <v>223</v>
      </c>
      <c r="E43" t="s">
        <v>202</v>
      </c>
      <c r="F43" t="s">
        <v>208</v>
      </c>
      <c r="G43">
        <v>1203</v>
      </c>
      <c r="H43" t="s">
        <v>204</v>
      </c>
      <c r="I43" t="b">
        <v>1</v>
      </c>
    </row>
    <row r="44" spans="1:9" x14ac:dyDescent="0.2">
      <c r="A44" s="33">
        <v>41729</v>
      </c>
      <c r="B44">
        <v>2014</v>
      </c>
      <c r="C44" t="s">
        <v>222</v>
      </c>
      <c r="D44" t="s">
        <v>223</v>
      </c>
      <c r="E44" t="s">
        <v>202</v>
      </c>
      <c r="F44" t="s">
        <v>209</v>
      </c>
      <c r="G44">
        <v>14462</v>
      </c>
      <c r="H44" t="s">
        <v>204</v>
      </c>
      <c r="I44" t="b">
        <v>1</v>
      </c>
    </row>
    <row r="45" spans="1:9" x14ac:dyDescent="0.2">
      <c r="A45" s="33">
        <v>41729</v>
      </c>
      <c r="B45">
        <v>2014</v>
      </c>
      <c r="C45" t="s">
        <v>222</v>
      </c>
      <c r="D45" t="s">
        <v>223</v>
      </c>
      <c r="E45" t="s">
        <v>202</v>
      </c>
      <c r="F45" t="s">
        <v>210</v>
      </c>
      <c r="G45">
        <v>70.881733078468855</v>
      </c>
      <c r="H45" t="s">
        <v>204</v>
      </c>
      <c r="I45" t="b">
        <v>1</v>
      </c>
    </row>
    <row r="46" spans="1:9" x14ac:dyDescent="0.2">
      <c r="A46" s="33">
        <v>41729</v>
      </c>
      <c r="B46">
        <v>2014</v>
      </c>
      <c r="C46" t="s">
        <v>222</v>
      </c>
      <c r="D46" t="s">
        <v>223</v>
      </c>
      <c r="E46" t="s">
        <v>202</v>
      </c>
      <c r="F46" t="s">
        <v>211</v>
      </c>
      <c r="G46">
        <v>6957</v>
      </c>
      <c r="H46" t="s">
        <v>204</v>
      </c>
      <c r="I46" t="b">
        <v>1</v>
      </c>
    </row>
    <row r="47" spans="1:9" x14ac:dyDescent="0.2">
      <c r="A47" s="33">
        <v>41729</v>
      </c>
      <c r="B47">
        <v>2014</v>
      </c>
      <c r="C47" t="s">
        <v>222</v>
      </c>
      <c r="D47" t="s">
        <v>223</v>
      </c>
      <c r="E47" t="s">
        <v>202</v>
      </c>
      <c r="F47" t="s">
        <v>212</v>
      </c>
      <c r="G47">
        <v>5660</v>
      </c>
      <c r="H47" t="s">
        <v>204</v>
      </c>
      <c r="I47" t="b">
        <v>1</v>
      </c>
    </row>
    <row r="48" spans="1:9" x14ac:dyDescent="0.2">
      <c r="A48" s="33">
        <v>41729</v>
      </c>
      <c r="B48">
        <v>2014</v>
      </c>
      <c r="C48" t="s">
        <v>222</v>
      </c>
      <c r="D48" t="s">
        <v>223</v>
      </c>
      <c r="E48" t="s">
        <v>202</v>
      </c>
      <c r="F48" t="s">
        <v>213</v>
      </c>
      <c r="G48">
        <v>27.741018477674849</v>
      </c>
      <c r="H48" t="s">
        <v>204</v>
      </c>
      <c r="I48" t="b">
        <v>1</v>
      </c>
    </row>
    <row r="49" spans="1:9" x14ac:dyDescent="0.2">
      <c r="A49" s="33">
        <v>41729</v>
      </c>
      <c r="B49">
        <v>2014</v>
      </c>
      <c r="C49" t="s">
        <v>222</v>
      </c>
      <c r="D49" t="s">
        <v>223</v>
      </c>
      <c r="E49" t="s">
        <v>202</v>
      </c>
      <c r="F49" t="s">
        <v>214</v>
      </c>
      <c r="G49">
        <v>6974</v>
      </c>
      <c r="H49" t="s">
        <v>204</v>
      </c>
      <c r="I49" t="b">
        <v>1</v>
      </c>
    </row>
    <row r="50" spans="1:9" x14ac:dyDescent="0.2">
      <c r="A50" s="33">
        <v>41729</v>
      </c>
      <c r="B50">
        <v>2014</v>
      </c>
      <c r="C50" t="s">
        <v>222</v>
      </c>
      <c r="D50" t="s">
        <v>223</v>
      </c>
      <c r="E50" t="s">
        <v>202</v>
      </c>
      <c r="F50" t="s">
        <v>215</v>
      </c>
      <c r="G50">
        <v>34.18124785570749</v>
      </c>
      <c r="H50" t="s">
        <v>204</v>
      </c>
      <c r="I50" t="b">
        <v>1</v>
      </c>
    </row>
    <row r="51" spans="1:9" x14ac:dyDescent="0.2">
      <c r="A51" s="33">
        <v>41729</v>
      </c>
      <c r="B51">
        <v>2014</v>
      </c>
      <c r="C51" t="s">
        <v>222</v>
      </c>
      <c r="D51" t="s">
        <v>223</v>
      </c>
      <c r="E51" t="s">
        <v>202</v>
      </c>
      <c r="F51" t="s">
        <v>216</v>
      </c>
      <c r="G51">
        <v>-17</v>
      </c>
      <c r="H51" t="s">
        <v>204</v>
      </c>
      <c r="I51" t="b">
        <v>1</v>
      </c>
    </row>
    <row r="52" spans="1:9" x14ac:dyDescent="0.2">
      <c r="A52" s="33">
        <v>41729</v>
      </c>
      <c r="B52">
        <v>2014</v>
      </c>
      <c r="C52" t="s">
        <v>222</v>
      </c>
      <c r="D52" t="s">
        <v>223</v>
      </c>
      <c r="E52" t="s">
        <v>202</v>
      </c>
      <c r="F52" t="s">
        <v>217</v>
      </c>
      <c r="G52">
        <v>1297</v>
      </c>
      <c r="H52" t="s">
        <v>204</v>
      </c>
      <c r="I52" t="b">
        <v>1</v>
      </c>
    </row>
    <row r="53" spans="1:9" x14ac:dyDescent="0.2">
      <c r="A53" s="33">
        <v>41729</v>
      </c>
      <c r="B53">
        <v>2014</v>
      </c>
      <c r="C53" t="s">
        <v>222</v>
      </c>
      <c r="D53" t="s">
        <v>223</v>
      </c>
      <c r="E53" t="s">
        <v>202</v>
      </c>
      <c r="F53" t="s">
        <v>218</v>
      </c>
      <c r="G53">
        <v>2743</v>
      </c>
      <c r="H53" t="s">
        <v>204</v>
      </c>
      <c r="I53" t="b">
        <v>1</v>
      </c>
    </row>
    <row r="54" spans="1:9" x14ac:dyDescent="0.2">
      <c r="A54" s="33">
        <v>41729</v>
      </c>
      <c r="B54">
        <v>2014</v>
      </c>
      <c r="C54" t="s">
        <v>222</v>
      </c>
      <c r="D54" t="s">
        <v>223</v>
      </c>
      <c r="E54" t="s">
        <v>202</v>
      </c>
      <c r="F54" t="s">
        <v>1</v>
      </c>
      <c r="G54">
        <v>20403</v>
      </c>
      <c r="H54" t="s">
        <v>204</v>
      </c>
      <c r="I54" t="b">
        <v>1</v>
      </c>
    </row>
    <row r="55" spans="1:9" x14ac:dyDescent="0.2">
      <c r="A55" s="33">
        <v>41729</v>
      </c>
      <c r="B55">
        <v>2014</v>
      </c>
      <c r="C55" t="s">
        <v>222</v>
      </c>
      <c r="D55" t="s">
        <v>223</v>
      </c>
      <c r="E55" t="s">
        <v>202</v>
      </c>
      <c r="F55" t="s">
        <v>219</v>
      </c>
      <c r="G55">
        <v>3542</v>
      </c>
      <c r="H55" t="s">
        <v>204</v>
      </c>
      <c r="I55" t="b">
        <v>1</v>
      </c>
    </row>
    <row r="56" spans="1:9" x14ac:dyDescent="0.2">
      <c r="A56" s="33">
        <v>41820</v>
      </c>
      <c r="B56">
        <v>2014</v>
      </c>
      <c r="C56" t="s">
        <v>224</v>
      </c>
      <c r="D56" t="s">
        <v>225</v>
      </c>
      <c r="E56" t="s">
        <v>202</v>
      </c>
      <c r="F56" t="s">
        <v>203</v>
      </c>
      <c r="G56">
        <v>0.56000000000000005</v>
      </c>
      <c r="H56" t="s">
        <v>204</v>
      </c>
      <c r="I56" t="b">
        <v>1</v>
      </c>
    </row>
    <row r="57" spans="1:9" x14ac:dyDescent="0.2">
      <c r="A57" s="33">
        <v>41820</v>
      </c>
      <c r="B57">
        <v>2014</v>
      </c>
      <c r="C57" t="s">
        <v>224</v>
      </c>
      <c r="D57" t="s">
        <v>225</v>
      </c>
      <c r="E57" t="s">
        <v>202</v>
      </c>
      <c r="F57" t="s">
        <v>205</v>
      </c>
      <c r="G57">
        <v>7595</v>
      </c>
      <c r="H57" t="s">
        <v>204</v>
      </c>
      <c r="I57" t="b">
        <v>1</v>
      </c>
    </row>
    <row r="58" spans="1:9" x14ac:dyDescent="0.2">
      <c r="A58" s="33">
        <v>41820</v>
      </c>
      <c r="B58">
        <v>2014</v>
      </c>
      <c r="C58" t="s">
        <v>224</v>
      </c>
      <c r="D58" t="s">
        <v>225</v>
      </c>
      <c r="E58" t="s">
        <v>202</v>
      </c>
      <c r="F58" t="s">
        <v>206</v>
      </c>
      <c r="G58">
        <v>1742</v>
      </c>
      <c r="H58" t="s">
        <v>204</v>
      </c>
      <c r="I58" t="b">
        <v>1</v>
      </c>
    </row>
    <row r="59" spans="1:9" x14ac:dyDescent="0.2">
      <c r="A59" s="33">
        <v>41820</v>
      </c>
      <c r="B59">
        <v>2014</v>
      </c>
      <c r="C59" t="s">
        <v>224</v>
      </c>
      <c r="D59" t="s">
        <v>225</v>
      </c>
      <c r="E59" t="s">
        <v>202</v>
      </c>
      <c r="F59" t="s">
        <v>207</v>
      </c>
      <c r="G59">
        <v>0.54999999999999982</v>
      </c>
      <c r="H59" t="s">
        <v>204</v>
      </c>
      <c r="I59" t="b">
        <v>1</v>
      </c>
    </row>
    <row r="60" spans="1:9" x14ac:dyDescent="0.2">
      <c r="A60" s="33">
        <v>41820</v>
      </c>
      <c r="B60">
        <v>2014</v>
      </c>
      <c r="C60" t="s">
        <v>224</v>
      </c>
      <c r="D60" t="s">
        <v>225</v>
      </c>
      <c r="E60" t="s">
        <v>202</v>
      </c>
      <c r="F60" t="s">
        <v>10</v>
      </c>
      <c r="G60">
        <v>8224</v>
      </c>
      <c r="H60" t="s">
        <v>204</v>
      </c>
      <c r="I60" t="b">
        <v>1</v>
      </c>
    </row>
    <row r="61" spans="1:9" x14ac:dyDescent="0.2">
      <c r="A61" s="33">
        <v>41820</v>
      </c>
      <c r="B61">
        <v>2014</v>
      </c>
      <c r="C61" t="s">
        <v>224</v>
      </c>
      <c r="D61" t="s">
        <v>225</v>
      </c>
      <c r="E61" t="s">
        <v>202</v>
      </c>
      <c r="F61" t="s">
        <v>208</v>
      </c>
      <c r="G61">
        <v>1373</v>
      </c>
      <c r="H61" t="s">
        <v>204</v>
      </c>
      <c r="I61" t="b">
        <v>1</v>
      </c>
    </row>
    <row r="62" spans="1:9" x14ac:dyDescent="0.2">
      <c r="A62" s="33">
        <v>41820</v>
      </c>
      <c r="B62">
        <v>2014</v>
      </c>
      <c r="C62" t="s">
        <v>224</v>
      </c>
      <c r="D62" t="s">
        <v>225</v>
      </c>
      <c r="E62" t="s">
        <v>202</v>
      </c>
      <c r="F62" t="s">
        <v>209</v>
      </c>
      <c r="G62">
        <v>15787</v>
      </c>
      <c r="H62" t="s">
        <v>204</v>
      </c>
      <c r="I62" t="b">
        <v>1</v>
      </c>
    </row>
    <row r="63" spans="1:9" x14ac:dyDescent="0.2">
      <c r="A63" s="33">
        <v>41820</v>
      </c>
      <c r="B63">
        <v>2014</v>
      </c>
      <c r="C63" t="s">
        <v>224</v>
      </c>
      <c r="D63" t="s">
        <v>225</v>
      </c>
      <c r="E63" t="s">
        <v>202</v>
      </c>
      <c r="F63" t="s">
        <v>210</v>
      </c>
      <c r="G63">
        <v>67.517748695577794</v>
      </c>
      <c r="H63" t="s">
        <v>204</v>
      </c>
      <c r="I63" t="b">
        <v>1</v>
      </c>
    </row>
    <row r="64" spans="1:9" x14ac:dyDescent="0.2">
      <c r="A64" s="33">
        <v>41820</v>
      </c>
      <c r="B64">
        <v>2014</v>
      </c>
      <c r="C64" t="s">
        <v>224</v>
      </c>
      <c r="D64" t="s">
        <v>225</v>
      </c>
      <c r="E64" t="s">
        <v>202</v>
      </c>
      <c r="F64" t="s">
        <v>211</v>
      </c>
      <c r="G64">
        <v>6577</v>
      </c>
      <c r="H64" t="s">
        <v>204</v>
      </c>
      <c r="I64" t="b">
        <v>1</v>
      </c>
    </row>
    <row r="65" spans="1:9" x14ac:dyDescent="0.2">
      <c r="A65" s="33">
        <v>41820</v>
      </c>
      <c r="B65">
        <v>2014</v>
      </c>
      <c r="C65" t="s">
        <v>224</v>
      </c>
      <c r="D65" t="s">
        <v>225</v>
      </c>
      <c r="E65" t="s">
        <v>202</v>
      </c>
      <c r="F65" t="s">
        <v>212</v>
      </c>
      <c r="G65">
        <v>4612</v>
      </c>
      <c r="H65" t="s">
        <v>204</v>
      </c>
      <c r="I65" t="b">
        <v>1</v>
      </c>
    </row>
    <row r="66" spans="1:9" x14ac:dyDescent="0.2">
      <c r="A66" s="33">
        <v>41820</v>
      </c>
      <c r="B66">
        <v>2014</v>
      </c>
      <c r="C66" t="s">
        <v>224</v>
      </c>
      <c r="D66" t="s">
        <v>225</v>
      </c>
      <c r="E66" t="s">
        <v>202</v>
      </c>
      <c r="F66" t="s">
        <v>213</v>
      </c>
      <c r="G66">
        <v>19.72457445898554</v>
      </c>
      <c r="H66" t="s">
        <v>204</v>
      </c>
      <c r="I66" t="b">
        <v>1</v>
      </c>
    </row>
    <row r="67" spans="1:9" x14ac:dyDescent="0.2">
      <c r="A67" s="33">
        <v>41820</v>
      </c>
      <c r="B67">
        <v>2014</v>
      </c>
      <c r="C67" t="s">
        <v>224</v>
      </c>
      <c r="D67" t="s">
        <v>225</v>
      </c>
      <c r="E67" t="s">
        <v>202</v>
      </c>
      <c r="F67" t="s">
        <v>214</v>
      </c>
      <c r="G67">
        <v>6482</v>
      </c>
      <c r="H67" t="s">
        <v>204</v>
      </c>
      <c r="I67" t="b">
        <v>1</v>
      </c>
    </row>
    <row r="68" spans="1:9" x14ac:dyDescent="0.2">
      <c r="A68" s="33">
        <v>41820</v>
      </c>
      <c r="B68">
        <v>2014</v>
      </c>
      <c r="C68" t="s">
        <v>224</v>
      </c>
      <c r="D68" t="s">
        <v>225</v>
      </c>
      <c r="E68" t="s">
        <v>202</v>
      </c>
      <c r="F68" t="s">
        <v>215</v>
      </c>
      <c r="G68">
        <v>27.722179454281068</v>
      </c>
      <c r="H68" t="s">
        <v>204</v>
      </c>
      <c r="I68" t="b">
        <v>1</v>
      </c>
    </row>
    <row r="69" spans="1:9" x14ac:dyDescent="0.2">
      <c r="A69" s="33">
        <v>41820</v>
      </c>
      <c r="B69">
        <v>2014</v>
      </c>
      <c r="C69" t="s">
        <v>224</v>
      </c>
      <c r="D69" t="s">
        <v>225</v>
      </c>
      <c r="E69" t="s">
        <v>202</v>
      </c>
      <c r="F69" t="s">
        <v>216</v>
      </c>
      <c r="G69">
        <v>95</v>
      </c>
      <c r="H69" t="s">
        <v>204</v>
      </c>
      <c r="I69" t="b">
        <v>1</v>
      </c>
    </row>
    <row r="70" spans="1:9" x14ac:dyDescent="0.2">
      <c r="A70" s="33">
        <v>41820</v>
      </c>
      <c r="B70">
        <v>2014</v>
      </c>
      <c r="C70" t="s">
        <v>224</v>
      </c>
      <c r="D70" t="s">
        <v>225</v>
      </c>
      <c r="E70" t="s">
        <v>202</v>
      </c>
      <c r="F70" t="s">
        <v>217</v>
      </c>
      <c r="G70">
        <v>1965</v>
      </c>
      <c r="H70" t="s">
        <v>204</v>
      </c>
      <c r="I70" t="b">
        <v>1</v>
      </c>
    </row>
    <row r="71" spans="1:9" x14ac:dyDescent="0.2">
      <c r="A71" s="33">
        <v>41820</v>
      </c>
      <c r="B71">
        <v>2014</v>
      </c>
      <c r="C71" t="s">
        <v>224</v>
      </c>
      <c r="D71" t="s">
        <v>225</v>
      </c>
      <c r="E71" t="s">
        <v>202</v>
      </c>
      <c r="F71" t="s">
        <v>218</v>
      </c>
      <c r="G71">
        <v>3123</v>
      </c>
      <c r="H71" t="s">
        <v>204</v>
      </c>
      <c r="I71" t="b">
        <v>1</v>
      </c>
    </row>
    <row r="72" spans="1:9" x14ac:dyDescent="0.2">
      <c r="A72" s="33">
        <v>41820</v>
      </c>
      <c r="B72">
        <v>2014</v>
      </c>
      <c r="C72" t="s">
        <v>224</v>
      </c>
      <c r="D72" t="s">
        <v>225</v>
      </c>
      <c r="E72" t="s">
        <v>202</v>
      </c>
      <c r="F72" t="s">
        <v>1</v>
      </c>
      <c r="G72">
        <v>23382</v>
      </c>
      <c r="H72" t="s">
        <v>204</v>
      </c>
      <c r="I72" t="b">
        <v>1</v>
      </c>
    </row>
    <row r="73" spans="1:9" x14ac:dyDescent="0.2">
      <c r="A73" s="33">
        <v>41820</v>
      </c>
      <c r="B73">
        <v>2014</v>
      </c>
      <c r="C73" t="s">
        <v>224</v>
      </c>
      <c r="D73" t="s">
        <v>225</v>
      </c>
      <c r="E73" t="s">
        <v>202</v>
      </c>
      <c r="F73" t="s">
        <v>219</v>
      </c>
      <c r="G73">
        <v>4682</v>
      </c>
      <c r="H73" t="s">
        <v>204</v>
      </c>
      <c r="I73" t="b">
        <v>1</v>
      </c>
    </row>
    <row r="74" spans="1:9" x14ac:dyDescent="0.2">
      <c r="A74" s="33">
        <v>41912</v>
      </c>
      <c r="B74">
        <v>2015</v>
      </c>
      <c r="C74" t="s">
        <v>200</v>
      </c>
      <c r="D74" t="s">
        <v>226</v>
      </c>
      <c r="E74" t="s">
        <v>202</v>
      </c>
      <c r="F74" t="s">
        <v>203</v>
      </c>
      <c r="G74">
        <v>0.55000000000000004</v>
      </c>
      <c r="H74" t="s">
        <v>204</v>
      </c>
      <c r="I74" t="b">
        <v>1</v>
      </c>
    </row>
    <row r="75" spans="1:9" x14ac:dyDescent="0.2">
      <c r="A75" s="33">
        <v>41912</v>
      </c>
      <c r="B75">
        <v>2015</v>
      </c>
      <c r="C75" t="s">
        <v>200</v>
      </c>
      <c r="D75" t="s">
        <v>226</v>
      </c>
      <c r="E75" t="s">
        <v>202</v>
      </c>
      <c r="F75" t="s">
        <v>205</v>
      </c>
      <c r="G75">
        <v>8273</v>
      </c>
      <c r="H75" t="s">
        <v>204</v>
      </c>
      <c r="I75" t="b">
        <v>1</v>
      </c>
    </row>
    <row r="76" spans="1:9" x14ac:dyDescent="0.2">
      <c r="A76" s="33">
        <v>41912</v>
      </c>
      <c r="B76">
        <v>2015</v>
      </c>
      <c r="C76" t="s">
        <v>200</v>
      </c>
      <c r="D76" t="s">
        <v>226</v>
      </c>
      <c r="E76" t="s">
        <v>202</v>
      </c>
      <c r="F76" t="s">
        <v>206</v>
      </c>
      <c r="G76">
        <v>1428</v>
      </c>
      <c r="H76" t="s">
        <v>204</v>
      </c>
      <c r="I76" t="b">
        <v>1</v>
      </c>
    </row>
    <row r="77" spans="1:9" x14ac:dyDescent="0.2">
      <c r="A77" s="33">
        <v>41912</v>
      </c>
      <c r="B77">
        <v>2015</v>
      </c>
      <c r="C77" t="s">
        <v>200</v>
      </c>
      <c r="D77" t="s">
        <v>226</v>
      </c>
      <c r="E77" t="s">
        <v>202</v>
      </c>
      <c r="F77" t="s">
        <v>207</v>
      </c>
      <c r="G77">
        <v>0.54</v>
      </c>
      <c r="H77" t="s">
        <v>204</v>
      </c>
      <c r="I77" t="b">
        <v>1</v>
      </c>
    </row>
    <row r="78" spans="1:9" x14ac:dyDescent="0.2">
      <c r="A78" s="33">
        <v>41912</v>
      </c>
      <c r="B78">
        <v>2015</v>
      </c>
      <c r="C78" t="s">
        <v>200</v>
      </c>
      <c r="D78" t="s">
        <v>226</v>
      </c>
      <c r="E78" t="s">
        <v>202</v>
      </c>
      <c r="F78" t="s">
        <v>10</v>
      </c>
      <c r="G78">
        <v>7272</v>
      </c>
      <c r="H78" t="s">
        <v>204</v>
      </c>
      <c r="I78" t="b">
        <v>1</v>
      </c>
    </row>
    <row r="79" spans="1:9" x14ac:dyDescent="0.2">
      <c r="A79" s="33">
        <v>41912</v>
      </c>
      <c r="B79">
        <v>2015</v>
      </c>
      <c r="C79" t="s">
        <v>200</v>
      </c>
      <c r="D79" t="s">
        <v>226</v>
      </c>
      <c r="E79" t="s">
        <v>202</v>
      </c>
      <c r="F79" t="s">
        <v>208</v>
      </c>
      <c r="G79">
        <v>1151</v>
      </c>
      <c r="H79" t="s">
        <v>204</v>
      </c>
      <c r="I79" t="b">
        <v>1</v>
      </c>
    </row>
    <row r="80" spans="1:9" x14ac:dyDescent="0.2">
      <c r="A80" s="33">
        <v>41912</v>
      </c>
      <c r="B80">
        <v>2015</v>
      </c>
      <c r="C80" t="s">
        <v>200</v>
      </c>
      <c r="D80" t="s">
        <v>226</v>
      </c>
      <c r="E80" t="s">
        <v>202</v>
      </c>
      <c r="F80" t="s">
        <v>209</v>
      </c>
      <c r="G80">
        <v>14928</v>
      </c>
      <c r="H80" t="s">
        <v>204</v>
      </c>
      <c r="I80" t="b">
        <v>1</v>
      </c>
    </row>
    <row r="81" spans="1:9" x14ac:dyDescent="0.2">
      <c r="A81" s="33">
        <v>41912</v>
      </c>
      <c r="B81">
        <v>2015</v>
      </c>
      <c r="C81" t="s">
        <v>200</v>
      </c>
      <c r="D81" t="s">
        <v>226</v>
      </c>
      <c r="E81" t="s">
        <v>202</v>
      </c>
      <c r="F81" t="s">
        <v>210</v>
      </c>
      <c r="G81">
        <v>64.34205422180078</v>
      </c>
      <c r="H81" t="s">
        <v>204</v>
      </c>
      <c r="I81" t="b">
        <v>1</v>
      </c>
    </row>
    <row r="82" spans="1:9" x14ac:dyDescent="0.2">
      <c r="A82" s="33">
        <v>41912</v>
      </c>
      <c r="B82">
        <v>2015</v>
      </c>
      <c r="C82" t="s">
        <v>200</v>
      </c>
      <c r="D82" t="s">
        <v>226</v>
      </c>
      <c r="E82" t="s">
        <v>202</v>
      </c>
      <c r="F82" t="s">
        <v>211</v>
      </c>
      <c r="G82">
        <v>5896</v>
      </c>
      <c r="H82" t="s">
        <v>204</v>
      </c>
      <c r="I82" t="b">
        <v>1</v>
      </c>
    </row>
    <row r="83" spans="1:9" x14ac:dyDescent="0.2">
      <c r="A83" s="33">
        <v>41912</v>
      </c>
      <c r="B83">
        <v>2015</v>
      </c>
      <c r="C83" t="s">
        <v>200</v>
      </c>
      <c r="D83" t="s">
        <v>226</v>
      </c>
      <c r="E83" t="s">
        <v>202</v>
      </c>
      <c r="F83" t="s">
        <v>212</v>
      </c>
      <c r="G83">
        <v>4540</v>
      </c>
      <c r="H83" t="s">
        <v>204</v>
      </c>
      <c r="I83" t="b">
        <v>1</v>
      </c>
    </row>
    <row r="84" spans="1:9" x14ac:dyDescent="0.2">
      <c r="A84" s="33">
        <v>41912</v>
      </c>
      <c r="B84">
        <v>2015</v>
      </c>
      <c r="C84" t="s">
        <v>200</v>
      </c>
      <c r="D84" t="s">
        <v>226</v>
      </c>
      <c r="E84" t="s">
        <v>202</v>
      </c>
      <c r="F84" t="s">
        <v>213</v>
      </c>
      <c r="G84">
        <v>19.568122063704148</v>
      </c>
      <c r="H84" t="s">
        <v>204</v>
      </c>
      <c r="I84" t="b">
        <v>1</v>
      </c>
    </row>
    <row r="85" spans="1:9" x14ac:dyDescent="0.2">
      <c r="A85" s="33">
        <v>41912</v>
      </c>
      <c r="B85">
        <v>2015</v>
      </c>
      <c r="C85" t="s">
        <v>200</v>
      </c>
      <c r="D85" t="s">
        <v>226</v>
      </c>
      <c r="E85" t="s">
        <v>202</v>
      </c>
      <c r="F85" t="s">
        <v>214</v>
      </c>
      <c r="G85">
        <v>5844</v>
      </c>
      <c r="H85" t="s">
        <v>204</v>
      </c>
      <c r="I85" t="b">
        <v>1</v>
      </c>
    </row>
    <row r="86" spans="1:9" x14ac:dyDescent="0.2">
      <c r="A86" s="33">
        <v>41912</v>
      </c>
      <c r="B86">
        <v>2015</v>
      </c>
      <c r="C86" t="s">
        <v>200</v>
      </c>
      <c r="D86" t="s">
        <v>226</v>
      </c>
      <c r="E86" t="s">
        <v>202</v>
      </c>
      <c r="F86" t="s">
        <v>215</v>
      </c>
      <c r="G86">
        <v>25.18856945821301</v>
      </c>
      <c r="H86" t="s">
        <v>204</v>
      </c>
      <c r="I86" t="b">
        <v>1</v>
      </c>
    </row>
    <row r="87" spans="1:9" x14ac:dyDescent="0.2">
      <c r="A87" s="33">
        <v>41912</v>
      </c>
      <c r="B87">
        <v>2015</v>
      </c>
      <c r="C87" t="s">
        <v>200</v>
      </c>
      <c r="D87" t="s">
        <v>226</v>
      </c>
      <c r="E87" t="s">
        <v>202</v>
      </c>
      <c r="F87" t="s">
        <v>216</v>
      </c>
      <c r="G87">
        <v>52</v>
      </c>
      <c r="H87" t="s">
        <v>204</v>
      </c>
      <c r="I87" t="b">
        <v>1</v>
      </c>
    </row>
    <row r="88" spans="1:9" x14ac:dyDescent="0.2">
      <c r="A88" s="33">
        <v>41912</v>
      </c>
      <c r="B88">
        <v>2015</v>
      </c>
      <c r="C88" t="s">
        <v>200</v>
      </c>
      <c r="D88" t="s">
        <v>226</v>
      </c>
      <c r="E88" t="s">
        <v>202</v>
      </c>
      <c r="F88" t="s">
        <v>217</v>
      </c>
      <c r="G88">
        <v>1356</v>
      </c>
      <c r="H88" t="s">
        <v>204</v>
      </c>
      <c r="I88" t="b">
        <v>1</v>
      </c>
    </row>
    <row r="89" spans="1:9" x14ac:dyDescent="0.2">
      <c r="A89" s="33">
        <v>41912</v>
      </c>
      <c r="B89">
        <v>2015</v>
      </c>
      <c r="C89" t="s">
        <v>200</v>
      </c>
      <c r="D89" t="s">
        <v>226</v>
      </c>
      <c r="E89" t="s">
        <v>202</v>
      </c>
      <c r="F89" t="s">
        <v>218</v>
      </c>
      <c r="G89">
        <v>3065</v>
      </c>
      <c r="H89" t="s">
        <v>204</v>
      </c>
      <c r="I89" t="b">
        <v>1</v>
      </c>
    </row>
    <row r="90" spans="1:9" x14ac:dyDescent="0.2">
      <c r="A90" s="33">
        <v>41912</v>
      </c>
      <c r="B90">
        <v>2015</v>
      </c>
      <c r="C90" t="s">
        <v>200</v>
      </c>
      <c r="D90" t="s">
        <v>226</v>
      </c>
      <c r="E90" t="s">
        <v>202</v>
      </c>
      <c r="F90" t="s">
        <v>1</v>
      </c>
      <c r="G90">
        <v>23201</v>
      </c>
      <c r="H90" t="s">
        <v>204</v>
      </c>
      <c r="I90" t="b">
        <v>1</v>
      </c>
    </row>
    <row r="91" spans="1:9" x14ac:dyDescent="0.2">
      <c r="A91" s="33">
        <v>41912</v>
      </c>
      <c r="B91">
        <v>2015</v>
      </c>
      <c r="C91" t="s">
        <v>200</v>
      </c>
      <c r="D91" t="s">
        <v>226</v>
      </c>
      <c r="E91" t="s">
        <v>202</v>
      </c>
      <c r="F91" t="s">
        <v>219</v>
      </c>
      <c r="G91">
        <v>3728</v>
      </c>
      <c r="H91" t="s">
        <v>204</v>
      </c>
      <c r="I91" t="b">
        <v>1</v>
      </c>
    </row>
    <row r="92" spans="1:9" x14ac:dyDescent="0.2">
      <c r="A92" s="33">
        <v>42004</v>
      </c>
      <c r="B92">
        <v>2015</v>
      </c>
      <c r="C92" t="s">
        <v>220</v>
      </c>
      <c r="D92" t="s">
        <v>227</v>
      </c>
      <c r="E92" t="s">
        <v>202</v>
      </c>
      <c r="F92" t="s">
        <v>203</v>
      </c>
      <c r="G92">
        <v>0.71</v>
      </c>
      <c r="H92" t="s">
        <v>204</v>
      </c>
      <c r="I92" t="b">
        <v>1</v>
      </c>
    </row>
    <row r="93" spans="1:9" x14ac:dyDescent="0.2">
      <c r="A93" s="33">
        <v>42004</v>
      </c>
      <c r="B93">
        <v>2015</v>
      </c>
      <c r="C93" t="s">
        <v>220</v>
      </c>
      <c r="D93" t="s">
        <v>227</v>
      </c>
      <c r="E93" t="s">
        <v>202</v>
      </c>
      <c r="F93" t="s">
        <v>205</v>
      </c>
      <c r="G93">
        <v>10136</v>
      </c>
      <c r="H93" t="s">
        <v>204</v>
      </c>
      <c r="I93" t="b">
        <v>1</v>
      </c>
    </row>
    <row r="94" spans="1:9" x14ac:dyDescent="0.2">
      <c r="A94" s="33">
        <v>42004</v>
      </c>
      <c r="B94">
        <v>2015</v>
      </c>
      <c r="C94" t="s">
        <v>220</v>
      </c>
      <c r="D94" t="s">
        <v>227</v>
      </c>
      <c r="E94" t="s">
        <v>202</v>
      </c>
      <c r="F94" t="s">
        <v>206</v>
      </c>
      <c r="G94">
        <v>1521</v>
      </c>
      <c r="H94" t="s">
        <v>204</v>
      </c>
      <c r="I94" t="b">
        <v>1</v>
      </c>
    </row>
    <row r="95" spans="1:9" x14ac:dyDescent="0.2">
      <c r="A95" s="33">
        <v>42004</v>
      </c>
      <c r="B95">
        <v>2015</v>
      </c>
      <c r="C95" t="s">
        <v>220</v>
      </c>
      <c r="D95" t="s">
        <v>227</v>
      </c>
      <c r="E95" t="s">
        <v>202</v>
      </c>
      <c r="F95" t="s">
        <v>207</v>
      </c>
      <c r="G95">
        <v>0.71</v>
      </c>
      <c r="H95" t="s">
        <v>204</v>
      </c>
      <c r="I95" t="b">
        <v>1</v>
      </c>
    </row>
    <row r="96" spans="1:9" x14ac:dyDescent="0.2">
      <c r="A96" s="33">
        <v>42004</v>
      </c>
      <c r="B96">
        <v>2015</v>
      </c>
      <c r="C96" t="s">
        <v>220</v>
      </c>
      <c r="D96" t="s">
        <v>227</v>
      </c>
      <c r="E96" t="s">
        <v>202</v>
      </c>
      <c r="F96" t="s">
        <v>10</v>
      </c>
      <c r="G96">
        <v>9297</v>
      </c>
      <c r="H96" t="s">
        <v>204</v>
      </c>
      <c r="I96" t="b">
        <v>1</v>
      </c>
    </row>
    <row r="97" spans="1:9" x14ac:dyDescent="0.2">
      <c r="A97" s="33">
        <v>42004</v>
      </c>
      <c r="B97">
        <v>2015</v>
      </c>
      <c r="C97" t="s">
        <v>220</v>
      </c>
      <c r="D97" t="s">
        <v>227</v>
      </c>
      <c r="E97" t="s">
        <v>202</v>
      </c>
      <c r="F97" t="s">
        <v>208</v>
      </c>
      <c r="G97">
        <v>1097</v>
      </c>
      <c r="H97" t="s">
        <v>204</v>
      </c>
      <c r="I97" t="b">
        <v>1</v>
      </c>
    </row>
    <row r="98" spans="1:9" x14ac:dyDescent="0.2">
      <c r="A98" s="33">
        <v>42004</v>
      </c>
      <c r="B98">
        <v>2015</v>
      </c>
      <c r="C98" t="s">
        <v>220</v>
      </c>
      <c r="D98" t="s">
        <v>227</v>
      </c>
      <c r="E98" t="s">
        <v>202</v>
      </c>
      <c r="F98" t="s">
        <v>209</v>
      </c>
      <c r="G98">
        <v>16334</v>
      </c>
      <c r="H98" t="s">
        <v>204</v>
      </c>
      <c r="I98" t="b">
        <v>1</v>
      </c>
    </row>
    <row r="99" spans="1:9" x14ac:dyDescent="0.2">
      <c r="A99" s="33">
        <v>42004</v>
      </c>
      <c r="B99">
        <v>2015</v>
      </c>
      <c r="C99" t="s">
        <v>220</v>
      </c>
      <c r="D99" t="s">
        <v>227</v>
      </c>
      <c r="E99" t="s">
        <v>202</v>
      </c>
      <c r="F99" t="s">
        <v>210</v>
      </c>
      <c r="G99">
        <v>61.707593502077827</v>
      </c>
      <c r="H99" t="s">
        <v>204</v>
      </c>
      <c r="I99" t="b">
        <v>1</v>
      </c>
    </row>
    <row r="100" spans="1:9" x14ac:dyDescent="0.2">
      <c r="A100" s="33">
        <v>42004</v>
      </c>
      <c r="B100">
        <v>2015</v>
      </c>
      <c r="C100" t="s">
        <v>220</v>
      </c>
      <c r="D100" t="s">
        <v>227</v>
      </c>
      <c r="E100" t="s">
        <v>202</v>
      </c>
      <c r="F100" t="s">
        <v>211</v>
      </c>
      <c r="G100">
        <v>7850</v>
      </c>
      <c r="H100" t="s">
        <v>204</v>
      </c>
      <c r="I100" t="b">
        <v>1</v>
      </c>
    </row>
    <row r="101" spans="1:9" x14ac:dyDescent="0.2">
      <c r="A101" s="33">
        <v>42004</v>
      </c>
      <c r="B101">
        <v>2015</v>
      </c>
      <c r="C101" t="s">
        <v>220</v>
      </c>
      <c r="D101" t="s">
        <v>227</v>
      </c>
      <c r="E101" t="s">
        <v>202</v>
      </c>
      <c r="F101" t="s">
        <v>212</v>
      </c>
      <c r="G101">
        <v>5863</v>
      </c>
      <c r="H101" t="s">
        <v>204</v>
      </c>
      <c r="I101" t="b">
        <v>1</v>
      </c>
    </row>
    <row r="102" spans="1:9" x14ac:dyDescent="0.2">
      <c r="A102" s="33">
        <v>42004</v>
      </c>
      <c r="B102">
        <v>2015</v>
      </c>
      <c r="C102" t="s">
        <v>220</v>
      </c>
      <c r="D102" t="s">
        <v>227</v>
      </c>
      <c r="E102" t="s">
        <v>202</v>
      </c>
      <c r="F102" t="s">
        <v>213</v>
      </c>
      <c r="G102">
        <v>22.149603324518321</v>
      </c>
      <c r="H102" t="s">
        <v>204</v>
      </c>
      <c r="I102" t="b">
        <v>1</v>
      </c>
    </row>
    <row r="103" spans="1:9" x14ac:dyDescent="0.2">
      <c r="A103" s="33">
        <v>42004</v>
      </c>
      <c r="B103">
        <v>2015</v>
      </c>
      <c r="C103" t="s">
        <v>220</v>
      </c>
      <c r="D103" t="s">
        <v>227</v>
      </c>
      <c r="E103" t="s">
        <v>202</v>
      </c>
      <c r="F103" t="s">
        <v>214</v>
      </c>
      <c r="G103">
        <v>7776</v>
      </c>
      <c r="H103" t="s">
        <v>204</v>
      </c>
      <c r="I103" t="b">
        <v>1</v>
      </c>
    </row>
    <row r="104" spans="1:9" x14ac:dyDescent="0.2">
      <c r="A104" s="33">
        <v>42004</v>
      </c>
      <c r="B104">
        <v>2015</v>
      </c>
      <c r="C104" t="s">
        <v>220</v>
      </c>
      <c r="D104" t="s">
        <v>227</v>
      </c>
      <c r="E104" t="s">
        <v>202</v>
      </c>
      <c r="F104" t="s">
        <v>215</v>
      </c>
      <c r="G104">
        <v>29.37665281450699</v>
      </c>
      <c r="H104" t="s">
        <v>204</v>
      </c>
      <c r="I104" t="b">
        <v>1</v>
      </c>
    </row>
    <row r="105" spans="1:9" x14ac:dyDescent="0.2">
      <c r="A105" s="33">
        <v>42004</v>
      </c>
      <c r="B105">
        <v>2015</v>
      </c>
      <c r="C105" t="s">
        <v>220</v>
      </c>
      <c r="D105" t="s">
        <v>227</v>
      </c>
      <c r="E105" t="s">
        <v>202</v>
      </c>
      <c r="F105" t="s">
        <v>216</v>
      </c>
      <c r="G105">
        <v>74</v>
      </c>
      <c r="H105" t="s">
        <v>204</v>
      </c>
      <c r="I105" t="b">
        <v>1</v>
      </c>
    </row>
    <row r="106" spans="1:9" x14ac:dyDescent="0.2">
      <c r="A106" s="33">
        <v>42004</v>
      </c>
      <c r="B106">
        <v>2015</v>
      </c>
      <c r="C106" t="s">
        <v>220</v>
      </c>
      <c r="D106" t="s">
        <v>227</v>
      </c>
      <c r="E106" t="s">
        <v>202</v>
      </c>
      <c r="F106" t="s">
        <v>217</v>
      </c>
      <c r="G106">
        <v>1987</v>
      </c>
      <c r="H106" t="s">
        <v>204</v>
      </c>
      <c r="I106" t="b">
        <v>1</v>
      </c>
    </row>
    <row r="107" spans="1:9" x14ac:dyDescent="0.2">
      <c r="A107" s="33">
        <v>42004</v>
      </c>
      <c r="B107">
        <v>2015</v>
      </c>
      <c r="C107" t="s">
        <v>220</v>
      </c>
      <c r="D107" t="s">
        <v>227</v>
      </c>
      <c r="E107" t="s">
        <v>202</v>
      </c>
      <c r="F107" t="s">
        <v>218</v>
      </c>
      <c r="G107">
        <v>2903</v>
      </c>
      <c r="H107" t="s">
        <v>204</v>
      </c>
      <c r="I107" t="b">
        <v>1</v>
      </c>
    </row>
    <row r="108" spans="1:9" x14ac:dyDescent="0.2">
      <c r="A108" s="33">
        <v>42004</v>
      </c>
      <c r="B108">
        <v>2015</v>
      </c>
      <c r="C108" t="s">
        <v>220</v>
      </c>
      <c r="D108" t="s">
        <v>227</v>
      </c>
      <c r="E108" t="s">
        <v>202</v>
      </c>
      <c r="F108" t="s">
        <v>1</v>
      </c>
      <c r="G108">
        <v>26470</v>
      </c>
      <c r="H108" t="s">
        <v>204</v>
      </c>
      <c r="I108" t="b">
        <v>1</v>
      </c>
    </row>
    <row r="109" spans="1:9" x14ac:dyDescent="0.2">
      <c r="A109" s="33">
        <v>42004</v>
      </c>
      <c r="B109">
        <v>2015</v>
      </c>
      <c r="C109" t="s">
        <v>220</v>
      </c>
      <c r="D109" t="s">
        <v>227</v>
      </c>
      <c r="E109" t="s">
        <v>202</v>
      </c>
      <c r="F109" t="s">
        <v>219</v>
      </c>
      <c r="G109">
        <v>4315</v>
      </c>
      <c r="H109" t="s">
        <v>204</v>
      </c>
      <c r="I109" t="b">
        <v>1</v>
      </c>
    </row>
    <row r="110" spans="1:9" x14ac:dyDescent="0.2">
      <c r="A110" s="33">
        <v>42094</v>
      </c>
      <c r="B110">
        <v>2015</v>
      </c>
      <c r="C110" t="s">
        <v>222</v>
      </c>
      <c r="D110" t="s">
        <v>228</v>
      </c>
      <c r="E110" t="s">
        <v>202</v>
      </c>
      <c r="F110" t="s">
        <v>203</v>
      </c>
      <c r="G110">
        <v>0.61</v>
      </c>
      <c r="H110" t="s">
        <v>204</v>
      </c>
      <c r="I110" t="b">
        <v>1</v>
      </c>
    </row>
    <row r="111" spans="1:9" x14ac:dyDescent="0.2">
      <c r="A111" s="33">
        <v>42094</v>
      </c>
      <c r="B111">
        <v>2015</v>
      </c>
      <c r="C111" t="s">
        <v>222</v>
      </c>
      <c r="D111" t="s">
        <v>228</v>
      </c>
      <c r="E111" t="s">
        <v>202</v>
      </c>
      <c r="F111" t="s">
        <v>205</v>
      </c>
      <c r="G111">
        <v>7161</v>
      </c>
      <c r="H111" t="s">
        <v>204</v>
      </c>
      <c r="I111" t="b">
        <v>1</v>
      </c>
    </row>
    <row r="112" spans="1:9" x14ac:dyDescent="0.2">
      <c r="A112" s="33">
        <v>42094</v>
      </c>
      <c r="B112">
        <v>2015</v>
      </c>
      <c r="C112" t="s">
        <v>222</v>
      </c>
      <c r="D112" t="s">
        <v>228</v>
      </c>
      <c r="E112" t="s">
        <v>202</v>
      </c>
      <c r="F112" t="s">
        <v>206</v>
      </c>
      <c r="G112">
        <v>1515</v>
      </c>
      <c r="H112" t="s">
        <v>204</v>
      </c>
      <c r="I112" t="b">
        <v>1</v>
      </c>
    </row>
    <row r="113" spans="1:9" x14ac:dyDescent="0.2">
      <c r="A113" s="33">
        <v>42094</v>
      </c>
      <c r="B113">
        <v>2015</v>
      </c>
      <c r="C113" t="s">
        <v>222</v>
      </c>
      <c r="D113" t="s">
        <v>228</v>
      </c>
      <c r="E113" t="s">
        <v>202</v>
      </c>
      <c r="F113" t="s">
        <v>207</v>
      </c>
      <c r="G113">
        <v>0.61</v>
      </c>
      <c r="H113" t="s">
        <v>204</v>
      </c>
      <c r="I113" t="b">
        <v>1</v>
      </c>
    </row>
    <row r="114" spans="1:9" x14ac:dyDescent="0.2">
      <c r="A114" s="33">
        <v>42094</v>
      </c>
      <c r="B114">
        <v>2015</v>
      </c>
      <c r="C114" t="s">
        <v>222</v>
      </c>
      <c r="D114" t="s">
        <v>228</v>
      </c>
      <c r="E114" t="s">
        <v>202</v>
      </c>
      <c r="F114" t="s">
        <v>10</v>
      </c>
      <c r="G114">
        <v>8109</v>
      </c>
      <c r="H114" t="s">
        <v>204</v>
      </c>
      <c r="I114" t="b">
        <v>1</v>
      </c>
    </row>
    <row r="115" spans="1:9" x14ac:dyDescent="0.2">
      <c r="A115" s="33">
        <v>42094</v>
      </c>
      <c r="B115">
        <v>2015</v>
      </c>
      <c r="C115" t="s">
        <v>222</v>
      </c>
      <c r="D115" t="s">
        <v>228</v>
      </c>
      <c r="E115" t="s">
        <v>202</v>
      </c>
      <c r="F115" t="s">
        <v>208</v>
      </c>
      <c r="G115">
        <v>1091</v>
      </c>
      <c r="H115" t="s">
        <v>204</v>
      </c>
      <c r="I115" t="b">
        <v>1</v>
      </c>
    </row>
    <row r="116" spans="1:9" x14ac:dyDescent="0.2">
      <c r="A116" s="33">
        <v>42094</v>
      </c>
      <c r="B116">
        <v>2015</v>
      </c>
      <c r="C116" t="s">
        <v>222</v>
      </c>
      <c r="D116" t="s">
        <v>228</v>
      </c>
      <c r="E116" t="s">
        <v>202</v>
      </c>
      <c r="F116" t="s">
        <v>209</v>
      </c>
      <c r="G116">
        <v>14568</v>
      </c>
      <c r="H116" t="s">
        <v>204</v>
      </c>
      <c r="I116" t="b">
        <v>1</v>
      </c>
    </row>
    <row r="117" spans="1:9" x14ac:dyDescent="0.2">
      <c r="A117" s="33">
        <v>42094</v>
      </c>
      <c r="B117">
        <v>2015</v>
      </c>
      <c r="C117" t="s">
        <v>222</v>
      </c>
      <c r="D117" t="s">
        <v>228</v>
      </c>
      <c r="E117" t="s">
        <v>202</v>
      </c>
      <c r="F117" t="s">
        <v>210</v>
      </c>
      <c r="G117">
        <v>67.044042523816088</v>
      </c>
      <c r="H117" t="s">
        <v>204</v>
      </c>
      <c r="I117" t="b">
        <v>1</v>
      </c>
    </row>
    <row r="118" spans="1:9" x14ac:dyDescent="0.2">
      <c r="A118" s="33">
        <v>42094</v>
      </c>
      <c r="B118">
        <v>2015</v>
      </c>
      <c r="C118" t="s">
        <v>222</v>
      </c>
      <c r="D118" t="s">
        <v>228</v>
      </c>
      <c r="E118" t="s">
        <v>202</v>
      </c>
      <c r="F118" t="s">
        <v>211</v>
      </c>
      <c r="G118">
        <v>6517</v>
      </c>
      <c r="H118" t="s">
        <v>204</v>
      </c>
      <c r="I118" t="b">
        <v>1</v>
      </c>
    </row>
    <row r="119" spans="1:9" x14ac:dyDescent="0.2">
      <c r="A119" s="33">
        <v>42094</v>
      </c>
      <c r="B119">
        <v>2015</v>
      </c>
      <c r="C119" t="s">
        <v>222</v>
      </c>
      <c r="D119" t="s">
        <v>228</v>
      </c>
      <c r="E119" t="s">
        <v>202</v>
      </c>
      <c r="F119" t="s">
        <v>212</v>
      </c>
      <c r="G119">
        <v>4985</v>
      </c>
      <c r="H119" t="s">
        <v>204</v>
      </c>
      <c r="I119" t="b">
        <v>1</v>
      </c>
    </row>
    <row r="120" spans="1:9" x14ac:dyDescent="0.2">
      <c r="A120" s="33">
        <v>42094</v>
      </c>
      <c r="B120">
        <v>2015</v>
      </c>
      <c r="C120" t="s">
        <v>222</v>
      </c>
      <c r="D120" t="s">
        <v>228</v>
      </c>
      <c r="E120" t="s">
        <v>202</v>
      </c>
      <c r="F120" t="s">
        <v>213</v>
      </c>
      <c r="G120">
        <v>22.941690827925811</v>
      </c>
      <c r="H120" t="s">
        <v>204</v>
      </c>
      <c r="I120" t="b">
        <v>1</v>
      </c>
    </row>
    <row r="121" spans="1:9" x14ac:dyDescent="0.2">
      <c r="A121" s="33">
        <v>42094</v>
      </c>
      <c r="B121">
        <v>2015</v>
      </c>
      <c r="C121" t="s">
        <v>222</v>
      </c>
      <c r="D121" t="s">
        <v>228</v>
      </c>
      <c r="E121" t="s">
        <v>202</v>
      </c>
      <c r="F121" t="s">
        <v>214</v>
      </c>
      <c r="G121">
        <v>6594</v>
      </c>
      <c r="H121" t="s">
        <v>204</v>
      </c>
      <c r="I121" t="b">
        <v>1</v>
      </c>
    </row>
    <row r="122" spans="1:9" x14ac:dyDescent="0.2">
      <c r="A122" s="33">
        <v>42094</v>
      </c>
      <c r="B122">
        <v>2015</v>
      </c>
      <c r="C122" t="s">
        <v>222</v>
      </c>
      <c r="D122" t="s">
        <v>228</v>
      </c>
      <c r="E122" t="s">
        <v>202</v>
      </c>
      <c r="F122" t="s">
        <v>215</v>
      </c>
      <c r="G122">
        <v>30.34654148833356</v>
      </c>
      <c r="H122" t="s">
        <v>204</v>
      </c>
      <c r="I122" t="b">
        <v>1</v>
      </c>
    </row>
    <row r="123" spans="1:9" x14ac:dyDescent="0.2">
      <c r="A123" s="33">
        <v>42094</v>
      </c>
      <c r="B123">
        <v>2015</v>
      </c>
      <c r="C123" t="s">
        <v>222</v>
      </c>
      <c r="D123" t="s">
        <v>228</v>
      </c>
      <c r="E123" t="s">
        <v>202</v>
      </c>
      <c r="F123" t="s">
        <v>216</v>
      </c>
      <c r="G123">
        <v>-77</v>
      </c>
      <c r="H123" t="s">
        <v>204</v>
      </c>
      <c r="I123" t="b">
        <v>1</v>
      </c>
    </row>
    <row r="124" spans="1:9" x14ac:dyDescent="0.2">
      <c r="A124" s="33">
        <v>42094</v>
      </c>
      <c r="B124">
        <v>2015</v>
      </c>
      <c r="C124" t="s">
        <v>222</v>
      </c>
      <c r="D124" t="s">
        <v>228</v>
      </c>
      <c r="E124" t="s">
        <v>202</v>
      </c>
      <c r="F124" t="s">
        <v>217</v>
      </c>
      <c r="G124">
        <v>1532</v>
      </c>
      <c r="H124" t="s">
        <v>204</v>
      </c>
      <c r="I124" t="b">
        <v>1</v>
      </c>
    </row>
    <row r="125" spans="1:9" x14ac:dyDescent="0.2">
      <c r="A125" s="33">
        <v>42094</v>
      </c>
      <c r="B125">
        <v>2015</v>
      </c>
      <c r="C125" t="s">
        <v>222</v>
      </c>
      <c r="D125" t="s">
        <v>228</v>
      </c>
      <c r="E125" t="s">
        <v>202</v>
      </c>
      <c r="F125" t="s">
        <v>218</v>
      </c>
      <c r="G125">
        <v>2984</v>
      </c>
      <c r="H125" t="s">
        <v>204</v>
      </c>
      <c r="I125" t="b">
        <v>1</v>
      </c>
    </row>
    <row r="126" spans="1:9" x14ac:dyDescent="0.2">
      <c r="A126" s="33">
        <v>42094</v>
      </c>
      <c r="B126">
        <v>2015</v>
      </c>
      <c r="C126" t="s">
        <v>222</v>
      </c>
      <c r="D126" t="s">
        <v>228</v>
      </c>
      <c r="E126" t="s">
        <v>202</v>
      </c>
      <c r="F126" t="s">
        <v>1</v>
      </c>
      <c r="G126">
        <v>21729</v>
      </c>
      <c r="H126" t="s">
        <v>204</v>
      </c>
      <c r="I126" t="b">
        <v>1</v>
      </c>
    </row>
    <row r="127" spans="1:9" x14ac:dyDescent="0.2">
      <c r="A127" s="33">
        <v>42094</v>
      </c>
      <c r="B127">
        <v>2015</v>
      </c>
      <c r="C127" t="s">
        <v>222</v>
      </c>
      <c r="D127" t="s">
        <v>228</v>
      </c>
      <c r="E127" t="s">
        <v>202</v>
      </c>
      <c r="F127" t="s">
        <v>219</v>
      </c>
      <c r="G127">
        <v>3709</v>
      </c>
      <c r="H127" t="s">
        <v>204</v>
      </c>
      <c r="I127" t="b">
        <v>1</v>
      </c>
    </row>
    <row r="128" spans="1:9" x14ac:dyDescent="0.2">
      <c r="A128" s="33">
        <v>42185</v>
      </c>
      <c r="B128">
        <v>2015</v>
      </c>
      <c r="C128" t="s">
        <v>224</v>
      </c>
      <c r="D128" t="s">
        <v>229</v>
      </c>
      <c r="E128" t="s">
        <v>202</v>
      </c>
      <c r="F128" t="s">
        <v>203</v>
      </c>
      <c r="G128">
        <v>-0.38000000000000012</v>
      </c>
      <c r="H128" t="s">
        <v>204</v>
      </c>
      <c r="I128" t="b">
        <v>1</v>
      </c>
    </row>
    <row r="129" spans="1:9" x14ac:dyDescent="0.2">
      <c r="A129" s="33">
        <v>42185</v>
      </c>
      <c r="B129">
        <v>2015</v>
      </c>
      <c r="C129" t="s">
        <v>224</v>
      </c>
      <c r="D129" t="s">
        <v>229</v>
      </c>
      <c r="E129" t="s">
        <v>202</v>
      </c>
      <c r="F129" t="s">
        <v>205</v>
      </c>
      <c r="G129">
        <v>7468</v>
      </c>
      <c r="H129" t="s">
        <v>204</v>
      </c>
      <c r="I129" t="b">
        <v>1</v>
      </c>
    </row>
    <row r="130" spans="1:9" x14ac:dyDescent="0.2">
      <c r="A130" s="33">
        <v>42185</v>
      </c>
      <c r="B130">
        <v>2015</v>
      </c>
      <c r="C130" t="s">
        <v>224</v>
      </c>
      <c r="D130" t="s">
        <v>229</v>
      </c>
      <c r="E130" t="s">
        <v>202</v>
      </c>
      <c r="F130" t="s">
        <v>206</v>
      </c>
      <c r="G130">
        <v>1493</v>
      </c>
      <c r="H130" t="s">
        <v>204</v>
      </c>
      <c r="I130" t="b">
        <v>1</v>
      </c>
    </row>
    <row r="131" spans="1:9" x14ac:dyDescent="0.2">
      <c r="A131" s="33">
        <v>42185</v>
      </c>
      <c r="B131">
        <v>2015</v>
      </c>
      <c r="C131" t="s">
        <v>224</v>
      </c>
      <c r="D131" t="s">
        <v>229</v>
      </c>
      <c r="E131" t="s">
        <v>202</v>
      </c>
      <c r="F131" t="s">
        <v>207</v>
      </c>
      <c r="G131">
        <v>-0.37999999999999989</v>
      </c>
      <c r="H131" t="s">
        <v>204</v>
      </c>
      <c r="I131" t="b">
        <v>1</v>
      </c>
    </row>
    <row r="132" spans="1:9" x14ac:dyDescent="0.2">
      <c r="A132" s="33">
        <v>42185</v>
      </c>
      <c r="B132">
        <v>2015</v>
      </c>
      <c r="C132" t="s">
        <v>224</v>
      </c>
      <c r="D132" t="s">
        <v>229</v>
      </c>
      <c r="E132" t="s">
        <v>202</v>
      </c>
      <c r="F132" t="s">
        <v>10</v>
      </c>
      <c r="G132">
        <v>-560</v>
      </c>
      <c r="H132" t="s">
        <v>204</v>
      </c>
      <c r="I132" t="b">
        <v>1</v>
      </c>
    </row>
    <row r="133" spans="1:9" x14ac:dyDescent="0.2">
      <c r="A133" s="33">
        <v>42185</v>
      </c>
      <c r="B133">
        <v>2015</v>
      </c>
      <c r="C133" t="s">
        <v>224</v>
      </c>
      <c r="D133" t="s">
        <v>229</v>
      </c>
      <c r="E133" t="s">
        <v>202</v>
      </c>
      <c r="F133" t="s">
        <v>208</v>
      </c>
      <c r="G133">
        <v>1272</v>
      </c>
      <c r="H133" t="s">
        <v>204</v>
      </c>
      <c r="I133" t="b">
        <v>1</v>
      </c>
    </row>
    <row r="134" spans="1:9" x14ac:dyDescent="0.2">
      <c r="A134" s="33">
        <v>42185</v>
      </c>
      <c r="B134">
        <v>2015</v>
      </c>
      <c r="C134" t="s">
        <v>224</v>
      </c>
      <c r="D134" t="s">
        <v>229</v>
      </c>
      <c r="E134" t="s">
        <v>202</v>
      </c>
      <c r="F134" t="s">
        <v>209</v>
      </c>
      <c r="G134">
        <v>14712</v>
      </c>
      <c r="H134" t="s">
        <v>204</v>
      </c>
      <c r="I134" t="b">
        <v>1</v>
      </c>
    </row>
    <row r="135" spans="1:9" x14ac:dyDescent="0.2">
      <c r="A135" s="33">
        <v>42185</v>
      </c>
      <c r="B135">
        <v>2015</v>
      </c>
      <c r="C135" t="s">
        <v>224</v>
      </c>
      <c r="D135" t="s">
        <v>229</v>
      </c>
      <c r="E135" t="s">
        <v>202</v>
      </c>
      <c r="F135" t="s">
        <v>210</v>
      </c>
      <c r="G135">
        <v>66.33002705139765</v>
      </c>
      <c r="H135" t="s">
        <v>204</v>
      </c>
      <c r="I135" t="b">
        <v>1</v>
      </c>
    </row>
    <row r="136" spans="1:9" x14ac:dyDescent="0.2">
      <c r="A136" s="33">
        <v>42185</v>
      </c>
      <c r="B136">
        <v>2015</v>
      </c>
      <c r="C136" t="s">
        <v>224</v>
      </c>
      <c r="D136" t="s">
        <v>229</v>
      </c>
      <c r="E136" t="s">
        <v>202</v>
      </c>
      <c r="F136" t="s">
        <v>211</v>
      </c>
      <c r="G136">
        <v>-1756</v>
      </c>
      <c r="H136" t="s">
        <v>204</v>
      </c>
      <c r="I136" t="b">
        <v>1</v>
      </c>
    </row>
    <row r="137" spans="1:9" x14ac:dyDescent="0.2">
      <c r="A137" s="33">
        <v>42185</v>
      </c>
      <c r="B137">
        <v>2015</v>
      </c>
      <c r="C137" t="s">
        <v>224</v>
      </c>
      <c r="D137" t="s">
        <v>229</v>
      </c>
      <c r="E137" t="s">
        <v>202</v>
      </c>
      <c r="F137" t="s">
        <v>212</v>
      </c>
      <c r="G137">
        <v>-3195</v>
      </c>
      <c r="H137" t="s">
        <v>204</v>
      </c>
      <c r="I137" t="b">
        <v>1</v>
      </c>
    </row>
    <row r="138" spans="1:9" x14ac:dyDescent="0.2">
      <c r="A138" s="33">
        <v>42185</v>
      </c>
      <c r="B138">
        <v>2015</v>
      </c>
      <c r="C138" t="s">
        <v>224</v>
      </c>
      <c r="D138" t="s">
        <v>229</v>
      </c>
      <c r="E138" t="s">
        <v>202</v>
      </c>
      <c r="F138" t="s">
        <v>213</v>
      </c>
      <c r="G138">
        <v>-14.404869251578001</v>
      </c>
      <c r="H138" t="s">
        <v>204</v>
      </c>
      <c r="I138" t="b">
        <v>1</v>
      </c>
    </row>
    <row r="139" spans="1:9" x14ac:dyDescent="0.2">
      <c r="A139" s="33">
        <v>42185</v>
      </c>
      <c r="B139">
        <v>2015</v>
      </c>
      <c r="C139" t="s">
        <v>224</v>
      </c>
      <c r="D139" t="s">
        <v>229</v>
      </c>
      <c r="E139" t="s">
        <v>202</v>
      </c>
      <c r="F139" t="s">
        <v>214</v>
      </c>
      <c r="G139">
        <v>-2053</v>
      </c>
      <c r="H139" t="s">
        <v>204</v>
      </c>
      <c r="I139" t="b">
        <v>1</v>
      </c>
    </row>
    <row r="140" spans="1:9" x14ac:dyDescent="0.2">
      <c r="A140" s="33">
        <v>42185</v>
      </c>
      <c r="B140">
        <v>2015</v>
      </c>
      <c r="C140" t="s">
        <v>224</v>
      </c>
      <c r="D140" t="s">
        <v>229</v>
      </c>
      <c r="E140" t="s">
        <v>202</v>
      </c>
      <c r="F140" t="s">
        <v>215</v>
      </c>
      <c r="G140">
        <v>-9.256086564472497</v>
      </c>
      <c r="H140" t="s">
        <v>204</v>
      </c>
      <c r="I140" t="b">
        <v>1</v>
      </c>
    </row>
    <row r="141" spans="1:9" x14ac:dyDescent="0.2">
      <c r="A141" s="33">
        <v>42185</v>
      </c>
      <c r="B141">
        <v>2015</v>
      </c>
      <c r="C141" t="s">
        <v>224</v>
      </c>
      <c r="D141" t="s">
        <v>229</v>
      </c>
      <c r="E141" t="s">
        <v>202</v>
      </c>
      <c r="F141" t="s">
        <v>216</v>
      </c>
      <c r="G141">
        <v>297</v>
      </c>
      <c r="H141" t="s">
        <v>204</v>
      </c>
      <c r="I141" t="b">
        <v>1</v>
      </c>
    </row>
    <row r="142" spans="1:9" x14ac:dyDescent="0.2">
      <c r="A142" s="33">
        <v>42185</v>
      </c>
      <c r="B142">
        <v>2015</v>
      </c>
      <c r="C142" t="s">
        <v>224</v>
      </c>
      <c r="D142" t="s">
        <v>229</v>
      </c>
      <c r="E142" t="s">
        <v>202</v>
      </c>
      <c r="F142" t="s">
        <v>217</v>
      </c>
      <c r="G142">
        <v>1439</v>
      </c>
      <c r="H142" t="s">
        <v>204</v>
      </c>
      <c r="I142" t="b">
        <v>1</v>
      </c>
    </row>
    <row r="143" spans="1:9" x14ac:dyDescent="0.2">
      <c r="A143" s="33">
        <v>42185</v>
      </c>
      <c r="B143">
        <v>2015</v>
      </c>
      <c r="C143" t="s">
        <v>224</v>
      </c>
      <c r="D143" t="s">
        <v>229</v>
      </c>
      <c r="E143" t="s">
        <v>202</v>
      </c>
      <c r="F143" t="s">
        <v>218</v>
      </c>
      <c r="G143">
        <v>3094</v>
      </c>
      <c r="H143" t="s">
        <v>204</v>
      </c>
      <c r="I143" t="b">
        <v>1</v>
      </c>
    </row>
    <row r="144" spans="1:9" x14ac:dyDescent="0.2">
      <c r="A144" s="33">
        <v>42185</v>
      </c>
      <c r="B144">
        <v>2015</v>
      </c>
      <c r="C144" t="s">
        <v>224</v>
      </c>
      <c r="D144" t="s">
        <v>229</v>
      </c>
      <c r="E144" t="s">
        <v>202</v>
      </c>
      <c r="F144" t="s">
        <v>1</v>
      </c>
      <c r="G144">
        <v>22180</v>
      </c>
      <c r="H144" t="s">
        <v>204</v>
      </c>
      <c r="I144" t="b">
        <v>1</v>
      </c>
    </row>
    <row r="145" spans="1:9" x14ac:dyDescent="0.2">
      <c r="A145" s="33">
        <v>42185</v>
      </c>
      <c r="B145">
        <v>2015</v>
      </c>
      <c r="C145" t="s">
        <v>224</v>
      </c>
      <c r="D145" t="s">
        <v>229</v>
      </c>
      <c r="E145" t="s">
        <v>202</v>
      </c>
      <c r="F145" t="s">
        <v>219</v>
      </c>
      <c r="G145">
        <v>3961</v>
      </c>
      <c r="H145" t="s">
        <v>204</v>
      </c>
      <c r="I145" t="b">
        <v>1</v>
      </c>
    </row>
    <row r="146" spans="1:9" x14ac:dyDescent="0.2">
      <c r="A146" s="33">
        <v>42277</v>
      </c>
      <c r="B146">
        <v>2016</v>
      </c>
      <c r="C146" t="s">
        <v>200</v>
      </c>
      <c r="D146" t="s">
        <v>230</v>
      </c>
      <c r="E146" t="s">
        <v>202</v>
      </c>
      <c r="F146" t="s">
        <v>203</v>
      </c>
      <c r="G146">
        <v>0.57999999999999996</v>
      </c>
      <c r="H146" t="s">
        <v>204</v>
      </c>
      <c r="I146" t="b">
        <v>1</v>
      </c>
    </row>
    <row r="147" spans="1:9" x14ac:dyDescent="0.2">
      <c r="A147" s="33">
        <v>42277</v>
      </c>
      <c r="B147">
        <v>2016</v>
      </c>
      <c r="C147" t="s">
        <v>200</v>
      </c>
      <c r="D147" t="s">
        <v>230</v>
      </c>
      <c r="E147" t="s">
        <v>202</v>
      </c>
      <c r="F147" t="s">
        <v>205</v>
      </c>
      <c r="G147">
        <v>7207</v>
      </c>
      <c r="H147" t="s">
        <v>204</v>
      </c>
      <c r="I147" t="b">
        <v>1</v>
      </c>
    </row>
    <row r="148" spans="1:9" x14ac:dyDescent="0.2">
      <c r="A148" s="33">
        <v>42277</v>
      </c>
      <c r="B148">
        <v>2016</v>
      </c>
      <c r="C148" t="s">
        <v>200</v>
      </c>
      <c r="D148" t="s">
        <v>230</v>
      </c>
      <c r="E148" t="s">
        <v>202</v>
      </c>
      <c r="F148" t="s">
        <v>206</v>
      </c>
      <c r="G148">
        <v>1461</v>
      </c>
      <c r="H148" t="s">
        <v>204</v>
      </c>
      <c r="I148" t="b">
        <v>1</v>
      </c>
    </row>
    <row r="149" spans="1:9" x14ac:dyDescent="0.2">
      <c r="A149" s="33">
        <v>42277</v>
      </c>
      <c r="B149">
        <v>2016</v>
      </c>
      <c r="C149" t="s">
        <v>200</v>
      </c>
      <c r="D149" t="s">
        <v>230</v>
      </c>
      <c r="E149" t="s">
        <v>202</v>
      </c>
      <c r="F149" t="s">
        <v>207</v>
      </c>
      <c r="G149">
        <v>0.56999999999999995</v>
      </c>
      <c r="H149" t="s">
        <v>204</v>
      </c>
      <c r="I149" t="b">
        <v>1</v>
      </c>
    </row>
    <row r="150" spans="1:9" x14ac:dyDescent="0.2">
      <c r="A150" s="33">
        <v>42277</v>
      </c>
      <c r="B150">
        <v>2016</v>
      </c>
      <c r="C150" t="s">
        <v>200</v>
      </c>
      <c r="D150" t="s">
        <v>230</v>
      </c>
      <c r="E150" t="s">
        <v>202</v>
      </c>
      <c r="F150" t="s">
        <v>10</v>
      </c>
      <c r="G150">
        <v>7254</v>
      </c>
      <c r="H150" t="s">
        <v>204</v>
      </c>
      <c r="I150" t="b">
        <v>1</v>
      </c>
    </row>
    <row r="151" spans="1:9" x14ac:dyDescent="0.2">
      <c r="A151" s="33">
        <v>42277</v>
      </c>
      <c r="B151">
        <v>2016</v>
      </c>
      <c r="C151" t="s">
        <v>200</v>
      </c>
      <c r="D151" t="s">
        <v>230</v>
      </c>
      <c r="E151" t="s">
        <v>202</v>
      </c>
      <c r="F151" t="s">
        <v>208</v>
      </c>
      <c r="G151">
        <v>1084</v>
      </c>
      <c r="H151" t="s">
        <v>204</v>
      </c>
      <c r="I151" t="b">
        <v>1</v>
      </c>
    </row>
    <row r="152" spans="1:9" x14ac:dyDescent="0.2">
      <c r="A152" s="33">
        <v>42277</v>
      </c>
      <c r="B152">
        <v>2016</v>
      </c>
      <c r="C152" t="s">
        <v>200</v>
      </c>
      <c r="D152" t="s">
        <v>230</v>
      </c>
      <c r="E152" t="s">
        <v>202</v>
      </c>
      <c r="F152" t="s">
        <v>209</v>
      </c>
      <c r="G152">
        <v>13172</v>
      </c>
      <c r="H152" t="s">
        <v>204</v>
      </c>
      <c r="I152" t="b">
        <v>1</v>
      </c>
    </row>
    <row r="153" spans="1:9" x14ac:dyDescent="0.2">
      <c r="A153" s="33">
        <v>42277</v>
      </c>
      <c r="B153">
        <v>2016</v>
      </c>
      <c r="C153" t="s">
        <v>200</v>
      </c>
      <c r="D153" t="s">
        <v>230</v>
      </c>
      <c r="E153" t="s">
        <v>202</v>
      </c>
      <c r="F153" t="s">
        <v>210</v>
      </c>
      <c r="G153">
        <v>64.635163648854217</v>
      </c>
      <c r="H153" t="s">
        <v>204</v>
      </c>
      <c r="I153" t="b">
        <v>1</v>
      </c>
    </row>
    <row r="154" spans="1:9" x14ac:dyDescent="0.2">
      <c r="A154" s="33">
        <v>42277</v>
      </c>
      <c r="B154">
        <v>2016</v>
      </c>
      <c r="C154" t="s">
        <v>200</v>
      </c>
      <c r="D154" t="s">
        <v>230</v>
      </c>
      <c r="E154" t="s">
        <v>202</v>
      </c>
      <c r="F154" t="s">
        <v>211</v>
      </c>
      <c r="G154">
        <v>5513</v>
      </c>
      <c r="H154" t="s">
        <v>204</v>
      </c>
      <c r="I154" t="b">
        <v>1</v>
      </c>
    </row>
    <row r="155" spans="1:9" x14ac:dyDescent="0.2">
      <c r="A155" s="33">
        <v>42277</v>
      </c>
      <c r="B155">
        <v>2016</v>
      </c>
      <c r="C155" t="s">
        <v>200</v>
      </c>
      <c r="D155" t="s">
        <v>230</v>
      </c>
      <c r="E155" t="s">
        <v>202</v>
      </c>
      <c r="F155" t="s">
        <v>212</v>
      </c>
      <c r="G155">
        <v>4620</v>
      </c>
      <c r="H155" t="s">
        <v>204</v>
      </c>
      <c r="I155" t="b">
        <v>1</v>
      </c>
    </row>
    <row r="156" spans="1:9" x14ac:dyDescent="0.2">
      <c r="A156" s="33">
        <v>42277</v>
      </c>
      <c r="B156">
        <v>2016</v>
      </c>
      <c r="C156" t="s">
        <v>200</v>
      </c>
      <c r="D156" t="s">
        <v>230</v>
      </c>
      <c r="E156" t="s">
        <v>202</v>
      </c>
      <c r="F156" t="s">
        <v>213</v>
      </c>
      <c r="G156">
        <v>22.67039599587811</v>
      </c>
      <c r="H156" t="s">
        <v>204</v>
      </c>
      <c r="I156" t="b">
        <v>1</v>
      </c>
    </row>
    <row r="157" spans="1:9" x14ac:dyDescent="0.2">
      <c r="A157" s="33">
        <v>42277</v>
      </c>
      <c r="B157">
        <v>2016</v>
      </c>
      <c r="C157" t="s">
        <v>200</v>
      </c>
      <c r="D157" t="s">
        <v>230</v>
      </c>
      <c r="E157" t="s">
        <v>202</v>
      </c>
      <c r="F157" t="s">
        <v>214</v>
      </c>
      <c r="G157">
        <v>5793</v>
      </c>
      <c r="H157" t="s">
        <v>204</v>
      </c>
      <c r="I157" t="b">
        <v>1</v>
      </c>
    </row>
    <row r="158" spans="1:9" x14ac:dyDescent="0.2">
      <c r="A158" s="33">
        <v>42277</v>
      </c>
      <c r="B158">
        <v>2016</v>
      </c>
      <c r="C158" t="s">
        <v>200</v>
      </c>
      <c r="D158" t="s">
        <v>230</v>
      </c>
      <c r="E158" t="s">
        <v>202</v>
      </c>
      <c r="F158" t="s">
        <v>215</v>
      </c>
      <c r="G158">
        <v>28.426321213013399</v>
      </c>
      <c r="H158" t="s">
        <v>204</v>
      </c>
      <c r="I158" t="b">
        <v>1</v>
      </c>
    </row>
    <row r="159" spans="1:9" x14ac:dyDescent="0.2">
      <c r="A159" s="33">
        <v>42277</v>
      </c>
      <c r="B159">
        <v>2016</v>
      </c>
      <c r="C159" t="s">
        <v>200</v>
      </c>
      <c r="D159" t="s">
        <v>230</v>
      </c>
      <c r="E159" t="s">
        <v>202</v>
      </c>
      <c r="F159" t="s">
        <v>216</v>
      </c>
      <c r="G159">
        <v>-280</v>
      </c>
      <c r="H159" t="s">
        <v>204</v>
      </c>
      <c r="I159" t="b">
        <v>1</v>
      </c>
    </row>
    <row r="160" spans="1:9" x14ac:dyDescent="0.2">
      <c r="A160" s="33">
        <v>42277</v>
      </c>
      <c r="B160">
        <v>2016</v>
      </c>
      <c r="C160" t="s">
        <v>200</v>
      </c>
      <c r="D160" t="s">
        <v>230</v>
      </c>
      <c r="E160" t="s">
        <v>202</v>
      </c>
      <c r="F160" t="s">
        <v>217</v>
      </c>
      <c r="G160">
        <v>893</v>
      </c>
      <c r="H160" t="s">
        <v>204</v>
      </c>
      <c r="I160" t="b">
        <v>1</v>
      </c>
    </row>
    <row r="161" spans="1:9" x14ac:dyDescent="0.2">
      <c r="A161" s="33">
        <v>42277</v>
      </c>
      <c r="B161">
        <v>2016</v>
      </c>
      <c r="C161" t="s">
        <v>200</v>
      </c>
      <c r="D161" t="s">
        <v>230</v>
      </c>
      <c r="E161" t="s">
        <v>202</v>
      </c>
      <c r="F161" t="s">
        <v>218</v>
      </c>
      <c r="G161">
        <v>2962</v>
      </c>
      <c r="H161" t="s">
        <v>204</v>
      </c>
      <c r="I161" t="b">
        <v>1</v>
      </c>
    </row>
    <row r="162" spans="1:9" x14ac:dyDescent="0.2">
      <c r="A162" s="33">
        <v>42277</v>
      </c>
      <c r="B162">
        <v>2016</v>
      </c>
      <c r="C162" t="s">
        <v>200</v>
      </c>
      <c r="D162" t="s">
        <v>230</v>
      </c>
      <c r="E162" t="s">
        <v>202</v>
      </c>
      <c r="F162" t="s">
        <v>1</v>
      </c>
      <c r="G162">
        <v>20379</v>
      </c>
      <c r="H162" t="s">
        <v>204</v>
      </c>
      <c r="I162" t="b">
        <v>1</v>
      </c>
    </row>
    <row r="163" spans="1:9" x14ac:dyDescent="0.2">
      <c r="A163" s="33">
        <v>42277</v>
      </c>
      <c r="B163">
        <v>2016</v>
      </c>
      <c r="C163" t="s">
        <v>200</v>
      </c>
      <c r="D163" t="s">
        <v>230</v>
      </c>
      <c r="E163" t="s">
        <v>202</v>
      </c>
      <c r="F163" t="s">
        <v>219</v>
      </c>
      <c r="G163">
        <v>3333</v>
      </c>
      <c r="H163" t="s">
        <v>204</v>
      </c>
      <c r="I163" t="b">
        <v>1</v>
      </c>
    </row>
    <row r="164" spans="1:9" x14ac:dyDescent="0.2">
      <c r="A164" s="33">
        <v>42369</v>
      </c>
      <c r="B164">
        <v>2016</v>
      </c>
      <c r="C164" t="s">
        <v>220</v>
      </c>
      <c r="D164" t="s">
        <v>231</v>
      </c>
      <c r="E164" t="s">
        <v>202</v>
      </c>
      <c r="F164" t="s">
        <v>203</v>
      </c>
      <c r="G164">
        <v>0.63</v>
      </c>
      <c r="H164" t="s">
        <v>204</v>
      </c>
      <c r="I164" t="b">
        <v>1</v>
      </c>
    </row>
    <row r="165" spans="1:9" x14ac:dyDescent="0.2">
      <c r="A165" s="33">
        <v>42369</v>
      </c>
      <c r="B165">
        <v>2016</v>
      </c>
      <c r="C165" t="s">
        <v>220</v>
      </c>
      <c r="D165" t="s">
        <v>231</v>
      </c>
      <c r="E165" t="s">
        <v>202</v>
      </c>
      <c r="F165" t="s">
        <v>205</v>
      </c>
      <c r="G165">
        <v>9872</v>
      </c>
      <c r="H165" t="s">
        <v>204</v>
      </c>
      <c r="I165" t="b">
        <v>1</v>
      </c>
    </row>
    <row r="166" spans="1:9" x14ac:dyDescent="0.2">
      <c r="A166" s="33">
        <v>42369</v>
      </c>
      <c r="B166">
        <v>2016</v>
      </c>
      <c r="C166" t="s">
        <v>220</v>
      </c>
      <c r="D166" t="s">
        <v>231</v>
      </c>
      <c r="E166" t="s">
        <v>202</v>
      </c>
      <c r="F166" t="s">
        <v>206</v>
      </c>
      <c r="G166">
        <v>1544</v>
      </c>
      <c r="H166" t="s">
        <v>204</v>
      </c>
      <c r="I166" t="b">
        <v>1</v>
      </c>
    </row>
    <row r="167" spans="1:9" x14ac:dyDescent="0.2">
      <c r="A167" s="33">
        <v>42369</v>
      </c>
      <c r="B167">
        <v>2016</v>
      </c>
      <c r="C167" t="s">
        <v>220</v>
      </c>
      <c r="D167" t="s">
        <v>231</v>
      </c>
      <c r="E167" t="s">
        <v>202</v>
      </c>
      <c r="F167" t="s">
        <v>207</v>
      </c>
      <c r="G167">
        <v>0.62</v>
      </c>
      <c r="H167" t="s">
        <v>204</v>
      </c>
      <c r="I167" t="b">
        <v>1</v>
      </c>
    </row>
    <row r="168" spans="1:9" x14ac:dyDescent="0.2">
      <c r="A168" s="33">
        <v>42369</v>
      </c>
      <c r="B168">
        <v>2016</v>
      </c>
      <c r="C168" t="s">
        <v>220</v>
      </c>
      <c r="D168" t="s">
        <v>231</v>
      </c>
      <c r="E168" t="s">
        <v>202</v>
      </c>
      <c r="F168" t="s">
        <v>10</v>
      </c>
      <c r="G168">
        <v>7570</v>
      </c>
      <c r="H168" t="s">
        <v>204</v>
      </c>
      <c r="I168" t="b">
        <v>1</v>
      </c>
    </row>
    <row r="169" spans="1:9" x14ac:dyDescent="0.2">
      <c r="A169" s="33">
        <v>42369</v>
      </c>
      <c r="B169">
        <v>2016</v>
      </c>
      <c r="C169" t="s">
        <v>220</v>
      </c>
      <c r="D169" t="s">
        <v>231</v>
      </c>
      <c r="E169" t="s">
        <v>202</v>
      </c>
      <c r="F169" t="s">
        <v>208</v>
      </c>
      <c r="G169">
        <v>1038</v>
      </c>
      <c r="H169" t="s">
        <v>204</v>
      </c>
      <c r="I169" t="b">
        <v>1</v>
      </c>
    </row>
    <row r="170" spans="1:9" x14ac:dyDescent="0.2">
      <c r="A170" s="33">
        <v>42369</v>
      </c>
      <c r="B170">
        <v>2016</v>
      </c>
      <c r="C170" t="s">
        <v>220</v>
      </c>
      <c r="D170" t="s">
        <v>231</v>
      </c>
      <c r="E170" t="s">
        <v>202</v>
      </c>
      <c r="F170" t="s">
        <v>209</v>
      </c>
      <c r="G170">
        <v>13924</v>
      </c>
      <c r="H170" t="s">
        <v>204</v>
      </c>
      <c r="I170" t="b">
        <v>1</v>
      </c>
    </row>
    <row r="171" spans="1:9" x14ac:dyDescent="0.2">
      <c r="A171" s="33">
        <v>42369</v>
      </c>
      <c r="B171">
        <v>2016</v>
      </c>
      <c r="C171" t="s">
        <v>220</v>
      </c>
      <c r="D171" t="s">
        <v>231</v>
      </c>
      <c r="E171" t="s">
        <v>202</v>
      </c>
      <c r="F171" t="s">
        <v>210</v>
      </c>
      <c r="G171">
        <v>58.514035972432353</v>
      </c>
      <c r="H171" t="s">
        <v>204</v>
      </c>
      <c r="I171" t="b">
        <v>1</v>
      </c>
    </row>
    <row r="172" spans="1:9" x14ac:dyDescent="0.2">
      <c r="A172" s="33">
        <v>42369</v>
      </c>
      <c r="B172">
        <v>2016</v>
      </c>
      <c r="C172" t="s">
        <v>220</v>
      </c>
      <c r="D172" t="s">
        <v>231</v>
      </c>
      <c r="E172" t="s">
        <v>202</v>
      </c>
      <c r="F172" t="s">
        <v>211</v>
      </c>
      <c r="G172">
        <v>5855</v>
      </c>
      <c r="H172" t="s">
        <v>204</v>
      </c>
      <c r="I172" t="b">
        <v>1</v>
      </c>
    </row>
    <row r="173" spans="1:9" x14ac:dyDescent="0.2">
      <c r="A173" s="33">
        <v>42369</v>
      </c>
      <c r="B173">
        <v>2016</v>
      </c>
      <c r="C173" t="s">
        <v>220</v>
      </c>
      <c r="D173" t="s">
        <v>231</v>
      </c>
      <c r="E173" t="s">
        <v>202</v>
      </c>
      <c r="F173" t="s">
        <v>212</v>
      </c>
      <c r="G173">
        <v>4998</v>
      </c>
      <c r="H173" t="s">
        <v>204</v>
      </c>
      <c r="I173" t="b">
        <v>1</v>
      </c>
    </row>
    <row r="174" spans="1:9" x14ac:dyDescent="0.2">
      <c r="A174" s="33">
        <v>42369</v>
      </c>
      <c r="B174">
        <v>2016</v>
      </c>
      <c r="C174" t="s">
        <v>220</v>
      </c>
      <c r="D174" t="s">
        <v>231</v>
      </c>
      <c r="E174" t="s">
        <v>202</v>
      </c>
      <c r="F174" t="s">
        <v>213</v>
      </c>
      <c r="G174">
        <v>21.003530005042869</v>
      </c>
      <c r="H174" t="s">
        <v>204</v>
      </c>
      <c r="I174" t="b">
        <v>1</v>
      </c>
    </row>
    <row r="175" spans="1:9" x14ac:dyDescent="0.2">
      <c r="A175" s="33">
        <v>42369</v>
      </c>
      <c r="B175">
        <v>2016</v>
      </c>
      <c r="C175" t="s">
        <v>220</v>
      </c>
      <c r="D175" t="s">
        <v>231</v>
      </c>
      <c r="E175" t="s">
        <v>202</v>
      </c>
      <c r="F175" t="s">
        <v>214</v>
      </c>
      <c r="G175">
        <v>6026</v>
      </c>
      <c r="H175" t="s">
        <v>204</v>
      </c>
      <c r="I175" t="b">
        <v>1</v>
      </c>
    </row>
    <row r="176" spans="1:9" x14ac:dyDescent="0.2">
      <c r="A176" s="33">
        <v>42369</v>
      </c>
      <c r="B176">
        <v>2016</v>
      </c>
      <c r="C176" t="s">
        <v>220</v>
      </c>
      <c r="D176" t="s">
        <v>231</v>
      </c>
      <c r="E176" t="s">
        <v>202</v>
      </c>
      <c r="F176" t="s">
        <v>215</v>
      </c>
      <c r="G176">
        <v>25.323583795595901</v>
      </c>
      <c r="H176" t="s">
        <v>204</v>
      </c>
      <c r="I176" t="b">
        <v>1</v>
      </c>
    </row>
    <row r="177" spans="1:9" x14ac:dyDescent="0.2">
      <c r="A177" s="33">
        <v>42369</v>
      </c>
      <c r="B177">
        <v>2016</v>
      </c>
      <c r="C177" t="s">
        <v>220</v>
      </c>
      <c r="D177" t="s">
        <v>231</v>
      </c>
      <c r="E177" t="s">
        <v>202</v>
      </c>
      <c r="F177" t="s">
        <v>216</v>
      </c>
      <c r="G177">
        <v>-171</v>
      </c>
      <c r="H177" t="s">
        <v>204</v>
      </c>
      <c r="I177" t="b">
        <v>1</v>
      </c>
    </row>
    <row r="178" spans="1:9" x14ac:dyDescent="0.2">
      <c r="A178" s="33">
        <v>42369</v>
      </c>
      <c r="B178">
        <v>2016</v>
      </c>
      <c r="C178" t="s">
        <v>220</v>
      </c>
      <c r="D178" t="s">
        <v>231</v>
      </c>
      <c r="E178" t="s">
        <v>202</v>
      </c>
      <c r="F178" t="s">
        <v>217</v>
      </c>
      <c r="G178">
        <v>857</v>
      </c>
      <c r="H178" t="s">
        <v>204</v>
      </c>
      <c r="I178" t="b">
        <v>1</v>
      </c>
    </row>
    <row r="179" spans="1:9" x14ac:dyDescent="0.2">
      <c r="A179" s="33">
        <v>42369</v>
      </c>
      <c r="B179">
        <v>2016</v>
      </c>
      <c r="C179" t="s">
        <v>220</v>
      </c>
      <c r="D179" t="s">
        <v>231</v>
      </c>
      <c r="E179" t="s">
        <v>202</v>
      </c>
      <c r="F179" t="s">
        <v>218</v>
      </c>
      <c r="G179">
        <v>2900</v>
      </c>
      <c r="H179" t="s">
        <v>204</v>
      </c>
      <c r="I179" t="b">
        <v>1</v>
      </c>
    </row>
    <row r="180" spans="1:9" x14ac:dyDescent="0.2">
      <c r="A180" s="33">
        <v>42369</v>
      </c>
      <c r="B180">
        <v>2016</v>
      </c>
      <c r="C180" t="s">
        <v>220</v>
      </c>
      <c r="D180" t="s">
        <v>231</v>
      </c>
      <c r="E180" t="s">
        <v>202</v>
      </c>
      <c r="F180" t="s">
        <v>1</v>
      </c>
      <c r="G180">
        <v>23796</v>
      </c>
      <c r="H180" t="s">
        <v>204</v>
      </c>
      <c r="I180" t="b">
        <v>1</v>
      </c>
    </row>
    <row r="181" spans="1:9" x14ac:dyDescent="0.2">
      <c r="A181" s="33">
        <v>42369</v>
      </c>
      <c r="B181">
        <v>2016</v>
      </c>
      <c r="C181" t="s">
        <v>220</v>
      </c>
      <c r="D181" t="s">
        <v>231</v>
      </c>
      <c r="E181" t="s">
        <v>202</v>
      </c>
      <c r="F181" t="s">
        <v>219</v>
      </c>
      <c r="G181">
        <v>3960</v>
      </c>
      <c r="H181" t="s">
        <v>204</v>
      </c>
      <c r="I181" t="b">
        <v>1</v>
      </c>
    </row>
    <row r="182" spans="1:9" x14ac:dyDescent="0.2">
      <c r="A182" s="33">
        <v>42460</v>
      </c>
      <c r="B182">
        <v>2016</v>
      </c>
      <c r="C182" t="s">
        <v>222</v>
      </c>
      <c r="D182" t="s">
        <v>232</v>
      </c>
      <c r="E182" t="s">
        <v>202</v>
      </c>
      <c r="F182" t="s">
        <v>203</v>
      </c>
      <c r="G182">
        <v>0.48</v>
      </c>
      <c r="H182" t="s">
        <v>204</v>
      </c>
      <c r="I182" t="b">
        <v>1</v>
      </c>
    </row>
    <row r="183" spans="1:9" x14ac:dyDescent="0.2">
      <c r="A183" s="33">
        <v>42460</v>
      </c>
      <c r="B183">
        <v>2016</v>
      </c>
      <c r="C183" t="s">
        <v>222</v>
      </c>
      <c r="D183" t="s">
        <v>232</v>
      </c>
      <c r="E183" t="s">
        <v>202</v>
      </c>
      <c r="F183" t="s">
        <v>205</v>
      </c>
      <c r="G183">
        <v>7722</v>
      </c>
      <c r="H183" t="s">
        <v>204</v>
      </c>
      <c r="I183" t="b">
        <v>1</v>
      </c>
    </row>
    <row r="184" spans="1:9" x14ac:dyDescent="0.2">
      <c r="A184" s="33">
        <v>42460</v>
      </c>
      <c r="B184">
        <v>2016</v>
      </c>
      <c r="C184" t="s">
        <v>222</v>
      </c>
      <c r="D184" t="s">
        <v>232</v>
      </c>
      <c r="E184" t="s">
        <v>202</v>
      </c>
      <c r="F184" t="s">
        <v>206</v>
      </c>
      <c r="G184">
        <v>1707</v>
      </c>
      <c r="H184" t="s">
        <v>204</v>
      </c>
      <c r="I184" t="b">
        <v>1</v>
      </c>
    </row>
    <row r="185" spans="1:9" x14ac:dyDescent="0.2">
      <c r="A185" s="33">
        <v>42460</v>
      </c>
      <c r="B185">
        <v>2016</v>
      </c>
      <c r="C185" t="s">
        <v>222</v>
      </c>
      <c r="D185" t="s">
        <v>232</v>
      </c>
      <c r="E185" t="s">
        <v>202</v>
      </c>
      <c r="F185" t="s">
        <v>207</v>
      </c>
      <c r="G185">
        <v>0.47</v>
      </c>
      <c r="H185" t="s">
        <v>204</v>
      </c>
      <c r="I185" t="b">
        <v>1</v>
      </c>
    </row>
    <row r="186" spans="1:9" x14ac:dyDescent="0.2">
      <c r="A186" s="33">
        <v>42460</v>
      </c>
      <c r="B186">
        <v>2016</v>
      </c>
      <c r="C186" t="s">
        <v>222</v>
      </c>
      <c r="D186" t="s">
        <v>232</v>
      </c>
      <c r="E186" t="s">
        <v>202</v>
      </c>
      <c r="F186" t="s">
        <v>10</v>
      </c>
      <c r="G186">
        <v>6990</v>
      </c>
      <c r="H186" t="s">
        <v>204</v>
      </c>
      <c r="I186" t="b">
        <v>1</v>
      </c>
    </row>
    <row r="187" spans="1:9" x14ac:dyDescent="0.2">
      <c r="A187" s="33">
        <v>42460</v>
      </c>
      <c r="B187">
        <v>2016</v>
      </c>
      <c r="C187" t="s">
        <v>222</v>
      </c>
      <c r="D187" t="s">
        <v>232</v>
      </c>
      <c r="E187" t="s">
        <v>202</v>
      </c>
      <c r="F187" t="s">
        <v>208</v>
      </c>
      <c r="G187">
        <v>1140</v>
      </c>
      <c r="H187" t="s">
        <v>204</v>
      </c>
      <c r="I187" t="b">
        <v>1</v>
      </c>
    </row>
    <row r="188" spans="1:9" x14ac:dyDescent="0.2">
      <c r="A188" s="33">
        <v>42460</v>
      </c>
      <c r="B188">
        <v>2016</v>
      </c>
      <c r="C188" t="s">
        <v>222</v>
      </c>
      <c r="D188" t="s">
        <v>232</v>
      </c>
      <c r="E188" t="s">
        <v>202</v>
      </c>
      <c r="F188" t="s">
        <v>209</v>
      </c>
      <c r="G188">
        <v>12809</v>
      </c>
      <c r="H188" t="s">
        <v>204</v>
      </c>
      <c r="I188" t="b">
        <v>1</v>
      </c>
    </row>
    <row r="189" spans="1:9" x14ac:dyDescent="0.2">
      <c r="A189" s="33">
        <v>42460</v>
      </c>
      <c r="B189">
        <v>2016</v>
      </c>
      <c r="C189" t="s">
        <v>222</v>
      </c>
      <c r="D189" t="s">
        <v>232</v>
      </c>
      <c r="E189" t="s">
        <v>202</v>
      </c>
      <c r="F189" t="s">
        <v>210</v>
      </c>
      <c r="G189">
        <v>62.388583118211493</v>
      </c>
      <c r="H189" t="s">
        <v>204</v>
      </c>
      <c r="I189" t="b">
        <v>1</v>
      </c>
    </row>
    <row r="190" spans="1:9" x14ac:dyDescent="0.2">
      <c r="A190" s="33">
        <v>42460</v>
      </c>
      <c r="B190">
        <v>2016</v>
      </c>
      <c r="C190" t="s">
        <v>222</v>
      </c>
      <c r="D190" t="s">
        <v>232</v>
      </c>
      <c r="E190" t="s">
        <v>202</v>
      </c>
      <c r="F190" t="s">
        <v>211</v>
      </c>
      <c r="G190">
        <v>5036</v>
      </c>
      <c r="H190" t="s">
        <v>204</v>
      </c>
      <c r="I190" t="b">
        <v>1</v>
      </c>
    </row>
    <row r="191" spans="1:9" x14ac:dyDescent="0.2">
      <c r="A191" s="33">
        <v>42460</v>
      </c>
      <c r="B191">
        <v>2016</v>
      </c>
      <c r="C191" t="s">
        <v>222</v>
      </c>
      <c r="D191" t="s">
        <v>232</v>
      </c>
      <c r="E191" t="s">
        <v>202</v>
      </c>
      <c r="F191" t="s">
        <v>212</v>
      </c>
      <c r="G191">
        <v>3756</v>
      </c>
      <c r="H191" t="s">
        <v>204</v>
      </c>
      <c r="I191" t="b">
        <v>1</v>
      </c>
    </row>
    <row r="192" spans="1:9" x14ac:dyDescent="0.2">
      <c r="A192" s="33">
        <v>42460</v>
      </c>
      <c r="B192">
        <v>2016</v>
      </c>
      <c r="C192" t="s">
        <v>222</v>
      </c>
      <c r="D192" t="s">
        <v>232</v>
      </c>
      <c r="E192" t="s">
        <v>202</v>
      </c>
      <c r="F192" t="s">
        <v>213</v>
      </c>
      <c r="G192">
        <v>18.294286688422389</v>
      </c>
      <c r="H192" t="s">
        <v>204</v>
      </c>
      <c r="I192" t="b">
        <v>1</v>
      </c>
    </row>
    <row r="193" spans="1:9" x14ac:dyDescent="0.2">
      <c r="A193" s="33">
        <v>42460</v>
      </c>
      <c r="B193">
        <v>2016</v>
      </c>
      <c r="C193" t="s">
        <v>222</v>
      </c>
      <c r="D193" t="s">
        <v>232</v>
      </c>
      <c r="E193" t="s">
        <v>202</v>
      </c>
      <c r="F193" t="s">
        <v>214</v>
      </c>
      <c r="G193">
        <v>5283</v>
      </c>
      <c r="H193" t="s">
        <v>204</v>
      </c>
      <c r="I193" t="b">
        <v>1</v>
      </c>
    </row>
    <row r="194" spans="1:9" x14ac:dyDescent="0.2">
      <c r="A194" s="33">
        <v>42460</v>
      </c>
      <c r="B194">
        <v>2016</v>
      </c>
      <c r="C194" t="s">
        <v>222</v>
      </c>
      <c r="D194" t="s">
        <v>232</v>
      </c>
      <c r="E194" t="s">
        <v>202</v>
      </c>
      <c r="F194" t="s">
        <v>215</v>
      </c>
      <c r="G194">
        <v>25.731820174370458</v>
      </c>
      <c r="H194" t="s">
        <v>204</v>
      </c>
      <c r="I194" t="b">
        <v>1</v>
      </c>
    </row>
    <row r="195" spans="1:9" x14ac:dyDescent="0.2">
      <c r="A195" s="33">
        <v>42460</v>
      </c>
      <c r="B195">
        <v>2016</v>
      </c>
      <c r="C195" t="s">
        <v>222</v>
      </c>
      <c r="D195" t="s">
        <v>232</v>
      </c>
      <c r="E195" t="s">
        <v>202</v>
      </c>
      <c r="F195" t="s">
        <v>216</v>
      </c>
      <c r="G195">
        <v>-247</v>
      </c>
      <c r="H195" t="s">
        <v>204</v>
      </c>
      <c r="I195" t="b">
        <v>1</v>
      </c>
    </row>
    <row r="196" spans="1:9" x14ac:dyDescent="0.2">
      <c r="A196" s="33">
        <v>42460</v>
      </c>
      <c r="B196">
        <v>2016</v>
      </c>
      <c r="C196" t="s">
        <v>222</v>
      </c>
      <c r="D196" t="s">
        <v>232</v>
      </c>
      <c r="E196" t="s">
        <v>202</v>
      </c>
      <c r="F196" t="s">
        <v>217</v>
      </c>
      <c r="G196">
        <v>1280</v>
      </c>
      <c r="H196" t="s">
        <v>204</v>
      </c>
      <c r="I196" t="b">
        <v>1</v>
      </c>
    </row>
    <row r="197" spans="1:9" x14ac:dyDescent="0.2">
      <c r="A197" s="33">
        <v>42460</v>
      </c>
      <c r="B197">
        <v>2016</v>
      </c>
      <c r="C197" t="s">
        <v>222</v>
      </c>
      <c r="D197" t="s">
        <v>232</v>
      </c>
      <c r="E197" t="s">
        <v>202</v>
      </c>
      <c r="F197" t="s">
        <v>218</v>
      </c>
      <c r="G197">
        <v>2980</v>
      </c>
      <c r="H197" t="s">
        <v>204</v>
      </c>
      <c r="I197" t="b">
        <v>1</v>
      </c>
    </row>
    <row r="198" spans="1:9" x14ac:dyDescent="0.2">
      <c r="A198" s="33">
        <v>42460</v>
      </c>
      <c r="B198">
        <v>2016</v>
      </c>
      <c r="C198" t="s">
        <v>222</v>
      </c>
      <c r="D198" t="s">
        <v>232</v>
      </c>
      <c r="E198" t="s">
        <v>202</v>
      </c>
      <c r="F198" t="s">
        <v>1</v>
      </c>
      <c r="G198">
        <v>20531</v>
      </c>
      <c r="H198" t="s">
        <v>204</v>
      </c>
      <c r="I198" t="b">
        <v>1</v>
      </c>
    </row>
    <row r="199" spans="1:9" x14ac:dyDescent="0.2">
      <c r="A199" s="33">
        <v>42460</v>
      </c>
      <c r="B199">
        <v>2016</v>
      </c>
      <c r="C199" t="s">
        <v>222</v>
      </c>
      <c r="D199" t="s">
        <v>232</v>
      </c>
      <c r="E199" t="s">
        <v>202</v>
      </c>
      <c r="F199" t="s">
        <v>219</v>
      </c>
      <c r="G199">
        <v>3406</v>
      </c>
      <c r="H199" t="s">
        <v>204</v>
      </c>
      <c r="I199" t="b">
        <v>1</v>
      </c>
    </row>
    <row r="200" spans="1:9" x14ac:dyDescent="0.2">
      <c r="A200" s="33">
        <v>42551</v>
      </c>
      <c r="B200">
        <v>2016</v>
      </c>
      <c r="C200" t="s">
        <v>224</v>
      </c>
      <c r="D200" t="s">
        <v>233</v>
      </c>
      <c r="E200" t="s">
        <v>202</v>
      </c>
      <c r="F200" t="s">
        <v>203</v>
      </c>
      <c r="G200">
        <v>0.43000000000000022</v>
      </c>
      <c r="H200" t="s">
        <v>204</v>
      </c>
      <c r="I200" t="b">
        <v>1</v>
      </c>
    </row>
    <row r="201" spans="1:9" x14ac:dyDescent="0.2">
      <c r="A201" s="33">
        <v>42551</v>
      </c>
      <c r="B201">
        <v>2016</v>
      </c>
      <c r="C201" t="s">
        <v>224</v>
      </c>
      <c r="D201" t="s">
        <v>233</v>
      </c>
      <c r="E201" t="s">
        <v>202</v>
      </c>
      <c r="F201" t="s">
        <v>205</v>
      </c>
      <c r="G201">
        <v>7979</v>
      </c>
      <c r="H201" t="s">
        <v>204</v>
      </c>
      <c r="I201" t="b">
        <v>1</v>
      </c>
    </row>
    <row r="202" spans="1:9" x14ac:dyDescent="0.2">
      <c r="A202" s="33">
        <v>42551</v>
      </c>
      <c r="B202">
        <v>2016</v>
      </c>
      <c r="C202" t="s">
        <v>224</v>
      </c>
      <c r="D202" t="s">
        <v>233</v>
      </c>
      <c r="E202" t="s">
        <v>202</v>
      </c>
      <c r="F202" t="s">
        <v>206</v>
      </c>
      <c r="G202">
        <v>1910</v>
      </c>
      <c r="H202" t="s">
        <v>204</v>
      </c>
      <c r="I202" t="b">
        <v>1</v>
      </c>
    </row>
    <row r="203" spans="1:9" x14ac:dyDescent="0.2">
      <c r="A203" s="33">
        <v>42551</v>
      </c>
      <c r="B203">
        <v>2016</v>
      </c>
      <c r="C203" t="s">
        <v>224</v>
      </c>
      <c r="D203" t="s">
        <v>233</v>
      </c>
      <c r="E203" t="s">
        <v>202</v>
      </c>
      <c r="F203" t="s">
        <v>207</v>
      </c>
      <c r="G203">
        <v>0.44000000000000022</v>
      </c>
      <c r="H203" t="s">
        <v>204</v>
      </c>
      <c r="I203" t="b">
        <v>1</v>
      </c>
    </row>
    <row r="204" spans="1:9" x14ac:dyDescent="0.2">
      <c r="A204" s="33">
        <v>42551</v>
      </c>
      <c r="B204">
        <v>2016</v>
      </c>
      <c r="C204" t="s">
        <v>224</v>
      </c>
      <c r="D204" t="s">
        <v>233</v>
      </c>
      <c r="E204" t="s">
        <v>202</v>
      </c>
      <c r="F204" t="s">
        <v>10</v>
      </c>
      <c r="G204">
        <v>4990</v>
      </c>
      <c r="H204" t="s">
        <v>204</v>
      </c>
      <c r="I204" t="b">
        <v>1</v>
      </c>
    </row>
    <row r="205" spans="1:9" x14ac:dyDescent="0.2">
      <c r="A205" s="33">
        <v>42551</v>
      </c>
      <c r="B205">
        <v>2016</v>
      </c>
      <c r="C205" t="s">
        <v>224</v>
      </c>
      <c r="D205" t="s">
        <v>233</v>
      </c>
      <c r="E205" t="s">
        <v>202</v>
      </c>
      <c r="F205" t="s">
        <v>208</v>
      </c>
      <c r="G205">
        <v>1301</v>
      </c>
      <c r="H205" t="s">
        <v>204</v>
      </c>
      <c r="I205" t="b">
        <v>1</v>
      </c>
    </row>
    <row r="206" spans="1:9" x14ac:dyDescent="0.2">
      <c r="A206" s="33">
        <v>42551</v>
      </c>
      <c r="B206">
        <v>2016</v>
      </c>
      <c r="C206" t="s">
        <v>224</v>
      </c>
      <c r="D206" t="s">
        <v>233</v>
      </c>
      <c r="E206" t="s">
        <v>202</v>
      </c>
      <c r="F206" t="s">
        <v>209</v>
      </c>
      <c r="G206">
        <v>12635</v>
      </c>
      <c r="H206" t="s">
        <v>204</v>
      </c>
      <c r="I206" t="b">
        <v>1</v>
      </c>
    </row>
    <row r="207" spans="1:9" x14ac:dyDescent="0.2">
      <c r="A207" s="33">
        <v>42551</v>
      </c>
      <c r="B207">
        <v>2016</v>
      </c>
      <c r="C207" t="s">
        <v>224</v>
      </c>
      <c r="D207" t="s">
        <v>233</v>
      </c>
      <c r="E207" t="s">
        <v>202</v>
      </c>
      <c r="F207" t="s">
        <v>210</v>
      </c>
      <c r="G207">
        <v>61.29329581837586</v>
      </c>
      <c r="H207" t="s">
        <v>204</v>
      </c>
      <c r="I207" t="b">
        <v>1</v>
      </c>
    </row>
    <row r="208" spans="1:9" x14ac:dyDescent="0.2">
      <c r="A208" s="33">
        <v>42551</v>
      </c>
      <c r="B208">
        <v>2016</v>
      </c>
      <c r="C208" t="s">
        <v>224</v>
      </c>
      <c r="D208" t="s">
        <v>233</v>
      </c>
      <c r="E208" t="s">
        <v>202</v>
      </c>
      <c r="F208" t="s">
        <v>211</v>
      </c>
      <c r="G208">
        <v>3347</v>
      </c>
      <c r="H208" t="s">
        <v>204</v>
      </c>
      <c r="I208" t="b">
        <v>1</v>
      </c>
    </row>
    <row r="209" spans="1:9" x14ac:dyDescent="0.2">
      <c r="A209" s="33">
        <v>42551</v>
      </c>
      <c r="B209">
        <v>2016</v>
      </c>
      <c r="C209" t="s">
        <v>224</v>
      </c>
      <c r="D209" t="s">
        <v>233</v>
      </c>
      <c r="E209" t="s">
        <v>202</v>
      </c>
      <c r="F209" t="s">
        <v>212</v>
      </c>
      <c r="G209">
        <v>3424</v>
      </c>
      <c r="H209" t="s">
        <v>204</v>
      </c>
      <c r="I209" t="b">
        <v>1</v>
      </c>
    </row>
    <row r="210" spans="1:9" x14ac:dyDescent="0.2">
      <c r="A210" s="33">
        <v>42551</v>
      </c>
      <c r="B210">
        <v>2016</v>
      </c>
      <c r="C210" t="s">
        <v>224</v>
      </c>
      <c r="D210" t="s">
        <v>233</v>
      </c>
      <c r="E210" t="s">
        <v>202</v>
      </c>
      <c r="F210" t="s">
        <v>213</v>
      </c>
      <c r="G210">
        <v>16.610070825652471</v>
      </c>
      <c r="H210" t="s">
        <v>204</v>
      </c>
      <c r="I210" t="b">
        <v>1</v>
      </c>
    </row>
    <row r="211" spans="1:9" x14ac:dyDescent="0.2">
      <c r="A211" s="33">
        <v>42551</v>
      </c>
      <c r="B211">
        <v>2016</v>
      </c>
      <c r="C211" t="s">
        <v>224</v>
      </c>
      <c r="D211" t="s">
        <v>233</v>
      </c>
      <c r="E211" t="s">
        <v>202</v>
      </c>
      <c r="F211" t="s">
        <v>214</v>
      </c>
      <c r="G211">
        <v>3080</v>
      </c>
      <c r="H211" t="s">
        <v>204</v>
      </c>
      <c r="I211" t="b">
        <v>1</v>
      </c>
    </row>
    <row r="212" spans="1:9" x14ac:dyDescent="0.2">
      <c r="A212" s="33">
        <v>42551</v>
      </c>
      <c r="B212">
        <v>2016</v>
      </c>
      <c r="C212" t="s">
        <v>224</v>
      </c>
      <c r="D212" t="s">
        <v>233</v>
      </c>
      <c r="E212" t="s">
        <v>202</v>
      </c>
      <c r="F212" t="s">
        <v>215</v>
      </c>
      <c r="G212">
        <v>14.941302027748129</v>
      </c>
      <c r="H212" t="s">
        <v>204</v>
      </c>
      <c r="I212" t="b">
        <v>1</v>
      </c>
    </row>
    <row r="213" spans="1:9" x14ac:dyDescent="0.2">
      <c r="A213" s="33">
        <v>42551</v>
      </c>
      <c r="B213">
        <v>2016</v>
      </c>
      <c r="C213" t="s">
        <v>224</v>
      </c>
      <c r="D213" t="s">
        <v>233</v>
      </c>
      <c r="E213" t="s">
        <v>202</v>
      </c>
      <c r="F213" t="s">
        <v>216</v>
      </c>
      <c r="G213">
        <v>267</v>
      </c>
      <c r="H213" t="s">
        <v>204</v>
      </c>
      <c r="I213" t="b">
        <v>1</v>
      </c>
    </row>
    <row r="214" spans="1:9" x14ac:dyDescent="0.2">
      <c r="A214" s="33">
        <v>42551</v>
      </c>
      <c r="B214">
        <v>2016</v>
      </c>
      <c r="C214" t="s">
        <v>224</v>
      </c>
      <c r="D214" t="s">
        <v>233</v>
      </c>
      <c r="E214" t="s">
        <v>202</v>
      </c>
      <c r="F214" t="s">
        <v>217</v>
      </c>
      <c r="G214">
        <v>-77</v>
      </c>
      <c r="H214" t="s">
        <v>204</v>
      </c>
      <c r="I214" t="b">
        <v>1</v>
      </c>
    </row>
    <row r="215" spans="1:9" x14ac:dyDescent="0.2">
      <c r="A215" s="33">
        <v>42551</v>
      </c>
      <c r="B215">
        <v>2016</v>
      </c>
      <c r="C215" t="s">
        <v>224</v>
      </c>
      <c r="D215" t="s">
        <v>233</v>
      </c>
      <c r="E215" t="s">
        <v>202</v>
      </c>
      <c r="F215" t="s">
        <v>218</v>
      </c>
      <c r="G215">
        <v>3146</v>
      </c>
      <c r="H215" t="s">
        <v>204</v>
      </c>
      <c r="I215" t="b">
        <v>1</v>
      </c>
    </row>
    <row r="216" spans="1:9" x14ac:dyDescent="0.2">
      <c r="A216" s="33">
        <v>42551</v>
      </c>
      <c r="B216">
        <v>2016</v>
      </c>
      <c r="C216" t="s">
        <v>224</v>
      </c>
      <c r="D216" t="s">
        <v>233</v>
      </c>
      <c r="E216" t="s">
        <v>202</v>
      </c>
      <c r="F216" t="s">
        <v>1</v>
      </c>
      <c r="G216">
        <v>20614</v>
      </c>
      <c r="H216" t="s">
        <v>204</v>
      </c>
      <c r="I216" t="b">
        <v>1</v>
      </c>
    </row>
    <row r="217" spans="1:9" x14ac:dyDescent="0.2">
      <c r="A217" s="33">
        <v>42551</v>
      </c>
      <c r="B217">
        <v>2016</v>
      </c>
      <c r="C217" t="s">
        <v>224</v>
      </c>
      <c r="D217" t="s">
        <v>233</v>
      </c>
      <c r="E217" t="s">
        <v>202</v>
      </c>
      <c r="F217" t="s">
        <v>219</v>
      </c>
      <c r="G217">
        <v>3998</v>
      </c>
      <c r="H217" t="s">
        <v>204</v>
      </c>
      <c r="I217" t="b">
        <v>1</v>
      </c>
    </row>
    <row r="218" spans="1:9" x14ac:dyDescent="0.2">
      <c r="A218" s="33">
        <v>42643</v>
      </c>
      <c r="B218">
        <v>2017</v>
      </c>
      <c r="C218" t="s">
        <v>200</v>
      </c>
      <c r="D218" t="s">
        <v>234</v>
      </c>
      <c r="E218" t="s">
        <v>202</v>
      </c>
      <c r="F218" t="s">
        <v>203</v>
      </c>
      <c r="G218">
        <v>0.6</v>
      </c>
      <c r="H218" t="s">
        <v>204</v>
      </c>
      <c r="I218" t="b">
        <v>1</v>
      </c>
    </row>
    <row r="219" spans="1:9" x14ac:dyDescent="0.2">
      <c r="A219" s="33">
        <v>42643</v>
      </c>
      <c r="B219">
        <v>2017</v>
      </c>
      <c r="C219" t="s">
        <v>200</v>
      </c>
      <c r="D219" t="s">
        <v>234</v>
      </c>
      <c r="E219" t="s">
        <v>202</v>
      </c>
      <c r="F219" t="s">
        <v>205</v>
      </c>
      <c r="G219">
        <v>7844</v>
      </c>
      <c r="H219" t="s">
        <v>204</v>
      </c>
      <c r="I219" t="b">
        <v>1</v>
      </c>
    </row>
    <row r="220" spans="1:9" x14ac:dyDescent="0.2">
      <c r="A220" s="33">
        <v>42643</v>
      </c>
      <c r="B220">
        <v>2017</v>
      </c>
      <c r="C220" t="s">
        <v>200</v>
      </c>
      <c r="D220" t="s">
        <v>234</v>
      </c>
      <c r="E220" t="s">
        <v>202</v>
      </c>
      <c r="F220" t="s">
        <v>206</v>
      </c>
      <c r="G220">
        <v>1816</v>
      </c>
      <c r="H220" t="s">
        <v>204</v>
      </c>
      <c r="I220" t="b">
        <v>1</v>
      </c>
    </row>
    <row r="221" spans="1:9" x14ac:dyDescent="0.2">
      <c r="A221" s="33">
        <v>42643</v>
      </c>
      <c r="B221">
        <v>2017</v>
      </c>
      <c r="C221" t="s">
        <v>200</v>
      </c>
      <c r="D221" t="s">
        <v>234</v>
      </c>
      <c r="E221" t="s">
        <v>202</v>
      </c>
      <c r="F221" t="s">
        <v>207</v>
      </c>
      <c r="G221">
        <v>0.6</v>
      </c>
      <c r="H221" t="s">
        <v>204</v>
      </c>
      <c r="I221" t="b">
        <v>1</v>
      </c>
    </row>
    <row r="222" spans="1:9" x14ac:dyDescent="0.2">
      <c r="A222" s="33">
        <v>42643</v>
      </c>
      <c r="B222">
        <v>2017</v>
      </c>
      <c r="C222" t="s">
        <v>200</v>
      </c>
      <c r="D222" t="s">
        <v>234</v>
      </c>
      <c r="E222" t="s">
        <v>202</v>
      </c>
      <c r="F222" t="s">
        <v>10</v>
      </c>
      <c r="G222">
        <v>7041</v>
      </c>
      <c r="H222" t="s">
        <v>204</v>
      </c>
      <c r="I222" t="b">
        <v>1</v>
      </c>
    </row>
    <row r="223" spans="1:9" x14ac:dyDescent="0.2">
      <c r="A223" s="33">
        <v>42643</v>
      </c>
      <c r="B223">
        <v>2017</v>
      </c>
      <c r="C223" t="s">
        <v>200</v>
      </c>
      <c r="D223" t="s">
        <v>234</v>
      </c>
      <c r="E223" t="s">
        <v>202</v>
      </c>
      <c r="F223" t="s">
        <v>208</v>
      </c>
      <c r="G223">
        <v>1045</v>
      </c>
      <c r="H223" t="s">
        <v>204</v>
      </c>
      <c r="I223" t="b">
        <v>1</v>
      </c>
    </row>
    <row r="224" spans="1:9" x14ac:dyDescent="0.2">
      <c r="A224" s="33">
        <v>42643</v>
      </c>
      <c r="B224">
        <v>2017</v>
      </c>
      <c r="C224" t="s">
        <v>200</v>
      </c>
      <c r="D224" t="s">
        <v>234</v>
      </c>
      <c r="E224" t="s">
        <v>202</v>
      </c>
      <c r="F224" t="s">
        <v>209</v>
      </c>
      <c r="G224">
        <v>12609</v>
      </c>
      <c r="H224" t="s">
        <v>204</v>
      </c>
      <c r="I224" t="b">
        <v>1</v>
      </c>
    </row>
    <row r="225" spans="1:9" x14ac:dyDescent="0.2">
      <c r="A225" s="33">
        <v>42643</v>
      </c>
      <c r="B225">
        <v>2017</v>
      </c>
      <c r="C225" t="s">
        <v>200</v>
      </c>
      <c r="D225" t="s">
        <v>234</v>
      </c>
      <c r="E225" t="s">
        <v>202</v>
      </c>
      <c r="F225" t="s">
        <v>210</v>
      </c>
      <c r="G225">
        <v>61.648657898596781</v>
      </c>
      <c r="H225" t="s">
        <v>204</v>
      </c>
      <c r="I225" t="b">
        <v>1</v>
      </c>
    </row>
    <row r="226" spans="1:9" x14ac:dyDescent="0.2">
      <c r="A226" s="33">
        <v>42643</v>
      </c>
      <c r="B226">
        <v>2017</v>
      </c>
      <c r="C226" t="s">
        <v>200</v>
      </c>
      <c r="D226" t="s">
        <v>234</v>
      </c>
      <c r="E226" t="s">
        <v>202</v>
      </c>
      <c r="F226" t="s">
        <v>211</v>
      </c>
      <c r="G226">
        <v>5325</v>
      </c>
      <c r="H226" t="s">
        <v>204</v>
      </c>
      <c r="I226" t="b">
        <v>1</v>
      </c>
    </row>
    <row r="227" spans="1:9" x14ac:dyDescent="0.2">
      <c r="A227" s="33">
        <v>42643</v>
      </c>
      <c r="B227">
        <v>2017</v>
      </c>
      <c r="C227" t="s">
        <v>200</v>
      </c>
      <c r="D227" t="s">
        <v>234</v>
      </c>
      <c r="E227" t="s">
        <v>202</v>
      </c>
      <c r="F227" t="s">
        <v>212</v>
      </c>
      <c r="G227">
        <v>4690</v>
      </c>
      <c r="H227" t="s">
        <v>204</v>
      </c>
      <c r="I227" t="b">
        <v>1</v>
      </c>
    </row>
    <row r="228" spans="1:9" x14ac:dyDescent="0.2">
      <c r="A228" s="33">
        <v>42643</v>
      </c>
      <c r="B228">
        <v>2017</v>
      </c>
      <c r="C228" t="s">
        <v>200</v>
      </c>
      <c r="D228" t="s">
        <v>234</v>
      </c>
      <c r="E228" t="s">
        <v>202</v>
      </c>
      <c r="F228" t="s">
        <v>213</v>
      </c>
      <c r="G228">
        <v>22.930621424729871</v>
      </c>
      <c r="H228" t="s">
        <v>204</v>
      </c>
      <c r="I228" t="b">
        <v>1</v>
      </c>
    </row>
    <row r="229" spans="1:9" x14ac:dyDescent="0.2">
      <c r="A229" s="33">
        <v>42643</v>
      </c>
      <c r="B229">
        <v>2017</v>
      </c>
      <c r="C229" t="s">
        <v>200</v>
      </c>
      <c r="D229" t="s">
        <v>234</v>
      </c>
      <c r="E229" t="s">
        <v>202</v>
      </c>
      <c r="F229" t="s">
        <v>214</v>
      </c>
      <c r="G229">
        <v>5225</v>
      </c>
      <c r="H229" t="s">
        <v>204</v>
      </c>
      <c r="I229" t="b">
        <v>1</v>
      </c>
    </row>
    <row r="230" spans="1:9" x14ac:dyDescent="0.2">
      <c r="A230" s="33">
        <v>42643</v>
      </c>
      <c r="B230">
        <v>2017</v>
      </c>
      <c r="C230" t="s">
        <v>200</v>
      </c>
      <c r="D230" t="s">
        <v>234</v>
      </c>
      <c r="E230" t="s">
        <v>202</v>
      </c>
      <c r="F230" t="s">
        <v>215</v>
      </c>
      <c r="G230">
        <v>25.546374614970912</v>
      </c>
      <c r="H230" t="s">
        <v>204</v>
      </c>
      <c r="I230" t="b">
        <v>1</v>
      </c>
    </row>
    <row r="231" spans="1:9" x14ac:dyDescent="0.2">
      <c r="A231" s="33">
        <v>42643</v>
      </c>
      <c r="B231">
        <v>2017</v>
      </c>
      <c r="C231" t="s">
        <v>200</v>
      </c>
      <c r="D231" t="s">
        <v>234</v>
      </c>
      <c r="E231" t="s">
        <v>202</v>
      </c>
      <c r="F231" t="s">
        <v>216</v>
      </c>
      <c r="G231">
        <v>100</v>
      </c>
      <c r="H231" t="s">
        <v>204</v>
      </c>
      <c r="I231" t="b">
        <v>1</v>
      </c>
    </row>
    <row r="232" spans="1:9" x14ac:dyDescent="0.2">
      <c r="A232" s="33">
        <v>42643</v>
      </c>
      <c r="B232">
        <v>2017</v>
      </c>
      <c r="C232" t="s">
        <v>200</v>
      </c>
      <c r="D232" t="s">
        <v>234</v>
      </c>
      <c r="E232" t="s">
        <v>202</v>
      </c>
      <c r="F232" t="s">
        <v>217</v>
      </c>
      <c r="G232">
        <v>635</v>
      </c>
      <c r="H232" t="s">
        <v>204</v>
      </c>
      <c r="I232" t="b">
        <v>1</v>
      </c>
    </row>
    <row r="233" spans="1:9" x14ac:dyDescent="0.2">
      <c r="A233" s="33">
        <v>42643</v>
      </c>
      <c r="B233">
        <v>2017</v>
      </c>
      <c r="C233" t="s">
        <v>200</v>
      </c>
      <c r="D233" t="s">
        <v>234</v>
      </c>
      <c r="E233" t="s">
        <v>202</v>
      </c>
      <c r="F233" t="s">
        <v>218</v>
      </c>
      <c r="G233">
        <v>3106</v>
      </c>
      <c r="H233" t="s">
        <v>204</v>
      </c>
      <c r="I233" t="b">
        <v>1</v>
      </c>
    </row>
    <row r="234" spans="1:9" x14ac:dyDescent="0.2">
      <c r="A234" s="33">
        <v>42643</v>
      </c>
      <c r="B234">
        <v>2017</v>
      </c>
      <c r="C234" t="s">
        <v>200</v>
      </c>
      <c r="D234" t="s">
        <v>234</v>
      </c>
      <c r="E234" t="s">
        <v>202</v>
      </c>
      <c r="F234" t="s">
        <v>1</v>
      </c>
      <c r="G234">
        <v>20453</v>
      </c>
      <c r="H234" t="s">
        <v>204</v>
      </c>
      <c r="I234" t="b">
        <v>1</v>
      </c>
    </row>
    <row r="235" spans="1:9" x14ac:dyDescent="0.2">
      <c r="A235" s="33">
        <v>42643</v>
      </c>
      <c r="B235">
        <v>2017</v>
      </c>
      <c r="C235" t="s">
        <v>200</v>
      </c>
      <c r="D235" t="s">
        <v>234</v>
      </c>
      <c r="E235" t="s">
        <v>202</v>
      </c>
      <c r="F235" t="s">
        <v>219</v>
      </c>
      <c r="G235">
        <v>3233</v>
      </c>
      <c r="H235" t="s">
        <v>204</v>
      </c>
      <c r="I235" t="b">
        <v>1</v>
      </c>
    </row>
    <row r="236" spans="1:9" x14ac:dyDescent="0.2">
      <c r="A236" s="33">
        <v>42735</v>
      </c>
      <c r="B236">
        <v>2017</v>
      </c>
      <c r="C236" t="s">
        <v>220</v>
      </c>
      <c r="D236" t="s">
        <v>235</v>
      </c>
      <c r="E236" t="s">
        <v>202</v>
      </c>
      <c r="F236" t="s">
        <v>203</v>
      </c>
      <c r="G236">
        <v>0.67</v>
      </c>
      <c r="H236" t="s">
        <v>204</v>
      </c>
      <c r="I236" t="b">
        <v>1</v>
      </c>
    </row>
    <row r="237" spans="1:9" x14ac:dyDescent="0.2">
      <c r="A237" s="33">
        <v>42735</v>
      </c>
      <c r="B237">
        <v>2017</v>
      </c>
      <c r="C237" t="s">
        <v>220</v>
      </c>
      <c r="D237" t="s">
        <v>235</v>
      </c>
      <c r="E237" t="s">
        <v>202</v>
      </c>
      <c r="F237" t="s">
        <v>205</v>
      </c>
      <c r="G237">
        <v>9901</v>
      </c>
      <c r="H237" t="s">
        <v>204</v>
      </c>
      <c r="I237" t="b">
        <v>1</v>
      </c>
    </row>
    <row r="238" spans="1:9" x14ac:dyDescent="0.2">
      <c r="A238" s="33">
        <v>42735</v>
      </c>
      <c r="B238">
        <v>2017</v>
      </c>
      <c r="C238" t="s">
        <v>220</v>
      </c>
      <c r="D238" t="s">
        <v>235</v>
      </c>
      <c r="E238" t="s">
        <v>202</v>
      </c>
      <c r="F238" t="s">
        <v>206</v>
      </c>
      <c r="G238">
        <v>2166</v>
      </c>
      <c r="H238" t="s">
        <v>204</v>
      </c>
      <c r="I238" t="b">
        <v>1</v>
      </c>
    </row>
    <row r="239" spans="1:9" x14ac:dyDescent="0.2">
      <c r="A239" s="33">
        <v>42735</v>
      </c>
      <c r="B239">
        <v>2017</v>
      </c>
      <c r="C239" t="s">
        <v>220</v>
      </c>
      <c r="D239" t="s">
        <v>235</v>
      </c>
      <c r="E239" t="s">
        <v>202</v>
      </c>
      <c r="F239" t="s">
        <v>207</v>
      </c>
      <c r="G239">
        <v>0.66</v>
      </c>
      <c r="H239" t="s">
        <v>204</v>
      </c>
      <c r="I239" t="b">
        <v>1</v>
      </c>
    </row>
    <row r="240" spans="1:9" x14ac:dyDescent="0.2">
      <c r="A240" s="33">
        <v>42735</v>
      </c>
      <c r="B240">
        <v>2017</v>
      </c>
      <c r="C240" t="s">
        <v>220</v>
      </c>
      <c r="D240" t="s">
        <v>235</v>
      </c>
      <c r="E240" t="s">
        <v>202</v>
      </c>
      <c r="F240" t="s">
        <v>10</v>
      </c>
      <c r="G240">
        <v>8343</v>
      </c>
      <c r="H240" t="s">
        <v>204</v>
      </c>
      <c r="I240" t="b">
        <v>1</v>
      </c>
    </row>
    <row r="241" spans="1:9" x14ac:dyDescent="0.2">
      <c r="A241" s="33">
        <v>42735</v>
      </c>
      <c r="B241">
        <v>2017</v>
      </c>
      <c r="C241" t="s">
        <v>220</v>
      </c>
      <c r="D241" t="s">
        <v>235</v>
      </c>
      <c r="E241" t="s">
        <v>202</v>
      </c>
      <c r="F241" t="s">
        <v>208</v>
      </c>
      <c r="G241">
        <v>879</v>
      </c>
      <c r="H241" t="s">
        <v>204</v>
      </c>
      <c r="I241" t="b">
        <v>1</v>
      </c>
    </row>
    <row r="242" spans="1:9" x14ac:dyDescent="0.2">
      <c r="A242" s="33">
        <v>42735</v>
      </c>
      <c r="B242">
        <v>2017</v>
      </c>
      <c r="C242" t="s">
        <v>220</v>
      </c>
      <c r="D242" t="s">
        <v>235</v>
      </c>
      <c r="E242" t="s">
        <v>202</v>
      </c>
      <c r="F242" t="s">
        <v>209</v>
      </c>
      <c r="G242">
        <v>14189</v>
      </c>
      <c r="H242" t="s">
        <v>204</v>
      </c>
      <c r="I242" t="b">
        <v>1</v>
      </c>
    </row>
    <row r="243" spans="1:9" x14ac:dyDescent="0.2">
      <c r="A243" s="33">
        <v>42735</v>
      </c>
      <c r="B243">
        <v>2017</v>
      </c>
      <c r="C243" t="s">
        <v>220</v>
      </c>
      <c r="D243" t="s">
        <v>235</v>
      </c>
      <c r="E243" t="s">
        <v>202</v>
      </c>
      <c r="F243" t="s">
        <v>210</v>
      </c>
      <c r="G243">
        <v>58.89995848899958</v>
      </c>
      <c r="H243" t="s">
        <v>204</v>
      </c>
      <c r="I243" t="b">
        <v>1</v>
      </c>
    </row>
    <row r="244" spans="1:9" x14ac:dyDescent="0.2">
      <c r="A244" s="33">
        <v>42735</v>
      </c>
      <c r="B244">
        <v>2017</v>
      </c>
      <c r="C244" t="s">
        <v>220</v>
      </c>
      <c r="D244" t="s">
        <v>235</v>
      </c>
      <c r="E244" t="s">
        <v>202</v>
      </c>
      <c r="F244" t="s">
        <v>211</v>
      </c>
      <c r="G244">
        <v>6363</v>
      </c>
      <c r="H244" t="s">
        <v>204</v>
      </c>
      <c r="I244" t="b">
        <v>1</v>
      </c>
    </row>
    <row r="245" spans="1:9" x14ac:dyDescent="0.2">
      <c r="A245" s="33">
        <v>42735</v>
      </c>
      <c r="B245">
        <v>2017</v>
      </c>
      <c r="C245" t="s">
        <v>220</v>
      </c>
      <c r="D245" t="s">
        <v>235</v>
      </c>
      <c r="E245" t="s">
        <v>202</v>
      </c>
      <c r="F245" t="s">
        <v>212</v>
      </c>
      <c r="G245">
        <v>5200</v>
      </c>
      <c r="H245" t="s">
        <v>204</v>
      </c>
      <c r="I245" t="b">
        <v>1</v>
      </c>
    </row>
    <row r="246" spans="1:9" x14ac:dyDescent="0.2">
      <c r="A246" s="33">
        <v>42735</v>
      </c>
      <c r="B246">
        <v>2017</v>
      </c>
      <c r="C246" t="s">
        <v>220</v>
      </c>
      <c r="D246" t="s">
        <v>235</v>
      </c>
      <c r="E246" t="s">
        <v>202</v>
      </c>
      <c r="F246" t="s">
        <v>213</v>
      </c>
      <c r="G246">
        <v>21.585720215857201</v>
      </c>
      <c r="H246" t="s">
        <v>204</v>
      </c>
      <c r="I246" t="b">
        <v>1</v>
      </c>
    </row>
    <row r="247" spans="1:9" x14ac:dyDescent="0.2">
      <c r="A247" s="33">
        <v>42735</v>
      </c>
      <c r="B247">
        <v>2017</v>
      </c>
      <c r="C247" t="s">
        <v>220</v>
      </c>
      <c r="D247" t="s">
        <v>235</v>
      </c>
      <c r="E247" t="s">
        <v>202</v>
      </c>
      <c r="F247" t="s">
        <v>214</v>
      </c>
      <c r="G247">
        <v>6177</v>
      </c>
      <c r="H247" t="s">
        <v>204</v>
      </c>
      <c r="I247" t="b">
        <v>1</v>
      </c>
    </row>
    <row r="248" spans="1:9" x14ac:dyDescent="0.2">
      <c r="A248" s="33">
        <v>42735</v>
      </c>
      <c r="B248">
        <v>2017</v>
      </c>
      <c r="C248" t="s">
        <v>220</v>
      </c>
      <c r="D248" t="s">
        <v>235</v>
      </c>
      <c r="E248" t="s">
        <v>202</v>
      </c>
      <c r="F248" t="s">
        <v>215</v>
      </c>
      <c r="G248">
        <v>25.641344956413452</v>
      </c>
      <c r="H248" t="s">
        <v>204</v>
      </c>
      <c r="I248" t="b">
        <v>1</v>
      </c>
    </row>
    <row r="249" spans="1:9" x14ac:dyDescent="0.2">
      <c r="A249" s="33">
        <v>42735</v>
      </c>
      <c r="B249">
        <v>2017</v>
      </c>
      <c r="C249" t="s">
        <v>220</v>
      </c>
      <c r="D249" t="s">
        <v>235</v>
      </c>
      <c r="E249" t="s">
        <v>202</v>
      </c>
      <c r="F249" t="s">
        <v>216</v>
      </c>
      <c r="G249">
        <v>186</v>
      </c>
      <c r="H249" t="s">
        <v>204</v>
      </c>
      <c r="I249" t="b">
        <v>1</v>
      </c>
    </row>
    <row r="250" spans="1:9" x14ac:dyDescent="0.2">
      <c r="A250" s="33">
        <v>42735</v>
      </c>
      <c r="B250">
        <v>2017</v>
      </c>
      <c r="C250" t="s">
        <v>220</v>
      </c>
      <c r="D250" t="s">
        <v>235</v>
      </c>
      <c r="E250" t="s">
        <v>202</v>
      </c>
      <c r="F250" t="s">
        <v>217</v>
      </c>
      <c r="G250">
        <v>1163</v>
      </c>
      <c r="H250" t="s">
        <v>204</v>
      </c>
      <c r="I250" t="b">
        <v>1</v>
      </c>
    </row>
    <row r="251" spans="1:9" x14ac:dyDescent="0.2">
      <c r="A251" s="33">
        <v>42735</v>
      </c>
      <c r="B251">
        <v>2017</v>
      </c>
      <c r="C251" t="s">
        <v>220</v>
      </c>
      <c r="D251" t="s">
        <v>235</v>
      </c>
      <c r="E251" t="s">
        <v>202</v>
      </c>
      <c r="F251" t="s">
        <v>218</v>
      </c>
      <c r="G251">
        <v>3062</v>
      </c>
      <c r="H251" t="s">
        <v>204</v>
      </c>
      <c r="I251" t="b">
        <v>1</v>
      </c>
    </row>
    <row r="252" spans="1:9" x14ac:dyDescent="0.2">
      <c r="A252" s="33">
        <v>42735</v>
      </c>
      <c r="B252">
        <v>2017</v>
      </c>
      <c r="C252" t="s">
        <v>220</v>
      </c>
      <c r="D252" t="s">
        <v>235</v>
      </c>
      <c r="E252" t="s">
        <v>202</v>
      </c>
      <c r="F252" t="s">
        <v>1</v>
      </c>
      <c r="G252">
        <v>24090</v>
      </c>
      <c r="H252" t="s">
        <v>204</v>
      </c>
      <c r="I252" t="b">
        <v>1</v>
      </c>
    </row>
    <row r="253" spans="1:9" x14ac:dyDescent="0.2">
      <c r="A253" s="33">
        <v>42735</v>
      </c>
      <c r="B253">
        <v>2017</v>
      </c>
      <c r="C253" t="s">
        <v>220</v>
      </c>
      <c r="D253" t="s">
        <v>235</v>
      </c>
      <c r="E253" t="s">
        <v>202</v>
      </c>
      <c r="F253" t="s">
        <v>219</v>
      </c>
      <c r="G253">
        <v>4071</v>
      </c>
      <c r="H253" t="s">
        <v>204</v>
      </c>
      <c r="I253" t="b">
        <v>1</v>
      </c>
    </row>
    <row r="254" spans="1:9" x14ac:dyDescent="0.2">
      <c r="A254" s="33">
        <v>42825</v>
      </c>
      <c r="B254">
        <v>2017</v>
      </c>
      <c r="C254" t="s">
        <v>222</v>
      </c>
      <c r="D254" t="s">
        <v>236</v>
      </c>
      <c r="E254" t="s">
        <v>202</v>
      </c>
      <c r="F254" t="s">
        <v>203</v>
      </c>
      <c r="G254">
        <v>0.62</v>
      </c>
      <c r="H254" t="s">
        <v>204</v>
      </c>
      <c r="I254" t="b">
        <v>1</v>
      </c>
    </row>
    <row r="255" spans="1:9" x14ac:dyDescent="0.2">
      <c r="A255" s="33">
        <v>42825</v>
      </c>
      <c r="B255">
        <v>2017</v>
      </c>
      <c r="C255" t="s">
        <v>222</v>
      </c>
      <c r="D255" t="s">
        <v>236</v>
      </c>
      <c r="E255" t="s">
        <v>202</v>
      </c>
      <c r="F255" t="s">
        <v>205</v>
      </c>
      <c r="G255">
        <v>8060</v>
      </c>
      <c r="H255" t="s">
        <v>204</v>
      </c>
      <c r="I255" t="b">
        <v>1</v>
      </c>
    </row>
    <row r="256" spans="1:9" x14ac:dyDescent="0.2">
      <c r="A256" s="33">
        <v>42825</v>
      </c>
      <c r="B256">
        <v>2017</v>
      </c>
      <c r="C256" t="s">
        <v>222</v>
      </c>
      <c r="D256" t="s">
        <v>236</v>
      </c>
      <c r="E256" t="s">
        <v>202</v>
      </c>
      <c r="F256" t="s">
        <v>206</v>
      </c>
      <c r="G256">
        <v>2453</v>
      </c>
      <c r="H256" t="s">
        <v>204</v>
      </c>
      <c r="I256" t="b">
        <v>1</v>
      </c>
    </row>
    <row r="257" spans="1:9" x14ac:dyDescent="0.2">
      <c r="A257" s="33">
        <v>42825</v>
      </c>
      <c r="B257">
        <v>2017</v>
      </c>
      <c r="C257" t="s">
        <v>222</v>
      </c>
      <c r="D257" t="s">
        <v>236</v>
      </c>
      <c r="E257" t="s">
        <v>202</v>
      </c>
      <c r="F257" t="s">
        <v>207</v>
      </c>
      <c r="G257">
        <v>0.61</v>
      </c>
      <c r="H257" t="s">
        <v>204</v>
      </c>
      <c r="I257" t="b">
        <v>1</v>
      </c>
    </row>
    <row r="258" spans="1:9" x14ac:dyDescent="0.2">
      <c r="A258" s="33">
        <v>42825</v>
      </c>
      <c r="B258">
        <v>2017</v>
      </c>
      <c r="C258" t="s">
        <v>222</v>
      </c>
      <c r="D258" t="s">
        <v>236</v>
      </c>
      <c r="E258" t="s">
        <v>202</v>
      </c>
      <c r="F258" t="s">
        <v>10</v>
      </c>
      <c r="G258">
        <v>8047</v>
      </c>
      <c r="H258" t="s">
        <v>204</v>
      </c>
      <c r="I258" t="b">
        <v>1</v>
      </c>
    </row>
    <row r="259" spans="1:9" x14ac:dyDescent="0.2">
      <c r="A259" s="33">
        <v>42825</v>
      </c>
      <c r="B259">
        <v>2017</v>
      </c>
      <c r="C259" t="s">
        <v>222</v>
      </c>
      <c r="D259" t="s">
        <v>236</v>
      </c>
      <c r="E259" t="s">
        <v>202</v>
      </c>
      <c r="F259" t="s">
        <v>208</v>
      </c>
      <c r="G259">
        <v>1202</v>
      </c>
      <c r="H259" t="s">
        <v>204</v>
      </c>
      <c r="I259" t="b">
        <v>1</v>
      </c>
    </row>
    <row r="260" spans="1:9" x14ac:dyDescent="0.2">
      <c r="A260" s="33">
        <v>42825</v>
      </c>
      <c r="B260">
        <v>2017</v>
      </c>
      <c r="C260" t="s">
        <v>222</v>
      </c>
      <c r="D260" t="s">
        <v>236</v>
      </c>
      <c r="E260" t="s">
        <v>202</v>
      </c>
      <c r="F260" t="s">
        <v>209</v>
      </c>
      <c r="G260">
        <v>14030</v>
      </c>
      <c r="H260" t="s">
        <v>204</v>
      </c>
      <c r="I260" t="b">
        <v>1</v>
      </c>
    </row>
    <row r="261" spans="1:9" x14ac:dyDescent="0.2">
      <c r="A261" s="33">
        <v>42825</v>
      </c>
      <c r="B261">
        <v>2017</v>
      </c>
      <c r="C261" t="s">
        <v>222</v>
      </c>
      <c r="D261" t="s">
        <v>236</v>
      </c>
      <c r="E261" t="s">
        <v>202</v>
      </c>
      <c r="F261" t="s">
        <v>210</v>
      </c>
      <c r="G261">
        <v>63.512901765504751</v>
      </c>
      <c r="H261" t="s">
        <v>204</v>
      </c>
      <c r="I261" t="b">
        <v>1</v>
      </c>
    </row>
    <row r="262" spans="1:9" x14ac:dyDescent="0.2">
      <c r="A262" s="33">
        <v>42825</v>
      </c>
      <c r="B262">
        <v>2017</v>
      </c>
      <c r="C262" t="s">
        <v>222</v>
      </c>
      <c r="D262" t="s">
        <v>236</v>
      </c>
      <c r="E262" t="s">
        <v>202</v>
      </c>
      <c r="F262" t="s">
        <v>211</v>
      </c>
      <c r="G262">
        <v>5916</v>
      </c>
      <c r="H262" t="s">
        <v>204</v>
      </c>
      <c r="I262" t="b">
        <v>1</v>
      </c>
    </row>
    <row r="263" spans="1:9" x14ac:dyDescent="0.2">
      <c r="A263" s="33">
        <v>42825</v>
      </c>
      <c r="B263">
        <v>2017</v>
      </c>
      <c r="C263" t="s">
        <v>222</v>
      </c>
      <c r="D263" t="s">
        <v>236</v>
      </c>
      <c r="E263" t="s">
        <v>202</v>
      </c>
      <c r="F263" t="s">
        <v>212</v>
      </c>
      <c r="G263">
        <v>4801</v>
      </c>
      <c r="H263" t="s">
        <v>204</v>
      </c>
      <c r="I263" t="b">
        <v>1</v>
      </c>
    </row>
    <row r="264" spans="1:9" x14ac:dyDescent="0.2">
      <c r="A264" s="33">
        <v>42825</v>
      </c>
      <c r="B264">
        <v>2017</v>
      </c>
      <c r="C264" t="s">
        <v>222</v>
      </c>
      <c r="D264" t="s">
        <v>236</v>
      </c>
      <c r="E264" t="s">
        <v>202</v>
      </c>
      <c r="F264" t="s">
        <v>213</v>
      </c>
      <c r="G264">
        <v>21.733816206428251</v>
      </c>
      <c r="H264" t="s">
        <v>204</v>
      </c>
      <c r="I264" t="b">
        <v>1</v>
      </c>
    </row>
    <row r="265" spans="1:9" x14ac:dyDescent="0.2">
      <c r="A265" s="33">
        <v>42825</v>
      </c>
      <c r="B265">
        <v>2017</v>
      </c>
      <c r="C265" t="s">
        <v>222</v>
      </c>
      <c r="D265" t="s">
        <v>236</v>
      </c>
      <c r="E265" t="s">
        <v>202</v>
      </c>
      <c r="F265" t="s">
        <v>214</v>
      </c>
      <c r="G265">
        <v>5594</v>
      </c>
      <c r="H265" t="s">
        <v>204</v>
      </c>
      <c r="I265" t="b">
        <v>1</v>
      </c>
    </row>
    <row r="266" spans="1:9" x14ac:dyDescent="0.2">
      <c r="A266" s="33">
        <v>42825</v>
      </c>
      <c r="B266">
        <v>2017</v>
      </c>
      <c r="C266" t="s">
        <v>222</v>
      </c>
      <c r="D266" t="s">
        <v>236</v>
      </c>
      <c r="E266" t="s">
        <v>202</v>
      </c>
      <c r="F266" t="s">
        <v>215</v>
      </c>
      <c r="G266">
        <v>25.323675871435039</v>
      </c>
      <c r="H266" t="s">
        <v>204</v>
      </c>
      <c r="I266" t="b">
        <v>1</v>
      </c>
    </row>
    <row r="267" spans="1:9" x14ac:dyDescent="0.2">
      <c r="A267" s="33">
        <v>42825</v>
      </c>
      <c r="B267">
        <v>2017</v>
      </c>
      <c r="C267" t="s">
        <v>222</v>
      </c>
      <c r="D267" t="s">
        <v>236</v>
      </c>
      <c r="E267" t="s">
        <v>202</v>
      </c>
      <c r="F267" t="s">
        <v>216</v>
      </c>
      <c r="G267">
        <v>322</v>
      </c>
      <c r="H267" t="s">
        <v>204</v>
      </c>
      <c r="I267" t="b">
        <v>1</v>
      </c>
    </row>
    <row r="268" spans="1:9" x14ac:dyDescent="0.2">
      <c r="A268" s="33">
        <v>42825</v>
      </c>
      <c r="B268">
        <v>2017</v>
      </c>
      <c r="C268" t="s">
        <v>222</v>
      </c>
      <c r="D268" t="s">
        <v>236</v>
      </c>
      <c r="E268" t="s">
        <v>202</v>
      </c>
      <c r="F268" t="s">
        <v>217</v>
      </c>
      <c r="G268">
        <v>1115</v>
      </c>
      <c r="H268" t="s">
        <v>204</v>
      </c>
      <c r="I268" t="b">
        <v>1</v>
      </c>
    </row>
    <row r="269" spans="1:9" x14ac:dyDescent="0.2">
      <c r="A269" s="33">
        <v>42825</v>
      </c>
      <c r="B269">
        <v>2017</v>
      </c>
      <c r="C269" t="s">
        <v>222</v>
      </c>
      <c r="D269" t="s">
        <v>236</v>
      </c>
      <c r="E269" t="s">
        <v>202</v>
      </c>
      <c r="F269" t="s">
        <v>218</v>
      </c>
      <c r="G269">
        <v>3355</v>
      </c>
      <c r="H269" t="s">
        <v>204</v>
      </c>
      <c r="I269" t="b">
        <v>1</v>
      </c>
    </row>
    <row r="270" spans="1:9" x14ac:dyDescent="0.2">
      <c r="A270" s="33">
        <v>42825</v>
      </c>
      <c r="B270">
        <v>2017</v>
      </c>
      <c r="C270" t="s">
        <v>222</v>
      </c>
      <c r="D270" t="s">
        <v>236</v>
      </c>
      <c r="E270" t="s">
        <v>202</v>
      </c>
      <c r="F270" t="s">
        <v>1</v>
      </c>
      <c r="G270">
        <v>22090</v>
      </c>
      <c r="H270" t="s">
        <v>204</v>
      </c>
      <c r="I270" t="b">
        <v>1</v>
      </c>
    </row>
    <row r="271" spans="1:9" x14ac:dyDescent="0.2">
      <c r="A271" s="33">
        <v>42825</v>
      </c>
      <c r="B271">
        <v>2017</v>
      </c>
      <c r="C271" t="s">
        <v>222</v>
      </c>
      <c r="D271" t="s">
        <v>236</v>
      </c>
      <c r="E271" t="s">
        <v>202</v>
      </c>
      <c r="F271" t="s">
        <v>219</v>
      </c>
      <c r="G271">
        <v>3879</v>
      </c>
      <c r="H271" t="s">
        <v>204</v>
      </c>
      <c r="I271" t="b">
        <v>1</v>
      </c>
    </row>
    <row r="272" spans="1:9" x14ac:dyDescent="0.2">
      <c r="A272" s="33">
        <v>42916</v>
      </c>
      <c r="B272">
        <v>2017</v>
      </c>
      <c r="C272" t="s">
        <v>224</v>
      </c>
      <c r="D272" t="s">
        <v>237</v>
      </c>
      <c r="E272" t="s">
        <v>202</v>
      </c>
      <c r="F272" t="s">
        <v>203</v>
      </c>
      <c r="G272">
        <v>0.85000000000000009</v>
      </c>
      <c r="H272" t="s">
        <v>204</v>
      </c>
      <c r="I272" t="b">
        <v>1</v>
      </c>
    </row>
    <row r="273" spans="1:9" x14ac:dyDescent="0.2">
      <c r="A273" s="33">
        <v>42916</v>
      </c>
      <c r="B273">
        <v>2017</v>
      </c>
      <c r="C273" t="s">
        <v>224</v>
      </c>
      <c r="D273" t="s">
        <v>237</v>
      </c>
      <c r="E273" t="s">
        <v>202</v>
      </c>
      <c r="F273" t="s">
        <v>205</v>
      </c>
      <c r="G273">
        <v>8456</v>
      </c>
      <c r="H273" t="s">
        <v>204</v>
      </c>
      <c r="I273" t="b">
        <v>1</v>
      </c>
    </row>
    <row r="274" spans="1:9" x14ac:dyDescent="0.2">
      <c r="A274" s="33">
        <v>42916</v>
      </c>
      <c r="B274">
        <v>2017</v>
      </c>
      <c r="C274" t="s">
        <v>224</v>
      </c>
      <c r="D274" t="s">
        <v>237</v>
      </c>
      <c r="E274" t="s">
        <v>202</v>
      </c>
      <c r="F274" t="s">
        <v>206</v>
      </c>
      <c r="G274">
        <v>2343</v>
      </c>
      <c r="H274" t="s">
        <v>204</v>
      </c>
      <c r="I274" t="b">
        <v>1</v>
      </c>
    </row>
    <row r="275" spans="1:9" x14ac:dyDescent="0.2">
      <c r="A275" s="33">
        <v>42916</v>
      </c>
      <c r="B275">
        <v>2017</v>
      </c>
      <c r="C275" t="s">
        <v>224</v>
      </c>
      <c r="D275" t="s">
        <v>237</v>
      </c>
      <c r="E275" t="s">
        <v>202</v>
      </c>
      <c r="F275" t="s">
        <v>207</v>
      </c>
      <c r="G275">
        <v>0.83999999999999986</v>
      </c>
      <c r="H275" t="s">
        <v>204</v>
      </c>
      <c r="I275" t="b">
        <v>1</v>
      </c>
    </row>
    <row r="276" spans="1:9" x14ac:dyDescent="0.2">
      <c r="A276" s="33">
        <v>42916</v>
      </c>
      <c r="B276">
        <v>2017</v>
      </c>
      <c r="C276" t="s">
        <v>224</v>
      </c>
      <c r="D276" t="s">
        <v>237</v>
      </c>
      <c r="E276" t="s">
        <v>202</v>
      </c>
      <c r="F276" t="s">
        <v>10</v>
      </c>
      <c r="G276">
        <v>7673</v>
      </c>
      <c r="H276" t="s">
        <v>204</v>
      </c>
      <c r="I276" t="b">
        <v>1</v>
      </c>
    </row>
    <row r="277" spans="1:9" x14ac:dyDescent="0.2">
      <c r="A277" s="33">
        <v>42916</v>
      </c>
      <c r="B277">
        <v>2017</v>
      </c>
      <c r="C277" t="s">
        <v>224</v>
      </c>
      <c r="D277" t="s">
        <v>237</v>
      </c>
      <c r="E277" t="s">
        <v>202</v>
      </c>
      <c r="F277" t="s">
        <v>208</v>
      </c>
      <c r="G277">
        <v>1355</v>
      </c>
      <c r="H277" t="s">
        <v>204</v>
      </c>
      <c r="I277" t="b">
        <v>1</v>
      </c>
    </row>
    <row r="278" spans="1:9" x14ac:dyDescent="0.2">
      <c r="A278" s="33">
        <v>42916</v>
      </c>
      <c r="B278">
        <v>2017</v>
      </c>
      <c r="C278" t="s">
        <v>224</v>
      </c>
      <c r="D278" t="s">
        <v>237</v>
      </c>
      <c r="E278" t="s">
        <v>202</v>
      </c>
      <c r="F278" t="s">
        <v>209</v>
      </c>
      <c r="G278">
        <v>14861</v>
      </c>
      <c r="H278" t="s">
        <v>204</v>
      </c>
      <c r="I278" t="b">
        <v>1</v>
      </c>
    </row>
    <row r="279" spans="1:9" x14ac:dyDescent="0.2">
      <c r="A279" s="33">
        <v>42916</v>
      </c>
      <c r="B279">
        <v>2017</v>
      </c>
      <c r="C279" t="s">
        <v>224</v>
      </c>
      <c r="D279" t="s">
        <v>237</v>
      </c>
      <c r="E279" t="s">
        <v>202</v>
      </c>
      <c r="F279" t="s">
        <v>210</v>
      </c>
      <c r="G279">
        <v>63.734614229960982</v>
      </c>
      <c r="H279" t="s">
        <v>204</v>
      </c>
      <c r="I279" t="b">
        <v>1</v>
      </c>
    </row>
    <row r="280" spans="1:9" x14ac:dyDescent="0.2">
      <c r="A280" s="33">
        <v>42916</v>
      </c>
      <c r="B280">
        <v>2017</v>
      </c>
      <c r="C280" t="s">
        <v>224</v>
      </c>
      <c r="D280" t="s">
        <v>237</v>
      </c>
      <c r="E280" t="s">
        <v>202</v>
      </c>
      <c r="F280" t="s">
        <v>211</v>
      </c>
      <c r="G280">
        <v>5545</v>
      </c>
      <c r="H280" t="s">
        <v>204</v>
      </c>
      <c r="I280" t="b">
        <v>1</v>
      </c>
    </row>
    <row r="281" spans="1:9" x14ac:dyDescent="0.2">
      <c r="A281" s="33">
        <v>42916</v>
      </c>
      <c r="B281">
        <v>2017</v>
      </c>
      <c r="C281" t="s">
        <v>224</v>
      </c>
      <c r="D281" t="s">
        <v>237</v>
      </c>
      <c r="E281" t="s">
        <v>202</v>
      </c>
      <c r="F281" t="s">
        <v>212</v>
      </c>
      <c r="G281">
        <v>6513</v>
      </c>
      <c r="H281" t="s">
        <v>204</v>
      </c>
      <c r="I281" t="b">
        <v>1</v>
      </c>
    </row>
    <row r="282" spans="1:9" x14ac:dyDescent="0.2">
      <c r="A282" s="33">
        <v>42916</v>
      </c>
      <c r="B282">
        <v>2017</v>
      </c>
      <c r="C282" t="s">
        <v>224</v>
      </c>
      <c r="D282" t="s">
        <v>237</v>
      </c>
      <c r="E282" t="s">
        <v>202</v>
      </c>
      <c r="F282" t="s">
        <v>213</v>
      </c>
      <c r="G282">
        <v>27.93240982973796</v>
      </c>
      <c r="H282" t="s">
        <v>204</v>
      </c>
      <c r="I282" t="b">
        <v>1</v>
      </c>
    </row>
    <row r="283" spans="1:9" x14ac:dyDescent="0.2">
      <c r="A283" s="33">
        <v>42916</v>
      </c>
      <c r="B283">
        <v>2017</v>
      </c>
      <c r="C283" t="s">
        <v>224</v>
      </c>
      <c r="D283" t="s">
        <v>237</v>
      </c>
      <c r="E283" t="s">
        <v>202</v>
      </c>
      <c r="F283" t="s">
        <v>214</v>
      </c>
      <c r="G283">
        <v>5330</v>
      </c>
      <c r="H283" t="s">
        <v>204</v>
      </c>
      <c r="I283" t="b">
        <v>1</v>
      </c>
    </row>
    <row r="284" spans="1:9" x14ac:dyDescent="0.2">
      <c r="A284" s="33">
        <v>42916</v>
      </c>
      <c r="B284">
        <v>2017</v>
      </c>
      <c r="C284" t="s">
        <v>224</v>
      </c>
      <c r="D284" t="s">
        <v>237</v>
      </c>
      <c r="E284" t="s">
        <v>202</v>
      </c>
      <c r="F284" t="s">
        <v>215</v>
      </c>
      <c r="G284">
        <v>22.85885834369773</v>
      </c>
      <c r="H284" t="s">
        <v>204</v>
      </c>
      <c r="I284" t="b">
        <v>1</v>
      </c>
    </row>
    <row r="285" spans="1:9" x14ac:dyDescent="0.2">
      <c r="A285" s="33">
        <v>42916</v>
      </c>
      <c r="B285">
        <v>2017</v>
      </c>
      <c r="C285" t="s">
        <v>224</v>
      </c>
      <c r="D285" t="s">
        <v>237</v>
      </c>
      <c r="E285" t="s">
        <v>202</v>
      </c>
      <c r="F285" t="s">
        <v>216</v>
      </c>
      <c r="G285">
        <v>215</v>
      </c>
      <c r="H285" t="s">
        <v>204</v>
      </c>
      <c r="I285" t="b">
        <v>1</v>
      </c>
    </row>
    <row r="286" spans="1:9" x14ac:dyDescent="0.2">
      <c r="A286" s="33">
        <v>42916</v>
      </c>
      <c r="B286">
        <v>2017</v>
      </c>
      <c r="C286" t="s">
        <v>224</v>
      </c>
      <c r="D286" t="s">
        <v>237</v>
      </c>
      <c r="E286" t="s">
        <v>202</v>
      </c>
      <c r="F286" t="s">
        <v>217</v>
      </c>
      <c r="G286">
        <v>-968</v>
      </c>
      <c r="H286" t="s">
        <v>204</v>
      </c>
      <c r="I286" t="b">
        <v>1</v>
      </c>
    </row>
    <row r="287" spans="1:9" x14ac:dyDescent="0.2">
      <c r="A287" s="33">
        <v>42916</v>
      </c>
      <c r="B287">
        <v>2017</v>
      </c>
      <c r="C287" t="s">
        <v>224</v>
      </c>
      <c r="D287" t="s">
        <v>237</v>
      </c>
      <c r="E287" t="s">
        <v>202</v>
      </c>
      <c r="F287" t="s">
        <v>218</v>
      </c>
      <c r="G287">
        <v>3514</v>
      </c>
      <c r="H287" t="s">
        <v>204</v>
      </c>
      <c r="I287" t="b">
        <v>1</v>
      </c>
    </row>
    <row r="288" spans="1:9" x14ac:dyDescent="0.2">
      <c r="A288" s="33">
        <v>42916</v>
      </c>
      <c r="B288">
        <v>2017</v>
      </c>
      <c r="C288" t="s">
        <v>224</v>
      </c>
      <c r="D288" t="s">
        <v>237</v>
      </c>
      <c r="E288" t="s">
        <v>202</v>
      </c>
      <c r="F288" t="s">
        <v>1</v>
      </c>
      <c r="G288">
        <v>23317</v>
      </c>
      <c r="H288" t="s">
        <v>204</v>
      </c>
      <c r="I288" t="b">
        <v>1</v>
      </c>
    </row>
    <row r="289" spans="1:9" x14ac:dyDescent="0.2">
      <c r="A289" s="33">
        <v>42916</v>
      </c>
      <c r="B289">
        <v>2017</v>
      </c>
      <c r="C289" t="s">
        <v>224</v>
      </c>
      <c r="D289" t="s">
        <v>237</v>
      </c>
      <c r="E289" t="s">
        <v>202</v>
      </c>
      <c r="F289" t="s">
        <v>219</v>
      </c>
      <c r="G289">
        <v>4356</v>
      </c>
      <c r="H289" t="s">
        <v>204</v>
      </c>
      <c r="I289" t="b">
        <v>1</v>
      </c>
    </row>
    <row r="290" spans="1:9" x14ac:dyDescent="0.2">
      <c r="A290" s="33">
        <v>43008</v>
      </c>
      <c r="B290">
        <v>2018</v>
      </c>
      <c r="C290" t="s">
        <v>200</v>
      </c>
      <c r="D290" t="s">
        <v>238</v>
      </c>
      <c r="E290" t="s">
        <v>202</v>
      </c>
      <c r="F290" t="s">
        <v>203</v>
      </c>
      <c r="G290">
        <v>0.85</v>
      </c>
      <c r="H290" t="s">
        <v>204</v>
      </c>
      <c r="I290" t="b">
        <v>1</v>
      </c>
    </row>
    <row r="291" spans="1:9" x14ac:dyDescent="0.2">
      <c r="A291" s="33">
        <v>43008</v>
      </c>
      <c r="B291">
        <v>2018</v>
      </c>
      <c r="C291" t="s">
        <v>200</v>
      </c>
      <c r="D291" t="s">
        <v>238</v>
      </c>
      <c r="E291" t="s">
        <v>202</v>
      </c>
      <c r="F291" t="s">
        <v>205</v>
      </c>
      <c r="G291">
        <v>8278</v>
      </c>
      <c r="H291" t="s">
        <v>204</v>
      </c>
      <c r="I291" t="b">
        <v>1</v>
      </c>
    </row>
    <row r="292" spans="1:9" x14ac:dyDescent="0.2">
      <c r="A292" s="33">
        <v>43008</v>
      </c>
      <c r="B292">
        <v>2018</v>
      </c>
      <c r="C292" t="s">
        <v>200</v>
      </c>
      <c r="D292" t="s">
        <v>238</v>
      </c>
      <c r="E292" t="s">
        <v>202</v>
      </c>
      <c r="F292" t="s">
        <v>206</v>
      </c>
      <c r="G292">
        <v>2499</v>
      </c>
      <c r="H292" t="s">
        <v>204</v>
      </c>
      <c r="I292" t="b">
        <v>1</v>
      </c>
    </row>
    <row r="293" spans="1:9" x14ac:dyDescent="0.2">
      <c r="A293" s="33">
        <v>43008</v>
      </c>
      <c r="B293">
        <v>2018</v>
      </c>
      <c r="C293" t="s">
        <v>200</v>
      </c>
      <c r="D293" t="s">
        <v>238</v>
      </c>
      <c r="E293" t="s">
        <v>202</v>
      </c>
      <c r="F293" t="s">
        <v>207</v>
      </c>
      <c r="G293">
        <v>0.84</v>
      </c>
      <c r="H293" t="s">
        <v>204</v>
      </c>
      <c r="I293" t="b">
        <v>1</v>
      </c>
    </row>
    <row r="294" spans="1:9" x14ac:dyDescent="0.2">
      <c r="A294" s="33">
        <v>43008</v>
      </c>
      <c r="B294">
        <v>2018</v>
      </c>
      <c r="C294" t="s">
        <v>200</v>
      </c>
      <c r="D294" t="s">
        <v>238</v>
      </c>
      <c r="E294" t="s">
        <v>202</v>
      </c>
      <c r="F294" t="s">
        <v>10</v>
      </c>
      <c r="G294">
        <v>10207</v>
      </c>
      <c r="H294" t="s">
        <v>204</v>
      </c>
      <c r="I294" t="b">
        <v>1</v>
      </c>
    </row>
    <row r="295" spans="1:9" x14ac:dyDescent="0.2">
      <c r="A295" s="33">
        <v>43008</v>
      </c>
      <c r="B295">
        <v>2018</v>
      </c>
      <c r="C295" t="s">
        <v>200</v>
      </c>
      <c r="D295" t="s">
        <v>238</v>
      </c>
      <c r="E295" t="s">
        <v>202</v>
      </c>
      <c r="F295" t="s">
        <v>208</v>
      </c>
      <c r="G295">
        <v>1166</v>
      </c>
      <c r="H295" t="s">
        <v>204</v>
      </c>
      <c r="I295" t="b">
        <v>1</v>
      </c>
    </row>
    <row r="296" spans="1:9" x14ac:dyDescent="0.2">
      <c r="A296" s="33">
        <v>43008</v>
      </c>
      <c r="B296">
        <v>2018</v>
      </c>
      <c r="C296" t="s">
        <v>200</v>
      </c>
      <c r="D296" t="s">
        <v>238</v>
      </c>
      <c r="E296" t="s">
        <v>202</v>
      </c>
      <c r="F296" t="s">
        <v>209</v>
      </c>
      <c r="G296">
        <v>16260</v>
      </c>
      <c r="H296" t="s">
        <v>204</v>
      </c>
      <c r="I296" t="b">
        <v>1</v>
      </c>
    </row>
    <row r="297" spans="1:9" x14ac:dyDescent="0.2">
      <c r="A297" s="33">
        <v>43008</v>
      </c>
      <c r="B297">
        <v>2018</v>
      </c>
      <c r="C297" t="s">
        <v>200</v>
      </c>
      <c r="D297" t="s">
        <v>238</v>
      </c>
      <c r="E297" t="s">
        <v>202</v>
      </c>
      <c r="F297" t="s">
        <v>210</v>
      </c>
      <c r="G297">
        <v>66.264569239546816</v>
      </c>
      <c r="H297" t="s">
        <v>204</v>
      </c>
      <c r="I297" t="b">
        <v>1</v>
      </c>
    </row>
    <row r="298" spans="1:9" x14ac:dyDescent="0.2">
      <c r="A298" s="33">
        <v>43008</v>
      </c>
      <c r="B298">
        <v>2018</v>
      </c>
      <c r="C298" t="s">
        <v>200</v>
      </c>
      <c r="D298" t="s">
        <v>238</v>
      </c>
      <c r="E298" t="s">
        <v>202</v>
      </c>
      <c r="F298" t="s">
        <v>211</v>
      </c>
      <c r="G298">
        <v>7984</v>
      </c>
      <c r="H298" t="s">
        <v>204</v>
      </c>
      <c r="I298" t="b">
        <v>1</v>
      </c>
    </row>
    <row r="299" spans="1:9" x14ac:dyDescent="0.2">
      <c r="A299" s="33">
        <v>43008</v>
      </c>
      <c r="B299">
        <v>2018</v>
      </c>
      <c r="C299" t="s">
        <v>200</v>
      </c>
      <c r="D299" t="s">
        <v>238</v>
      </c>
      <c r="E299" t="s">
        <v>202</v>
      </c>
      <c r="F299" t="s">
        <v>212</v>
      </c>
      <c r="G299">
        <v>6576</v>
      </c>
      <c r="H299" t="s">
        <v>204</v>
      </c>
      <c r="I299" t="b">
        <v>1</v>
      </c>
    </row>
    <row r="300" spans="1:9" x14ac:dyDescent="0.2">
      <c r="A300" s="33">
        <v>43008</v>
      </c>
      <c r="B300">
        <v>2018</v>
      </c>
      <c r="C300" t="s">
        <v>200</v>
      </c>
      <c r="D300" t="s">
        <v>238</v>
      </c>
      <c r="E300" t="s">
        <v>202</v>
      </c>
      <c r="F300" t="s">
        <v>213</v>
      </c>
      <c r="G300">
        <v>26.799250142635909</v>
      </c>
      <c r="H300" t="s">
        <v>204</v>
      </c>
      <c r="I300" t="b">
        <v>1</v>
      </c>
    </row>
    <row r="301" spans="1:9" x14ac:dyDescent="0.2">
      <c r="A301" s="33">
        <v>43008</v>
      </c>
      <c r="B301">
        <v>2018</v>
      </c>
      <c r="C301" t="s">
        <v>200</v>
      </c>
      <c r="D301" t="s">
        <v>238</v>
      </c>
      <c r="E301" t="s">
        <v>202</v>
      </c>
      <c r="F301" t="s">
        <v>214</v>
      </c>
      <c r="G301">
        <v>7708</v>
      </c>
      <c r="H301" t="s">
        <v>204</v>
      </c>
      <c r="I301" t="b">
        <v>1</v>
      </c>
    </row>
    <row r="302" spans="1:9" x14ac:dyDescent="0.2">
      <c r="A302" s="33">
        <v>43008</v>
      </c>
      <c r="B302">
        <v>2018</v>
      </c>
      <c r="C302" t="s">
        <v>200</v>
      </c>
      <c r="D302" t="s">
        <v>238</v>
      </c>
      <c r="E302" t="s">
        <v>202</v>
      </c>
      <c r="F302" t="s">
        <v>215</v>
      </c>
      <c r="G302">
        <v>31.412503056483821</v>
      </c>
      <c r="H302" t="s">
        <v>204</v>
      </c>
      <c r="I302" t="b">
        <v>1</v>
      </c>
    </row>
    <row r="303" spans="1:9" x14ac:dyDescent="0.2">
      <c r="A303" s="33">
        <v>43008</v>
      </c>
      <c r="B303">
        <v>2018</v>
      </c>
      <c r="C303" t="s">
        <v>200</v>
      </c>
      <c r="D303" t="s">
        <v>238</v>
      </c>
      <c r="E303" t="s">
        <v>202</v>
      </c>
      <c r="F303" t="s">
        <v>216</v>
      </c>
      <c r="G303">
        <v>276</v>
      </c>
      <c r="H303" t="s">
        <v>204</v>
      </c>
      <c r="I303" t="b">
        <v>1</v>
      </c>
    </row>
    <row r="304" spans="1:9" x14ac:dyDescent="0.2">
      <c r="A304" s="33">
        <v>43008</v>
      </c>
      <c r="B304">
        <v>2018</v>
      </c>
      <c r="C304" t="s">
        <v>200</v>
      </c>
      <c r="D304" t="s">
        <v>238</v>
      </c>
      <c r="E304" t="s">
        <v>202</v>
      </c>
      <c r="F304" t="s">
        <v>217</v>
      </c>
      <c r="G304">
        <v>1408</v>
      </c>
      <c r="H304" t="s">
        <v>204</v>
      </c>
      <c r="I304" t="b">
        <v>1</v>
      </c>
    </row>
    <row r="305" spans="1:9" x14ac:dyDescent="0.2">
      <c r="A305" s="33">
        <v>43008</v>
      </c>
      <c r="B305">
        <v>2018</v>
      </c>
      <c r="C305" t="s">
        <v>200</v>
      </c>
      <c r="D305" t="s">
        <v>238</v>
      </c>
      <c r="E305" t="s">
        <v>202</v>
      </c>
      <c r="F305" t="s">
        <v>218</v>
      </c>
      <c r="G305">
        <v>3574</v>
      </c>
      <c r="H305" t="s">
        <v>204</v>
      </c>
      <c r="I305" t="b">
        <v>1</v>
      </c>
    </row>
    <row r="306" spans="1:9" x14ac:dyDescent="0.2">
      <c r="A306" s="33">
        <v>43008</v>
      </c>
      <c r="B306">
        <v>2018</v>
      </c>
      <c r="C306" t="s">
        <v>200</v>
      </c>
      <c r="D306" t="s">
        <v>238</v>
      </c>
      <c r="E306" t="s">
        <v>202</v>
      </c>
      <c r="F306" t="s">
        <v>1</v>
      </c>
      <c r="G306">
        <v>24538</v>
      </c>
      <c r="H306" t="s">
        <v>204</v>
      </c>
      <c r="I306" t="b">
        <v>1</v>
      </c>
    </row>
    <row r="307" spans="1:9" x14ac:dyDescent="0.2">
      <c r="A307" s="33">
        <v>43008</v>
      </c>
      <c r="B307">
        <v>2018</v>
      </c>
      <c r="C307" t="s">
        <v>200</v>
      </c>
      <c r="D307" t="s">
        <v>238</v>
      </c>
      <c r="E307" t="s">
        <v>202</v>
      </c>
      <c r="F307" t="s">
        <v>219</v>
      </c>
      <c r="G307">
        <v>3812</v>
      </c>
      <c r="H307" t="s">
        <v>204</v>
      </c>
      <c r="I307" t="b">
        <v>1</v>
      </c>
    </row>
    <row r="308" spans="1:9" x14ac:dyDescent="0.2">
      <c r="A308" s="33">
        <v>43100</v>
      </c>
      <c r="B308">
        <v>2018</v>
      </c>
      <c r="C308" t="s">
        <v>220</v>
      </c>
      <c r="D308" t="s">
        <v>239</v>
      </c>
      <c r="E308" t="s">
        <v>202</v>
      </c>
      <c r="F308" t="s">
        <v>203</v>
      </c>
      <c r="G308">
        <v>-0.82</v>
      </c>
      <c r="H308" t="s">
        <v>204</v>
      </c>
      <c r="I308" t="b">
        <v>1</v>
      </c>
    </row>
    <row r="309" spans="1:9" x14ac:dyDescent="0.2">
      <c r="A309" s="33">
        <v>43100</v>
      </c>
      <c r="B309">
        <v>2018</v>
      </c>
      <c r="C309" t="s">
        <v>220</v>
      </c>
      <c r="D309" t="s">
        <v>239</v>
      </c>
      <c r="E309" t="s">
        <v>202</v>
      </c>
      <c r="F309" t="s">
        <v>205</v>
      </c>
      <c r="G309">
        <v>11064</v>
      </c>
      <c r="H309" t="s">
        <v>204</v>
      </c>
      <c r="I309" t="b">
        <v>1</v>
      </c>
    </row>
    <row r="310" spans="1:9" x14ac:dyDescent="0.2">
      <c r="A310" s="33">
        <v>43100</v>
      </c>
      <c r="B310">
        <v>2018</v>
      </c>
      <c r="C310" t="s">
        <v>220</v>
      </c>
      <c r="D310" t="s">
        <v>239</v>
      </c>
      <c r="E310" t="s">
        <v>202</v>
      </c>
      <c r="F310" t="s">
        <v>206</v>
      </c>
      <c r="G310">
        <v>2536</v>
      </c>
      <c r="H310" t="s">
        <v>204</v>
      </c>
      <c r="I310" t="b">
        <v>1</v>
      </c>
    </row>
    <row r="311" spans="1:9" x14ac:dyDescent="0.2">
      <c r="A311" s="33">
        <v>43100</v>
      </c>
      <c r="B311">
        <v>2018</v>
      </c>
      <c r="C311" t="s">
        <v>220</v>
      </c>
      <c r="D311" t="s">
        <v>239</v>
      </c>
      <c r="E311" t="s">
        <v>202</v>
      </c>
      <c r="F311" t="s">
        <v>207</v>
      </c>
      <c r="G311">
        <v>-0.82</v>
      </c>
      <c r="H311" t="s">
        <v>204</v>
      </c>
      <c r="I311" t="b">
        <v>1</v>
      </c>
    </row>
    <row r="312" spans="1:9" x14ac:dyDescent="0.2">
      <c r="A312" s="33">
        <v>43100</v>
      </c>
      <c r="B312">
        <v>2018</v>
      </c>
      <c r="C312" t="s">
        <v>220</v>
      </c>
      <c r="D312" t="s">
        <v>239</v>
      </c>
      <c r="E312" t="s">
        <v>202</v>
      </c>
      <c r="F312" t="s">
        <v>10</v>
      </c>
      <c r="G312">
        <v>11215</v>
      </c>
      <c r="H312" t="s">
        <v>204</v>
      </c>
      <c r="I312" t="b">
        <v>1</v>
      </c>
    </row>
    <row r="313" spans="1:9" x14ac:dyDescent="0.2">
      <c r="A313" s="33">
        <v>43100</v>
      </c>
      <c r="B313">
        <v>2018</v>
      </c>
      <c r="C313" t="s">
        <v>220</v>
      </c>
      <c r="D313" t="s">
        <v>239</v>
      </c>
      <c r="E313" t="s">
        <v>202</v>
      </c>
      <c r="F313" t="s">
        <v>208</v>
      </c>
      <c r="G313">
        <v>1109</v>
      </c>
      <c r="H313" t="s">
        <v>204</v>
      </c>
      <c r="I313" t="b">
        <v>1</v>
      </c>
    </row>
    <row r="314" spans="1:9" x14ac:dyDescent="0.2">
      <c r="A314" s="33">
        <v>43100</v>
      </c>
      <c r="B314">
        <v>2018</v>
      </c>
      <c r="C314" t="s">
        <v>220</v>
      </c>
      <c r="D314" t="s">
        <v>239</v>
      </c>
      <c r="E314" t="s">
        <v>202</v>
      </c>
      <c r="F314" t="s">
        <v>209</v>
      </c>
      <c r="G314">
        <v>17854</v>
      </c>
      <c r="H314" t="s">
        <v>204</v>
      </c>
      <c r="I314" t="b">
        <v>1</v>
      </c>
    </row>
    <row r="315" spans="1:9" x14ac:dyDescent="0.2">
      <c r="A315" s="33">
        <v>43100</v>
      </c>
      <c r="B315">
        <v>2018</v>
      </c>
      <c r="C315" t="s">
        <v>220</v>
      </c>
      <c r="D315" t="s">
        <v>239</v>
      </c>
      <c r="E315" t="s">
        <v>202</v>
      </c>
      <c r="F315" t="s">
        <v>210</v>
      </c>
      <c r="G315">
        <v>61.740092675842043</v>
      </c>
      <c r="H315" t="s">
        <v>204</v>
      </c>
      <c r="I315" t="b">
        <v>1</v>
      </c>
    </row>
    <row r="316" spans="1:9" x14ac:dyDescent="0.2">
      <c r="A316" s="33">
        <v>43100</v>
      </c>
      <c r="B316">
        <v>2018</v>
      </c>
      <c r="C316" t="s">
        <v>220</v>
      </c>
      <c r="D316" t="s">
        <v>239</v>
      </c>
      <c r="E316" t="s">
        <v>202</v>
      </c>
      <c r="F316" t="s">
        <v>211</v>
      </c>
      <c r="G316">
        <v>9169</v>
      </c>
      <c r="H316" t="s">
        <v>204</v>
      </c>
      <c r="I316" t="b">
        <v>1</v>
      </c>
    </row>
    <row r="317" spans="1:9" x14ac:dyDescent="0.2">
      <c r="A317" s="33">
        <v>43100</v>
      </c>
      <c r="B317">
        <v>2018</v>
      </c>
      <c r="C317" t="s">
        <v>220</v>
      </c>
      <c r="D317" t="s">
        <v>239</v>
      </c>
      <c r="E317" t="s">
        <v>202</v>
      </c>
      <c r="F317" t="s">
        <v>212</v>
      </c>
      <c r="G317">
        <v>-6302</v>
      </c>
      <c r="H317" t="s">
        <v>204</v>
      </c>
      <c r="I317" t="b">
        <v>1</v>
      </c>
    </row>
    <row r="318" spans="1:9" x14ac:dyDescent="0.2">
      <c r="A318" s="33">
        <v>43100</v>
      </c>
      <c r="B318">
        <v>2018</v>
      </c>
      <c r="C318" t="s">
        <v>220</v>
      </c>
      <c r="D318" t="s">
        <v>239</v>
      </c>
      <c r="E318" t="s">
        <v>202</v>
      </c>
      <c r="F318" t="s">
        <v>213</v>
      </c>
      <c r="G318">
        <v>-21.792655093713261</v>
      </c>
      <c r="H318" t="s">
        <v>204</v>
      </c>
      <c r="I318" t="b">
        <v>1</v>
      </c>
    </row>
    <row r="319" spans="1:9" x14ac:dyDescent="0.2">
      <c r="A319" s="33">
        <v>43100</v>
      </c>
      <c r="B319">
        <v>2018</v>
      </c>
      <c r="C319" t="s">
        <v>220</v>
      </c>
      <c r="D319" t="s">
        <v>239</v>
      </c>
      <c r="E319" t="s">
        <v>202</v>
      </c>
      <c r="F319" t="s">
        <v>214</v>
      </c>
      <c r="G319">
        <v>8679</v>
      </c>
      <c r="H319" t="s">
        <v>204</v>
      </c>
      <c r="I319" t="b">
        <v>1</v>
      </c>
    </row>
    <row r="320" spans="1:9" x14ac:dyDescent="0.2">
      <c r="A320" s="33">
        <v>43100</v>
      </c>
      <c r="B320">
        <v>2018</v>
      </c>
      <c r="C320" t="s">
        <v>220</v>
      </c>
      <c r="D320" t="s">
        <v>239</v>
      </c>
      <c r="E320" t="s">
        <v>202</v>
      </c>
      <c r="F320" t="s">
        <v>215</v>
      </c>
      <c r="G320">
        <v>30.012448993706339</v>
      </c>
      <c r="H320" t="s">
        <v>204</v>
      </c>
      <c r="I320" t="b">
        <v>1</v>
      </c>
    </row>
    <row r="321" spans="1:9" x14ac:dyDescent="0.2">
      <c r="A321" s="33">
        <v>43100</v>
      </c>
      <c r="B321">
        <v>2018</v>
      </c>
      <c r="C321" t="s">
        <v>220</v>
      </c>
      <c r="D321" t="s">
        <v>239</v>
      </c>
      <c r="E321" t="s">
        <v>202</v>
      </c>
      <c r="F321" t="s">
        <v>216</v>
      </c>
      <c r="G321">
        <v>490</v>
      </c>
      <c r="H321" t="s">
        <v>204</v>
      </c>
      <c r="I321" t="b">
        <v>1</v>
      </c>
    </row>
    <row r="322" spans="1:9" x14ac:dyDescent="0.2">
      <c r="A322" s="33">
        <v>43100</v>
      </c>
      <c r="B322">
        <v>2018</v>
      </c>
      <c r="C322" t="s">
        <v>220</v>
      </c>
      <c r="D322" t="s">
        <v>239</v>
      </c>
      <c r="E322" t="s">
        <v>202</v>
      </c>
      <c r="F322" t="s">
        <v>217</v>
      </c>
      <c r="G322">
        <v>15471</v>
      </c>
      <c r="H322" t="s">
        <v>204</v>
      </c>
      <c r="I322" t="b">
        <v>1</v>
      </c>
    </row>
    <row r="323" spans="1:9" x14ac:dyDescent="0.2">
      <c r="A323" s="33">
        <v>43100</v>
      </c>
      <c r="B323">
        <v>2018</v>
      </c>
      <c r="C323" t="s">
        <v>220</v>
      </c>
      <c r="D323" t="s">
        <v>239</v>
      </c>
      <c r="E323" t="s">
        <v>202</v>
      </c>
      <c r="F323" t="s">
        <v>218</v>
      </c>
      <c r="G323">
        <v>3504</v>
      </c>
      <c r="H323" t="s">
        <v>204</v>
      </c>
      <c r="I323" t="b">
        <v>1</v>
      </c>
    </row>
    <row r="324" spans="1:9" x14ac:dyDescent="0.2">
      <c r="A324" s="33">
        <v>43100</v>
      </c>
      <c r="B324">
        <v>2018</v>
      </c>
      <c r="C324" t="s">
        <v>220</v>
      </c>
      <c r="D324" t="s">
        <v>239</v>
      </c>
      <c r="E324" t="s">
        <v>202</v>
      </c>
      <c r="F324" t="s">
        <v>1</v>
      </c>
      <c r="G324">
        <v>28918</v>
      </c>
      <c r="H324" t="s">
        <v>204</v>
      </c>
      <c r="I324" t="b">
        <v>1</v>
      </c>
    </row>
    <row r="325" spans="1:9" x14ac:dyDescent="0.2">
      <c r="A325" s="33">
        <v>43100</v>
      </c>
      <c r="B325">
        <v>2018</v>
      </c>
      <c r="C325" t="s">
        <v>220</v>
      </c>
      <c r="D325" t="s">
        <v>239</v>
      </c>
      <c r="E325" t="s">
        <v>202</v>
      </c>
      <c r="F325" t="s">
        <v>219</v>
      </c>
      <c r="G325">
        <v>4562</v>
      </c>
      <c r="H325" t="s">
        <v>204</v>
      </c>
      <c r="I325" t="b">
        <v>1</v>
      </c>
    </row>
    <row r="326" spans="1:9" x14ac:dyDescent="0.2">
      <c r="A326" s="33">
        <v>43190</v>
      </c>
      <c r="B326">
        <v>2018</v>
      </c>
      <c r="C326" t="s">
        <v>222</v>
      </c>
      <c r="D326" t="s">
        <v>240</v>
      </c>
      <c r="E326" t="s">
        <v>202</v>
      </c>
      <c r="F326" t="s">
        <v>203</v>
      </c>
      <c r="G326">
        <v>0.96</v>
      </c>
      <c r="H326" t="s">
        <v>204</v>
      </c>
      <c r="I326" t="b">
        <v>1</v>
      </c>
    </row>
    <row r="327" spans="1:9" x14ac:dyDescent="0.2">
      <c r="A327" s="33">
        <v>43190</v>
      </c>
      <c r="B327">
        <v>2018</v>
      </c>
      <c r="C327" t="s">
        <v>222</v>
      </c>
      <c r="D327" t="s">
        <v>240</v>
      </c>
      <c r="E327" t="s">
        <v>202</v>
      </c>
      <c r="F327" t="s">
        <v>205</v>
      </c>
      <c r="G327">
        <v>9269</v>
      </c>
      <c r="H327" t="s">
        <v>204</v>
      </c>
      <c r="I327" t="b">
        <v>1</v>
      </c>
    </row>
    <row r="328" spans="1:9" x14ac:dyDescent="0.2">
      <c r="A328" s="33">
        <v>43190</v>
      </c>
      <c r="B328">
        <v>2018</v>
      </c>
      <c r="C328" t="s">
        <v>222</v>
      </c>
      <c r="D328" t="s">
        <v>240</v>
      </c>
      <c r="E328" t="s">
        <v>202</v>
      </c>
      <c r="F328" t="s">
        <v>206</v>
      </c>
      <c r="G328">
        <v>2710</v>
      </c>
      <c r="H328" t="s">
        <v>204</v>
      </c>
      <c r="I328" t="b">
        <v>1</v>
      </c>
    </row>
    <row r="329" spans="1:9" x14ac:dyDescent="0.2">
      <c r="A329" s="33">
        <v>43190</v>
      </c>
      <c r="B329">
        <v>2018</v>
      </c>
      <c r="C329" t="s">
        <v>222</v>
      </c>
      <c r="D329" t="s">
        <v>240</v>
      </c>
      <c r="E329" t="s">
        <v>202</v>
      </c>
      <c r="F329" t="s">
        <v>207</v>
      </c>
      <c r="G329">
        <v>0.95</v>
      </c>
      <c r="H329" t="s">
        <v>204</v>
      </c>
      <c r="I329" t="b">
        <v>1</v>
      </c>
    </row>
    <row r="330" spans="1:9" x14ac:dyDescent="0.2">
      <c r="A330" s="33">
        <v>43190</v>
      </c>
      <c r="B330">
        <v>2018</v>
      </c>
      <c r="C330" t="s">
        <v>222</v>
      </c>
      <c r="D330" t="s">
        <v>240</v>
      </c>
      <c r="E330" t="s">
        <v>202</v>
      </c>
      <c r="F330" t="s">
        <v>10</v>
      </c>
      <c r="G330">
        <v>11002</v>
      </c>
      <c r="H330" t="s">
        <v>204</v>
      </c>
      <c r="I330" t="b">
        <v>1</v>
      </c>
    </row>
    <row r="331" spans="1:9" x14ac:dyDescent="0.2">
      <c r="A331" s="33">
        <v>43190</v>
      </c>
      <c r="B331">
        <v>2018</v>
      </c>
      <c r="C331" t="s">
        <v>222</v>
      </c>
      <c r="D331" t="s">
        <v>240</v>
      </c>
      <c r="E331" t="s">
        <v>202</v>
      </c>
      <c r="F331" t="s">
        <v>208</v>
      </c>
      <c r="G331">
        <v>1208</v>
      </c>
      <c r="H331" t="s">
        <v>204</v>
      </c>
      <c r="I331" t="b">
        <v>1</v>
      </c>
    </row>
    <row r="332" spans="1:9" x14ac:dyDescent="0.2">
      <c r="A332" s="33">
        <v>43190</v>
      </c>
      <c r="B332">
        <v>2018</v>
      </c>
      <c r="C332" t="s">
        <v>222</v>
      </c>
      <c r="D332" t="s">
        <v>240</v>
      </c>
      <c r="E332" t="s">
        <v>202</v>
      </c>
      <c r="F332" t="s">
        <v>209</v>
      </c>
      <c r="G332">
        <v>17550</v>
      </c>
      <c r="H332" t="s">
        <v>204</v>
      </c>
      <c r="I332" t="b">
        <v>1</v>
      </c>
    </row>
    <row r="333" spans="1:9" x14ac:dyDescent="0.2">
      <c r="A333" s="33">
        <v>43190</v>
      </c>
      <c r="B333">
        <v>2018</v>
      </c>
      <c r="C333" t="s">
        <v>222</v>
      </c>
      <c r="D333" t="s">
        <v>240</v>
      </c>
      <c r="E333" t="s">
        <v>202</v>
      </c>
      <c r="F333" t="s">
        <v>210</v>
      </c>
      <c r="G333">
        <v>65.438681531749879</v>
      </c>
      <c r="H333" t="s">
        <v>204</v>
      </c>
      <c r="I333" t="b">
        <v>1</v>
      </c>
    </row>
    <row r="334" spans="1:9" x14ac:dyDescent="0.2">
      <c r="A334" s="33">
        <v>43190</v>
      </c>
      <c r="B334">
        <v>2018</v>
      </c>
      <c r="C334" t="s">
        <v>222</v>
      </c>
      <c r="D334" t="s">
        <v>240</v>
      </c>
      <c r="E334" t="s">
        <v>202</v>
      </c>
      <c r="F334" t="s">
        <v>211</v>
      </c>
      <c r="G334">
        <v>8641</v>
      </c>
      <c r="H334" t="s">
        <v>204</v>
      </c>
      <c r="I334" t="b">
        <v>1</v>
      </c>
    </row>
    <row r="335" spans="1:9" x14ac:dyDescent="0.2">
      <c r="A335" s="33">
        <v>43190</v>
      </c>
      <c r="B335">
        <v>2018</v>
      </c>
      <c r="C335" t="s">
        <v>222</v>
      </c>
      <c r="D335" t="s">
        <v>240</v>
      </c>
      <c r="E335" t="s">
        <v>202</v>
      </c>
      <c r="F335" t="s">
        <v>212</v>
      </c>
      <c r="G335">
        <v>7424</v>
      </c>
      <c r="H335" t="s">
        <v>204</v>
      </c>
      <c r="I335" t="b">
        <v>1</v>
      </c>
    </row>
    <row r="336" spans="1:9" x14ac:dyDescent="0.2">
      <c r="A336" s="33">
        <v>43190</v>
      </c>
      <c r="B336">
        <v>2018</v>
      </c>
      <c r="C336" t="s">
        <v>222</v>
      </c>
      <c r="D336" t="s">
        <v>240</v>
      </c>
      <c r="E336" t="s">
        <v>202</v>
      </c>
      <c r="F336" t="s">
        <v>213</v>
      </c>
      <c r="G336">
        <v>27.681867332861032</v>
      </c>
      <c r="H336" t="s">
        <v>204</v>
      </c>
      <c r="I336" t="b">
        <v>1</v>
      </c>
    </row>
    <row r="337" spans="1:9" x14ac:dyDescent="0.2">
      <c r="A337" s="33">
        <v>43190</v>
      </c>
      <c r="B337">
        <v>2018</v>
      </c>
      <c r="C337" t="s">
        <v>222</v>
      </c>
      <c r="D337" t="s">
        <v>240</v>
      </c>
      <c r="E337" t="s">
        <v>202</v>
      </c>
      <c r="F337" t="s">
        <v>214</v>
      </c>
      <c r="G337">
        <v>8292</v>
      </c>
      <c r="H337" t="s">
        <v>204</v>
      </c>
      <c r="I337" t="b">
        <v>1</v>
      </c>
    </row>
    <row r="338" spans="1:9" x14ac:dyDescent="0.2">
      <c r="A338" s="33">
        <v>43190</v>
      </c>
      <c r="B338">
        <v>2018</v>
      </c>
      <c r="C338" t="s">
        <v>222</v>
      </c>
      <c r="D338" t="s">
        <v>240</v>
      </c>
      <c r="E338" t="s">
        <v>202</v>
      </c>
      <c r="F338" t="s">
        <v>215</v>
      </c>
      <c r="G338">
        <v>30.918378761325929</v>
      </c>
      <c r="H338" t="s">
        <v>204</v>
      </c>
      <c r="I338" t="b">
        <v>1</v>
      </c>
    </row>
    <row r="339" spans="1:9" x14ac:dyDescent="0.2">
      <c r="A339" s="33">
        <v>43190</v>
      </c>
      <c r="B339">
        <v>2018</v>
      </c>
      <c r="C339" t="s">
        <v>222</v>
      </c>
      <c r="D339" t="s">
        <v>240</v>
      </c>
      <c r="E339" t="s">
        <v>202</v>
      </c>
      <c r="F339" t="s">
        <v>216</v>
      </c>
      <c r="G339">
        <v>349</v>
      </c>
      <c r="H339" t="s">
        <v>204</v>
      </c>
      <c r="I339" t="b">
        <v>1</v>
      </c>
    </row>
    <row r="340" spans="1:9" x14ac:dyDescent="0.2">
      <c r="A340" s="33">
        <v>43190</v>
      </c>
      <c r="B340">
        <v>2018</v>
      </c>
      <c r="C340" t="s">
        <v>222</v>
      </c>
      <c r="D340" t="s">
        <v>240</v>
      </c>
      <c r="E340" t="s">
        <v>202</v>
      </c>
      <c r="F340" t="s">
        <v>217</v>
      </c>
      <c r="G340">
        <v>1217</v>
      </c>
      <c r="H340" t="s">
        <v>204</v>
      </c>
      <c r="I340" t="b">
        <v>1</v>
      </c>
    </row>
    <row r="341" spans="1:9" x14ac:dyDescent="0.2">
      <c r="A341" s="33">
        <v>43190</v>
      </c>
      <c r="B341">
        <v>2018</v>
      </c>
      <c r="C341" t="s">
        <v>222</v>
      </c>
      <c r="D341" t="s">
        <v>240</v>
      </c>
      <c r="E341" t="s">
        <v>202</v>
      </c>
      <c r="F341" t="s">
        <v>218</v>
      </c>
      <c r="G341">
        <v>3715</v>
      </c>
      <c r="H341" t="s">
        <v>204</v>
      </c>
      <c r="I341" t="b">
        <v>1</v>
      </c>
    </row>
    <row r="342" spans="1:9" x14ac:dyDescent="0.2">
      <c r="A342" s="33">
        <v>43190</v>
      </c>
      <c r="B342">
        <v>2018</v>
      </c>
      <c r="C342" t="s">
        <v>222</v>
      </c>
      <c r="D342" t="s">
        <v>240</v>
      </c>
      <c r="E342" t="s">
        <v>202</v>
      </c>
      <c r="F342" t="s">
        <v>1</v>
      </c>
      <c r="G342">
        <v>26819</v>
      </c>
      <c r="H342" t="s">
        <v>204</v>
      </c>
      <c r="I342" t="b">
        <v>1</v>
      </c>
    </row>
    <row r="343" spans="1:9" x14ac:dyDescent="0.2">
      <c r="A343" s="33">
        <v>43190</v>
      </c>
      <c r="B343">
        <v>2018</v>
      </c>
      <c r="C343" t="s">
        <v>222</v>
      </c>
      <c r="D343" t="s">
        <v>240</v>
      </c>
      <c r="E343" t="s">
        <v>202</v>
      </c>
      <c r="F343" t="s">
        <v>219</v>
      </c>
      <c r="G343">
        <v>4335</v>
      </c>
      <c r="H343" t="s">
        <v>204</v>
      </c>
      <c r="I343" t="b">
        <v>1</v>
      </c>
    </row>
    <row r="344" spans="1:9" x14ac:dyDescent="0.2">
      <c r="A344" s="33">
        <v>43281</v>
      </c>
      <c r="B344">
        <v>2018</v>
      </c>
      <c r="C344" t="s">
        <v>224</v>
      </c>
      <c r="D344" t="s">
        <v>241</v>
      </c>
      <c r="E344" t="s">
        <v>202</v>
      </c>
      <c r="F344" t="s">
        <v>203</v>
      </c>
      <c r="G344">
        <v>1.1599999999999999</v>
      </c>
      <c r="H344" t="s">
        <v>204</v>
      </c>
      <c r="I344" t="b">
        <v>1</v>
      </c>
    </row>
    <row r="345" spans="1:9" x14ac:dyDescent="0.2">
      <c r="A345" s="33">
        <v>43281</v>
      </c>
      <c r="B345">
        <v>2018</v>
      </c>
      <c r="C345" t="s">
        <v>224</v>
      </c>
      <c r="D345" t="s">
        <v>241</v>
      </c>
      <c r="E345" t="s">
        <v>202</v>
      </c>
      <c r="F345" t="s">
        <v>205</v>
      </c>
      <c r="G345">
        <v>9742</v>
      </c>
      <c r="H345" t="s">
        <v>204</v>
      </c>
      <c r="I345" t="b">
        <v>1</v>
      </c>
    </row>
    <row r="346" spans="1:9" x14ac:dyDescent="0.2">
      <c r="A346" s="33">
        <v>43281</v>
      </c>
      <c r="B346">
        <v>2018</v>
      </c>
      <c r="C346" t="s">
        <v>224</v>
      </c>
      <c r="D346" t="s">
        <v>241</v>
      </c>
      <c r="E346" t="s">
        <v>202</v>
      </c>
      <c r="F346" t="s">
        <v>206</v>
      </c>
      <c r="G346">
        <v>2516</v>
      </c>
      <c r="H346" t="s">
        <v>204</v>
      </c>
      <c r="I346" t="b">
        <v>1</v>
      </c>
    </row>
    <row r="347" spans="1:9" x14ac:dyDescent="0.2">
      <c r="A347" s="33">
        <v>43281</v>
      </c>
      <c r="B347">
        <v>2018</v>
      </c>
      <c r="C347" t="s">
        <v>224</v>
      </c>
      <c r="D347" t="s">
        <v>241</v>
      </c>
      <c r="E347" t="s">
        <v>202</v>
      </c>
      <c r="F347" t="s">
        <v>207</v>
      </c>
      <c r="G347">
        <v>1.1599999999999999</v>
      </c>
      <c r="H347" t="s">
        <v>204</v>
      </c>
      <c r="I347" t="b">
        <v>1</v>
      </c>
    </row>
    <row r="348" spans="1:9" x14ac:dyDescent="0.2">
      <c r="A348" s="33">
        <v>43281</v>
      </c>
      <c r="B348">
        <v>2018</v>
      </c>
      <c r="C348" t="s">
        <v>224</v>
      </c>
      <c r="D348" t="s">
        <v>241</v>
      </c>
      <c r="E348" t="s">
        <v>202</v>
      </c>
      <c r="F348" t="s">
        <v>10</v>
      </c>
      <c r="G348">
        <v>12895</v>
      </c>
      <c r="H348" t="s">
        <v>204</v>
      </c>
      <c r="I348" t="b">
        <v>1</v>
      </c>
    </row>
    <row r="349" spans="1:9" x14ac:dyDescent="0.2">
      <c r="A349" s="33">
        <v>43281</v>
      </c>
      <c r="B349">
        <v>2018</v>
      </c>
      <c r="C349" t="s">
        <v>224</v>
      </c>
      <c r="D349" t="s">
        <v>241</v>
      </c>
      <c r="E349" t="s">
        <v>202</v>
      </c>
      <c r="F349" t="s">
        <v>208</v>
      </c>
      <c r="G349">
        <v>1271</v>
      </c>
      <c r="H349" t="s">
        <v>204</v>
      </c>
      <c r="I349" t="b">
        <v>1</v>
      </c>
    </row>
    <row r="350" spans="1:9" x14ac:dyDescent="0.2">
      <c r="A350" s="33">
        <v>43281</v>
      </c>
      <c r="B350">
        <v>2018</v>
      </c>
      <c r="C350" t="s">
        <v>224</v>
      </c>
      <c r="D350" t="s">
        <v>241</v>
      </c>
      <c r="E350" t="s">
        <v>202</v>
      </c>
      <c r="F350" t="s">
        <v>209</v>
      </c>
      <c r="G350">
        <v>20343</v>
      </c>
      <c r="H350" t="s">
        <v>204</v>
      </c>
      <c r="I350" t="b">
        <v>1</v>
      </c>
    </row>
    <row r="351" spans="1:9" x14ac:dyDescent="0.2">
      <c r="A351" s="33">
        <v>43281</v>
      </c>
      <c r="B351">
        <v>2018</v>
      </c>
      <c r="C351" t="s">
        <v>224</v>
      </c>
      <c r="D351" t="s">
        <v>241</v>
      </c>
      <c r="E351" t="s">
        <v>202</v>
      </c>
      <c r="F351" t="s">
        <v>210</v>
      </c>
      <c r="G351">
        <v>67.618414492271896</v>
      </c>
      <c r="H351" t="s">
        <v>204</v>
      </c>
      <c r="I351" t="b">
        <v>1</v>
      </c>
    </row>
    <row r="352" spans="1:9" x14ac:dyDescent="0.2">
      <c r="A352" s="33">
        <v>43281</v>
      </c>
      <c r="B352">
        <v>2018</v>
      </c>
      <c r="C352" t="s">
        <v>224</v>
      </c>
      <c r="D352" t="s">
        <v>241</v>
      </c>
      <c r="E352" t="s">
        <v>202</v>
      </c>
      <c r="F352" t="s">
        <v>211</v>
      </c>
      <c r="G352">
        <v>10680</v>
      </c>
      <c r="H352" t="s">
        <v>204</v>
      </c>
      <c r="I352" t="b">
        <v>1</v>
      </c>
    </row>
    <row r="353" spans="1:9" x14ac:dyDescent="0.2">
      <c r="A353" s="33">
        <v>43281</v>
      </c>
      <c r="B353">
        <v>2018</v>
      </c>
      <c r="C353" t="s">
        <v>224</v>
      </c>
      <c r="D353" t="s">
        <v>241</v>
      </c>
      <c r="E353" t="s">
        <v>202</v>
      </c>
      <c r="F353" t="s">
        <v>212</v>
      </c>
      <c r="G353">
        <v>8873</v>
      </c>
      <c r="H353" t="s">
        <v>204</v>
      </c>
      <c r="I353" t="b">
        <v>1</v>
      </c>
    </row>
    <row r="354" spans="1:9" x14ac:dyDescent="0.2">
      <c r="A354" s="33">
        <v>43281</v>
      </c>
      <c r="B354">
        <v>2018</v>
      </c>
      <c r="C354" t="s">
        <v>224</v>
      </c>
      <c r="D354" t="s">
        <v>241</v>
      </c>
      <c r="E354" t="s">
        <v>202</v>
      </c>
      <c r="F354" t="s">
        <v>213</v>
      </c>
      <c r="G354">
        <v>29.49310287518697</v>
      </c>
      <c r="H354" t="s">
        <v>204</v>
      </c>
      <c r="I354" t="b">
        <v>1</v>
      </c>
    </row>
    <row r="355" spans="1:9" x14ac:dyDescent="0.2">
      <c r="A355" s="33">
        <v>43281</v>
      </c>
      <c r="B355">
        <v>2018</v>
      </c>
      <c r="C355" t="s">
        <v>224</v>
      </c>
      <c r="D355" t="s">
        <v>241</v>
      </c>
      <c r="E355" t="s">
        <v>202</v>
      </c>
      <c r="F355" t="s">
        <v>214</v>
      </c>
      <c r="G355">
        <v>10379</v>
      </c>
      <c r="H355" t="s">
        <v>204</v>
      </c>
      <c r="I355" t="b">
        <v>1</v>
      </c>
    </row>
    <row r="356" spans="1:9" x14ac:dyDescent="0.2">
      <c r="A356" s="33">
        <v>43281</v>
      </c>
      <c r="B356">
        <v>2018</v>
      </c>
      <c r="C356" t="s">
        <v>224</v>
      </c>
      <c r="D356" t="s">
        <v>241</v>
      </c>
      <c r="E356" t="s">
        <v>202</v>
      </c>
      <c r="F356" t="s">
        <v>215</v>
      </c>
      <c r="G356">
        <v>34.498919727438917</v>
      </c>
      <c r="H356" t="s">
        <v>204</v>
      </c>
      <c r="I356" t="b">
        <v>1</v>
      </c>
    </row>
    <row r="357" spans="1:9" x14ac:dyDescent="0.2">
      <c r="A357" s="33">
        <v>43281</v>
      </c>
      <c r="B357">
        <v>2018</v>
      </c>
      <c r="C357" t="s">
        <v>224</v>
      </c>
      <c r="D357" t="s">
        <v>241</v>
      </c>
      <c r="E357" t="s">
        <v>202</v>
      </c>
      <c r="F357" t="s">
        <v>216</v>
      </c>
      <c r="G357">
        <v>301</v>
      </c>
      <c r="H357" t="s">
        <v>204</v>
      </c>
      <c r="I357" t="b">
        <v>1</v>
      </c>
    </row>
    <row r="358" spans="1:9" x14ac:dyDescent="0.2">
      <c r="A358" s="33">
        <v>43281</v>
      </c>
      <c r="B358">
        <v>2018</v>
      </c>
      <c r="C358" t="s">
        <v>224</v>
      </c>
      <c r="D358" t="s">
        <v>241</v>
      </c>
      <c r="E358" t="s">
        <v>202</v>
      </c>
      <c r="F358" t="s">
        <v>217</v>
      </c>
      <c r="G358">
        <v>1807</v>
      </c>
      <c r="H358" t="s">
        <v>204</v>
      </c>
      <c r="I358" t="b">
        <v>1</v>
      </c>
    </row>
    <row r="359" spans="1:9" x14ac:dyDescent="0.2">
      <c r="A359" s="33">
        <v>43281</v>
      </c>
      <c r="B359">
        <v>2018</v>
      </c>
      <c r="C359" t="s">
        <v>224</v>
      </c>
      <c r="D359" t="s">
        <v>241</v>
      </c>
      <c r="E359" t="s">
        <v>202</v>
      </c>
      <c r="F359" t="s">
        <v>218</v>
      </c>
      <c r="G359">
        <v>3933</v>
      </c>
      <c r="H359" t="s">
        <v>204</v>
      </c>
      <c r="I359" t="b">
        <v>1</v>
      </c>
    </row>
    <row r="360" spans="1:9" x14ac:dyDescent="0.2">
      <c r="A360" s="33">
        <v>43281</v>
      </c>
      <c r="B360">
        <v>2018</v>
      </c>
      <c r="C360" t="s">
        <v>224</v>
      </c>
      <c r="D360" t="s">
        <v>241</v>
      </c>
      <c r="E360" t="s">
        <v>202</v>
      </c>
      <c r="F360" t="s">
        <v>1</v>
      </c>
      <c r="G360">
        <v>30085</v>
      </c>
      <c r="H360" t="s">
        <v>204</v>
      </c>
      <c r="I360" t="b">
        <v>1</v>
      </c>
    </row>
    <row r="361" spans="1:9" x14ac:dyDescent="0.2">
      <c r="A361" s="33">
        <v>43281</v>
      </c>
      <c r="B361">
        <v>2018</v>
      </c>
      <c r="C361" t="s">
        <v>224</v>
      </c>
      <c r="D361" t="s">
        <v>241</v>
      </c>
      <c r="E361" t="s">
        <v>202</v>
      </c>
      <c r="F361" t="s">
        <v>219</v>
      </c>
      <c r="G361">
        <v>4760</v>
      </c>
      <c r="H361" t="s">
        <v>204</v>
      </c>
      <c r="I361" t="b">
        <v>1</v>
      </c>
    </row>
    <row r="362" spans="1:9" x14ac:dyDescent="0.2">
      <c r="A362" s="33">
        <v>43373</v>
      </c>
      <c r="B362">
        <v>2019</v>
      </c>
      <c r="C362" t="s">
        <v>200</v>
      </c>
      <c r="D362" t="s">
        <v>242</v>
      </c>
      <c r="E362" t="s">
        <v>202</v>
      </c>
      <c r="F362" t="s">
        <v>203</v>
      </c>
      <c r="G362">
        <v>1.1499999999999999</v>
      </c>
      <c r="H362" t="s">
        <v>204</v>
      </c>
      <c r="I362" t="b">
        <v>1</v>
      </c>
    </row>
    <row r="363" spans="1:9" x14ac:dyDescent="0.2">
      <c r="A363" s="33">
        <v>43373</v>
      </c>
      <c r="B363">
        <v>2019</v>
      </c>
      <c r="C363" t="s">
        <v>200</v>
      </c>
      <c r="D363" t="s">
        <v>242</v>
      </c>
      <c r="E363" t="s">
        <v>202</v>
      </c>
      <c r="F363" t="s">
        <v>205</v>
      </c>
      <c r="G363">
        <v>9905</v>
      </c>
      <c r="H363" t="s">
        <v>204</v>
      </c>
      <c r="I363" t="b">
        <v>1</v>
      </c>
    </row>
    <row r="364" spans="1:9" x14ac:dyDescent="0.2">
      <c r="A364" s="33">
        <v>43373</v>
      </c>
      <c r="B364">
        <v>2019</v>
      </c>
      <c r="C364" t="s">
        <v>200</v>
      </c>
      <c r="D364" t="s">
        <v>242</v>
      </c>
      <c r="E364" t="s">
        <v>202</v>
      </c>
      <c r="F364" t="s">
        <v>206</v>
      </c>
      <c r="G364">
        <v>2837</v>
      </c>
      <c r="H364" t="s">
        <v>204</v>
      </c>
      <c r="I364" t="b">
        <v>1</v>
      </c>
    </row>
    <row r="365" spans="1:9" x14ac:dyDescent="0.2">
      <c r="A365" s="33">
        <v>43373</v>
      </c>
      <c r="B365">
        <v>2019</v>
      </c>
      <c r="C365" t="s">
        <v>200</v>
      </c>
      <c r="D365" t="s">
        <v>242</v>
      </c>
      <c r="E365" t="s">
        <v>202</v>
      </c>
      <c r="F365" t="s">
        <v>207</v>
      </c>
      <c r="G365">
        <v>1.1399999999999999</v>
      </c>
      <c r="H365" t="s">
        <v>204</v>
      </c>
      <c r="I365" t="b">
        <v>1</v>
      </c>
    </row>
    <row r="366" spans="1:9" x14ac:dyDescent="0.2">
      <c r="A366" s="33">
        <v>43373</v>
      </c>
      <c r="B366">
        <v>2019</v>
      </c>
      <c r="C366" t="s">
        <v>200</v>
      </c>
      <c r="D366" t="s">
        <v>242</v>
      </c>
      <c r="E366" t="s">
        <v>202</v>
      </c>
      <c r="F366" t="s">
        <v>10</v>
      </c>
      <c r="G366">
        <v>12792</v>
      </c>
      <c r="H366" t="s">
        <v>204</v>
      </c>
      <c r="I366" t="b">
        <v>1</v>
      </c>
    </row>
    <row r="367" spans="1:9" x14ac:dyDescent="0.2">
      <c r="A367" s="33">
        <v>43373</v>
      </c>
      <c r="B367">
        <v>2019</v>
      </c>
      <c r="C367" t="s">
        <v>200</v>
      </c>
      <c r="D367" t="s">
        <v>242</v>
      </c>
      <c r="E367" t="s">
        <v>202</v>
      </c>
      <c r="F367" t="s">
        <v>208</v>
      </c>
      <c r="G367">
        <v>1149</v>
      </c>
      <c r="H367" t="s">
        <v>204</v>
      </c>
      <c r="I367" t="b">
        <v>1</v>
      </c>
    </row>
    <row r="368" spans="1:9" x14ac:dyDescent="0.2">
      <c r="A368" s="33">
        <v>43373</v>
      </c>
      <c r="B368">
        <v>2019</v>
      </c>
      <c r="C368" t="s">
        <v>200</v>
      </c>
      <c r="D368" t="s">
        <v>242</v>
      </c>
      <c r="E368" t="s">
        <v>202</v>
      </c>
      <c r="F368" t="s">
        <v>209</v>
      </c>
      <c r="G368">
        <v>19179</v>
      </c>
      <c r="H368" t="s">
        <v>204</v>
      </c>
      <c r="I368" t="b">
        <v>1</v>
      </c>
    </row>
    <row r="369" spans="1:9" x14ac:dyDescent="0.2">
      <c r="A369" s="33">
        <v>43373</v>
      </c>
      <c r="B369">
        <v>2019</v>
      </c>
      <c r="C369" t="s">
        <v>200</v>
      </c>
      <c r="D369" t="s">
        <v>242</v>
      </c>
      <c r="E369" t="s">
        <v>202</v>
      </c>
      <c r="F369" t="s">
        <v>210</v>
      </c>
      <c r="G369">
        <v>65.943474075092837</v>
      </c>
      <c r="H369" t="s">
        <v>204</v>
      </c>
      <c r="I369" t="b">
        <v>1</v>
      </c>
    </row>
    <row r="370" spans="1:9" x14ac:dyDescent="0.2">
      <c r="A370" s="33">
        <v>43373</v>
      </c>
      <c r="B370">
        <v>2019</v>
      </c>
      <c r="C370" t="s">
        <v>200</v>
      </c>
      <c r="D370" t="s">
        <v>242</v>
      </c>
      <c r="E370" t="s">
        <v>202</v>
      </c>
      <c r="F370" t="s">
        <v>211</v>
      </c>
      <c r="G370">
        <v>10221</v>
      </c>
      <c r="H370" t="s">
        <v>204</v>
      </c>
      <c r="I370" t="b">
        <v>1</v>
      </c>
    </row>
    <row r="371" spans="1:9" x14ac:dyDescent="0.2">
      <c r="A371" s="33">
        <v>43373</v>
      </c>
      <c r="B371">
        <v>2019</v>
      </c>
      <c r="C371" t="s">
        <v>200</v>
      </c>
      <c r="D371" t="s">
        <v>242</v>
      </c>
      <c r="E371" t="s">
        <v>202</v>
      </c>
      <c r="F371" t="s">
        <v>212</v>
      </c>
      <c r="G371">
        <v>8824</v>
      </c>
      <c r="H371" t="s">
        <v>204</v>
      </c>
      <c r="I371" t="b">
        <v>1</v>
      </c>
    </row>
    <row r="372" spans="1:9" x14ac:dyDescent="0.2">
      <c r="A372" s="33">
        <v>43373</v>
      </c>
      <c r="B372">
        <v>2019</v>
      </c>
      <c r="C372" t="s">
        <v>200</v>
      </c>
      <c r="D372" t="s">
        <v>242</v>
      </c>
      <c r="E372" t="s">
        <v>202</v>
      </c>
      <c r="F372" t="s">
        <v>213</v>
      </c>
      <c r="G372">
        <v>30.339705680099019</v>
      </c>
      <c r="H372" t="s">
        <v>204</v>
      </c>
      <c r="I372" t="b">
        <v>1</v>
      </c>
    </row>
    <row r="373" spans="1:9" x14ac:dyDescent="0.2">
      <c r="A373" s="33">
        <v>43373</v>
      </c>
      <c r="B373">
        <v>2019</v>
      </c>
      <c r="C373" t="s">
        <v>200</v>
      </c>
      <c r="D373" t="s">
        <v>242</v>
      </c>
      <c r="E373" t="s">
        <v>202</v>
      </c>
      <c r="F373" t="s">
        <v>214</v>
      </c>
      <c r="G373">
        <v>9955</v>
      </c>
      <c r="H373" t="s">
        <v>204</v>
      </c>
      <c r="I373" t="b">
        <v>1</v>
      </c>
    </row>
    <row r="374" spans="1:9" x14ac:dyDescent="0.2">
      <c r="A374" s="33">
        <v>43373</v>
      </c>
      <c r="B374">
        <v>2019</v>
      </c>
      <c r="C374" t="s">
        <v>200</v>
      </c>
      <c r="D374" t="s">
        <v>242</v>
      </c>
      <c r="E374" t="s">
        <v>202</v>
      </c>
      <c r="F374" t="s">
        <v>215</v>
      </c>
      <c r="G374">
        <v>34.228441754916787</v>
      </c>
      <c r="H374" t="s">
        <v>204</v>
      </c>
      <c r="I374" t="b">
        <v>1</v>
      </c>
    </row>
    <row r="375" spans="1:9" x14ac:dyDescent="0.2">
      <c r="A375" s="33">
        <v>43373</v>
      </c>
      <c r="B375">
        <v>2019</v>
      </c>
      <c r="C375" t="s">
        <v>200</v>
      </c>
      <c r="D375" t="s">
        <v>242</v>
      </c>
      <c r="E375" t="s">
        <v>202</v>
      </c>
      <c r="F375" t="s">
        <v>216</v>
      </c>
      <c r="G375">
        <v>266</v>
      </c>
      <c r="H375" t="s">
        <v>204</v>
      </c>
      <c r="I375" t="b">
        <v>1</v>
      </c>
    </row>
    <row r="376" spans="1:9" x14ac:dyDescent="0.2">
      <c r="A376" s="33">
        <v>43373</v>
      </c>
      <c r="B376">
        <v>2019</v>
      </c>
      <c r="C376" t="s">
        <v>200</v>
      </c>
      <c r="D376" t="s">
        <v>242</v>
      </c>
      <c r="E376" t="s">
        <v>202</v>
      </c>
      <c r="F376" t="s">
        <v>217</v>
      </c>
      <c r="G376">
        <v>1397</v>
      </c>
      <c r="H376" t="s">
        <v>204</v>
      </c>
      <c r="I376" t="b">
        <v>1</v>
      </c>
    </row>
    <row r="377" spans="1:9" x14ac:dyDescent="0.2">
      <c r="A377" s="33">
        <v>43373</v>
      </c>
      <c r="B377">
        <v>2019</v>
      </c>
      <c r="C377" t="s">
        <v>200</v>
      </c>
      <c r="D377" t="s">
        <v>242</v>
      </c>
      <c r="E377" t="s">
        <v>202</v>
      </c>
      <c r="F377" t="s">
        <v>218</v>
      </c>
      <c r="G377">
        <v>3977</v>
      </c>
      <c r="H377" t="s">
        <v>204</v>
      </c>
      <c r="I377" t="b">
        <v>1</v>
      </c>
    </row>
    <row r="378" spans="1:9" x14ac:dyDescent="0.2">
      <c r="A378" s="33">
        <v>43373</v>
      </c>
      <c r="B378">
        <v>2019</v>
      </c>
      <c r="C378" t="s">
        <v>200</v>
      </c>
      <c r="D378" t="s">
        <v>242</v>
      </c>
      <c r="E378" t="s">
        <v>202</v>
      </c>
      <c r="F378" t="s">
        <v>1</v>
      </c>
      <c r="G378">
        <v>29084</v>
      </c>
      <c r="H378" t="s">
        <v>204</v>
      </c>
      <c r="I378" t="b">
        <v>1</v>
      </c>
    </row>
    <row r="379" spans="1:9" x14ac:dyDescent="0.2">
      <c r="A379" s="33">
        <v>43373</v>
      </c>
      <c r="B379">
        <v>2019</v>
      </c>
      <c r="C379" t="s">
        <v>200</v>
      </c>
      <c r="D379" t="s">
        <v>242</v>
      </c>
      <c r="E379" t="s">
        <v>202</v>
      </c>
      <c r="F379" t="s">
        <v>219</v>
      </c>
      <c r="G379">
        <v>4098</v>
      </c>
      <c r="H379" t="s">
        <v>204</v>
      </c>
      <c r="I379" t="b">
        <v>1</v>
      </c>
    </row>
    <row r="380" spans="1:9" x14ac:dyDescent="0.2">
      <c r="A380" s="33">
        <v>43465</v>
      </c>
      <c r="B380">
        <v>2019</v>
      </c>
      <c r="C380" t="s">
        <v>220</v>
      </c>
      <c r="D380" t="s">
        <v>243</v>
      </c>
      <c r="E380" t="s">
        <v>202</v>
      </c>
      <c r="F380" t="s">
        <v>203</v>
      </c>
      <c r="G380">
        <v>1.0900000000000001</v>
      </c>
      <c r="H380" t="s">
        <v>204</v>
      </c>
      <c r="I380" t="b">
        <v>1</v>
      </c>
    </row>
    <row r="381" spans="1:9" x14ac:dyDescent="0.2">
      <c r="A381" s="33">
        <v>43465</v>
      </c>
      <c r="B381">
        <v>2019</v>
      </c>
      <c r="C381" t="s">
        <v>220</v>
      </c>
      <c r="D381" t="s">
        <v>243</v>
      </c>
      <c r="E381" t="s">
        <v>202</v>
      </c>
      <c r="F381" t="s">
        <v>205</v>
      </c>
      <c r="G381">
        <v>12423</v>
      </c>
      <c r="H381" t="s">
        <v>204</v>
      </c>
      <c r="I381" t="b">
        <v>1</v>
      </c>
    </row>
    <row r="382" spans="1:9" x14ac:dyDescent="0.2">
      <c r="A382" s="33">
        <v>43465</v>
      </c>
      <c r="B382">
        <v>2019</v>
      </c>
      <c r="C382" t="s">
        <v>220</v>
      </c>
      <c r="D382" t="s">
        <v>243</v>
      </c>
      <c r="E382" t="s">
        <v>202</v>
      </c>
      <c r="F382" t="s">
        <v>206</v>
      </c>
      <c r="G382">
        <v>2995</v>
      </c>
      <c r="H382" t="s">
        <v>204</v>
      </c>
      <c r="I382" t="b">
        <v>1</v>
      </c>
    </row>
    <row r="383" spans="1:9" x14ac:dyDescent="0.2">
      <c r="A383" s="33">
        <v>43465</v>
      </c>
      <c r="B383">
        <v>2019</v>
      </c>
      <c r="C383" t="s">
        <v>220</v>
      </c>
      <c r="D383" t="s">
        <v>243</v>
      </c>
      <c r="E383" t="s">
        <v>202</v>
      </c>
      <c r="F383" t="s">
        <v>207</v>
      </c>
      <c r="G383">
        <v>1.08</v>
      </c>
      <c r="H383" t="s">
        <v>204</v>
      </c>
      <c r="I383" t="b">
        <v>1</v>
      </c>
    </row>
    <row r="384" spans="1:9" x14ac:dyDescent="0.2">
      <c r="A384" s="33">
        <v>43465</v>
      </c>
      <c r="B384">
        <v>2019</v>
      </c>
      <c r="C384" t="s">
        <v>220</v>
      </c>
      <c r="D384" t="s">
        <v>243</v>
      </c>
      <c r="E384" t="s">
        <v>202</v>
      </c>
      <c r="F384" t="s">
        <v>10</v>
      </c>
      <c r="G384">
        <v>13253</v>
      </c>
      <c r="H384" t="s">
        <v>204</v>
      </c>
      <c r="I384" t="b">
        <v>1</v>
      </c>
    </row>
    <row r="385" spans="1:9" x14ac:dyDescent="0.2">
      <c r="A385" s="33">
        <v>43465</v>
      </c>
      <c r="B385">
        <v>2019</v>
      </c>
      <c r="C385" t="s">
        <v>220</v>
      </c>
      <c r="D385" t="s">
        <v>243</v>
      </c>
      <c r="E385" t="s">
        <v>202</v>
      </c>
      <c r="F385" t="s">
        <v>208</v>
      </c>
      <c r="G385">
        <v>1132</v>
      </c>
      <c r="H385" t="s">
        <v>204</v>
      </c>
      <c r="I385" t="b">
        <v>1</v>
      </c>
    </row>
    <row r="386" spans="1:9" x14ac:dyDescent="0.2">
      <c r="A386" s="33">
        <v>43465</v>
      </c>
      <c r="B386">
        <v>2019</v>
      </c>
      <c r="C386" t="s">
        <v>220</v>
      </c>
      <c r="D386" t="s">
        <v>243</v>
      </c>
      <c r="E386" t="s">
        <v>202</v>
      </c>
      <c r="F386" t="s">
        <v>209</v>
      </c>
      <c r="G386">
        <v>20048</v>
      </c>
      <c r="H386" t="s">
        <v>204</v>
      </c>
      <c r="I386" t="b">
        <v>1</v>
      </c>
    </row>
    <row r="387" spans="1:9" x14ac:dyDescent="0.2">
      <c r="A387" s="33">
        <v>43465</v>
      </c>
      <c r="B387">
        <v>2019</v>
      </c>
      <c r="C387" t="s">
        <v>220</v>
      </c>
      <c r="D387" t="s">
        <v>243</v>
      </c>
      <c r="E387" t="s">
        <v>202</v>
      </c>
      <c r="F387" t="s">
        <v>210</v>
      </c>
      <c r="G387">
        <v>61.741246034923471</v>
      </c>
      <c r="H387" t="s">
        <v>204</v>
      </c>
      <c r="I387" t="b">
        <v>1</v>
      </c>
    </row>
    <row r="388" spans="1:9" x14ac:dyDescent="0.2">
      <c r="A388" s="33">
        <v>43465</v>
      </c>
      <c r="B388">
        <v>2019</v>
      </c>
      <c r="C388" t="s">
        <v>220</v>
      </c>
      <c r="D388" t="s">
        <v>243</v>
      </c>
      <c r="E388" t="s">
        <v>202</v>
      </c>
      <c r="F388" t="s">
        <v>211</v>
      </c>
      <c r="G388">
        <v>10385</v>
      </c>
      <c r="H388" t="s">
        <v>204</v>
      </c>
      <c r="I388" t="b">
        <v>1</v>
      </c>
    </row>
    <row r="389" spans="1:9" x14ac:dyDescent="0.2">
      <c r="A389" s="33">
        <v>43465</v>
      </c>
      <c r="B389">
        <v>2019</v>
      </c>
      <c r="C389" t="s">
        <v>220</v>
      </c>
      <c r="D389" t="s">
        <v>243</v>
      </c>
      <c r="E389" t="s">
        <v>202</v>
      </c>
      <c r="F389" t="s">
        <v>212</v>
      </c>
      <c r="G389">
        <v>8420</v>
      </c>
      <c r="H389" t="s">
        <v>204</v>
      </c>
      <c r="I389" t="b">
        <v>1</v>
      </c>
    </row>
    <row r="390" spans="1:9" x14ac:dyDescent="0.2">
      <c r="A390" s="33">
        <v>43465</v>
      </c>
      <c r="B390">
        <v>2019</v>
      </c>
      <c r="C390" t="s">
        <v>220</v>
      </c>
      <c r="D390" t="s">
        <v>243</v>
      </c>
      <c r="E390" t="s">
        <v>202</v>
      </c>
      <c r="F390" t="s">
        <v>213</v>
      </c>
      <c r="G390">
        <v>25.930830587293279</v>
      </c>
      <c r="H390" t="s">
        <v>204</v>
      </c>
      <c r="I390" t="b">
        <v>1</v>
      </c>
    </row>
    <row r="391" spans="1:9" x14ac:dyDescent="0.2">
      <c r="A391" s="33">
        <v>43465</v>
      </c>
      <c r="B391">
        <v>2019</v>
      </c>
      <c r="C391" t="s">
        <v>220</v>
      </c>
      <c r="D391" t="s">
        <v>243</v>
      </c>
      <c r="E391" t="s">
        <v>202</v>
      </c>
      <c r="F391" t="s">
        <v>214</v>
      </c>
      <c r="G391">
        <v>10258</v>
      </c>
      <c r="H391" t="s">
        <v>204</v>
      </c>
      <c r="I391" t="b">
        <v>1</v>
      </c>
    </row>
    <row r="392" spans="1:9" x14ac:dyDescent="0.2">
      <c r="A392" s="33">
        <v>43465</v>
      </c>
      <c r="B392">
        <v>2019</v>
      </c>
      <c r="C392" t="s">
        <v>220</v>
      </c>
      <c r="D392" t="s">
        <v>243</v>
      </c>
      <c r="E392" t="s">
        <v>202</v>
      </c>
      <c r="F392" t="s">
        <v>215</v>
      </c>
      <c r="G392">
        <v>31.59126605278556</v>
      </c>
      <c r="H392" t="s">
        <v>204</v>
      </c>
      <c r="I392" t="b">
        <v>1</v>
      </c>
    </row>
    <row r="393" spans="1:9" x14ac:dyDescent="0.2">
      <c r="A393" s="33">
        <v>43465</v>
      </c>
      <c r="B393">
        <v>2019</v>
      </c>
      <c r="C393" t="s">
        <v>220</v>
      </c>
      <c r="D393" t="s">
        <v>243</v>
      </c>
      <c r="E393" t="s">
        <v>202</v>
      </c>
      <c r="F393" t="s">
        <v>216</v>
      </c>
      <c r="G393">
        <v>127</v>
      </c>
      <c r="H393" t="s">
        <v>204</v>
      </c>
      <c r="I393" t="b">
        <v>1</v>
      </c>
    </row>
    <row r="394" spans="1:9" x14ac:dyDescent="0.2">
      <c r="A394" s="33">
        <v>43465</v>
      </c>
      <c r="B394">
        <v>2019</v>
      </c>
      <c r="C394" t="s">
        <v>220</v>
      </c>
      <c r="D394" t="s">
        <v>243</v>
      </c>
      <c r="E394" t="s">
        <v>202</v>
      </c>
      <c r="F394" t="s">
        <v>217</v>
      </c>
      <c r="G394">
        <v>1965</v>
      </c>
      <c r="H394" t="s">
        <v>204</v>
      </c>
      <c r="I394" t="b">
        <v>1</v>
      </c>
    </row>
    <row r="395" spans="1:9" x14ac:dyDescent="0.2">
      <c r="A395" s="33">
        <v>43465</v>
      </c>
      <c r="B395">
        <v>2019</v>
      </c>
      <c r="C395" t="s">
        <v>220</v>
      </c>
      <c r="D395" t="s">
        <v>243</v>
      </c>
      <c r="E395" t="s">
        <v>202</v>
      </c>
      <c r="F395" t="s">
        <v>218</v>
      </c>
      <c r="G395">
        <v>4070</v>
      </c>
      <c r="H395" t="s">
        <v>204</v>
      </c>
      <c r="I395" t="b">
        <v>1</v>
      </c>
    </row>
    <row r="396" spans="1:9" x14ac:dyDescent="0.2">
      <c r="A396" s="33">
        <v>43465</v>
      </c>
      <c r="B396">
        <v>2019</v>
      </c>
      <c r="C396" t="s">
        <v>220</v>
      </c>
      <c r="D396" t="s">
        <v>243</v>
      </c>
      <c r="E396" t="s">
        <v>202</v>
      </c>
      <c r="F396" t="s">
        <v>1</v>
      </c>
      <c r="G396">
        <v>32471</v>
      </c>
      <c r="H396" t="s">
        <v>204</v>
      </c>
      <c r="I396" t="b">
        <v>1</v>
      </c>
    </row>
    <row r="397" spans="1:9" x14ac:dyDescent="0.2">
      <c r="A397" s="33">
        <v>43465</v>
      </c>
      <c r="B397">
        <v>2019</v>
      </c>
      <c r="C397" t="s">
        <v>220</v>
      </c>
      <c r="D397" t="s">
        <v>243</v>
      </c>
      <c r="E397" t="s">
        <v>202</v>
      </c>
      <c r="F397" t="s">
        <v>219</v>
      </c>
      <c r="G397">
        <v>4588</v>
      </c>
      <c r="H397" t="s">
        <v>204</v>
      </c>
      <c r="I397" t="b">
        <v>1</v>
      </c>
    </row>
    <row r="398" spans="1:9" x14ac:dyDescent="0.2">
      <c r="A398" s="33">
        <v>43555</v>
      </c>
      <c r="B398">
        <v>2019</v>
      </c>
      <c r="C398" t="s">
        <v>222</v>
      </c>
      <c r="D398" t="s">
        <v>244</v>
      </c>
      <c r="E398" t="s">
        <v>202</v>
      </c>
      <c r="F398" t="s">
        <v>203</v>
      </c>
      <c r="G398">
        <v>1.1499999999999999</v>
      </c>
      <c r="H398" t="s">
        <v>204</v>
      </c>
      <c r="I398" t="b">
        <v>1</v>
      </c>
    </row>
    <row r="399" spans="1:9" x14ac:dyDescent="0.2">
      <c r="A399" s="33">
        <v>43555</v>
      </c>
      <c r="B399">
        <v>2019</v>
      </c>
      <c r="C399" t="s">
        <v>222</v>
      </c>
      <c r="D399" t="s">
        <v>244</v>
      </c>
      <c r="E399" t="s">
        <v>202</v>
      </c>
      <c r="F399" t="s">
        <v>205</v>
      </c>
      <c r="G399">
        <v>10170</v>
      </c>
      <c r="H399" t="s">
        <v>204</v>
      </c>
      <c r="I399" t="b">
        <v>1</v>
      </c>
    </row>
    <row r="400" spans="1:9" x14ac:dyDescent="0.2">
      <c r="A400" s="33">
        <v>43555</v>
      </c>
      <c r="B400">
        <v>2019</v>
      </c>
      <c r="C400" t="s">
        <v>222</v>
      </c>
      <c r="D400" t="s">
        <v>244</v>
      </c>
      <c r="E400" t="s">
        <v>202</v>
      </c>
      <c r="F400" t="s">
        <v>206</v>
      </c>
      <c r="G400">
        <v>2926</v>
      </c>
      <c r="H400" t="s">
        <v>204</v>
      </c>
      <c r="I400" t="b">
        <v>1</v>
      </c>
    </row>
    <row r="401" spans="1:9" x14ac:dyDescent="0.2">
      <c r="A401" s="33">
        <v>43555</v>
      </c>
      <c r="B401">
        <v>2019</v>
      </c>
      <c r="C401" t="s">
        <v>222</v>
      </c>
      <c r="D401" t="s">
        <v>244</v>
      </c>
      <c r="E401" t="s">
        <v>202</v>
      </c>
      <c r="F401" t="s">
        <v>207</v>
      </c>
      <c r="G401">
        <v>1.1399999999999999</v>
      </c>
      <c r="H401" t="s">
        <v>204</v>
      </c>
      <c r="I401" t="b">
        <v>1</v>
      </c>
    </row>
    <row r="402" spans="1:9" x14ac:dyDescent="0.2">
      <c r="A402" s="33">
        <v>43555</v>
      </c>
      <c r="B402">
        <v>2019</v>
      </c>
      <c r="C402" t="s">
        <v>222</v>
      </c>
      <c r="D402" t="s">
        <v>244</v>
      </c>
      <c r="E402" t="s">
        <v>202</v>
      </c>
      <c r="F402" t="s">
        <v>10</v>
      </c>
      <c r="G402">
        <v>13267</v>
      </c>
      <c r="H402" t="s">
        <v>204</v>
      </c>
      <c r="I402" t="b">
        <v>1</v>
      </c>
    </row>
    <row r="403" spans="1:9" x14ac:dyDescent="0.2">
      <c r="A403" s="33">
        <v>43555</v>
      </c>
      <c r="B403">
        <v>2019</v>
      </c>
      <c r="C403" t="s">
        <v>222</v>
      </c>
      <c r="D403" t="s">
        <v>244</v>
      </c>
      <c r="E403" t="s">
        <v>202</v>
      </c>
      <c r="F403" t="s">
        <v>208</v>
      </c>
      <c r="G403">
        <v>1179</v>
      </c>
      <c r="H403" t="s">
        <v>204</v>
      </c>
      <c r="I403" t="b">
        <v>1</v>
      </c>
    </row>
    <row r="404" spans="1:9" x14ac:dyDescent="0.2">
      <c r="A404" s="33">
        <v>43555</v>
      </c>
      <c r="B404">
        <v>2019</v>
      </c>
      <c r="C404" t="s">
        <v>222</v>
      </c>
      <c r="D404" t="s">
        <v>244</v>
      </c>
      <c r="E404" t="s">
        <v>202</v>
      </c>
      <c r="F404" t="s">
        <v>209</v>
      </c>
      <c r="G404">
        <v>20401</v>
      </c>
      <c r="H404" t="s">
        <v>204</v>
      </c>
      <c r="I404" t="b">
        <v>1</v>
      </c>
    </row>
    <row r="405" spans="1:9" x14ac:dyDescent="0.2">
      <c r="A405" s="33">
        <v>43555</v>
      </c>
      <c r="B405">
        <v>2019</v>
      </c>
      <c r="C405" t="s">
        <v>222</v>
      </c>
      <c r="D405" t="s">
        <v>244</v>
      </c>
      <c r="E405" t="s">
        <v>202</v>
      </c>
      <c r="F405" t="s">
        <v>210</v>
      </c>
      <c r="G405">
        <v>66.733178502502369</v>
      </c>
      <c r="H405" t="s">
        <v>204</v>
      </c>
      <c r="I405" t="b">
        <v>1</v>
      </c>
    </row>
    <row r="406" spans="1:9" x14ac:dyDescent="0.2">
      <c r="A406" s="33">
        <v>43555</v>
      </c>
      <c r="B406">
        <v>2019</v>
      </c>
      <c r="C406" t="s">
        <v>222</v>
      </c>
      <c r="D406" t="s">
        <v>244</v>
      </c>
      <c r="E406" t="s">
        <v>202</v>
      </c>
      <c r="F406" t="s">
        <v>211</v>
      </c>
      <c r="G406">
        <v>10486</v>
      </c>
      <c r="H406" t="s">
        <v>204</v>
      </c>
      <c r="I406" t="b">
        <v>1</v>
      </c>
    </row>
    <row r="407" spans="1:9" x14ac:dyDescent="0.2">
      <c r="A407" s="33">
        <v>43555</v>
      </c>
      <c r="B407">
        <v>2019</v>
      </c>
      <c r="C407" t="s">
        <v>222</v>
      </c>
      <c r="D407" t="s">
        <v>244</v>
      </c>
      <c r="E407" t="s">
        <v>202</v>
      </c>
      <c r="F407" t="s">
        <v>212</v>
      </c>
      <c r="G407">
        <v>8809</v>
      </c>
      <c r="H407" t="s">
        <v>204</v>
      </c>
      <c r="I407" t="b">
        <v>1</v>
      </c>
    </row>
    <row r="408" spans="1:9" x14ac:dyDescent="0.2">
      <c r="A408" s="33">
        <v>43555</v>
      </c>
      <c r="B408">
        <v>2019</v>
      </c>
      <c r="C408" t="s">
        <v>222</v>
      </c>
      <c r="D408" t="s">
        <v>244</v>
      </c>
      <c r="E408" t="s">
        <v>202</v>
      </c>
      <c r="F408" t="s">
        <v>213</v>
      </c>
      <c r="G408">
        <v>28.814889928363481</v>
      </c>
      <c r="H408" t="s">
        <v>204</v>
      </c>
      <c r="I408" t="b">
        <v>1</v>
      </c>
    </row>
    <row r="409" spans="1:9" x14ac:dyDescent="0.2">
      <c r="A409" s="33">
        <v>43555</v>
      </c>
      <c r="B409">
        <v>2019</v>
      </c>
      <c r="C409" t="s">
        <v>222</v>
      </c>
      <c r="D409" t="s">
        <v>244</v>
      </c>
      <c r="E409" t="s">
        <v>202</v>
      </c>
      <c r="F409" t="s">
        <v>214</v>
      </c>
      <c r="G409">
        <v>10341</v>
      </c>
      <c r="H409" t="s">
        <v>204</v>
      </c>
      <c r="I409" t="b">
        <v>1</v>
      </c>
    </row>
    <row r="410" spans="1:9" x14ac:dyDescent="0.2">
      <c r="A410" s="33">
        <v>43555</v>
      </c>
      <c r="B410">
        <v>2019</v>
      </c>
      <c r="C410" t="s">
        <v>222</v>
      </c>
      <c r="D410" t="s">
        <v>244</v>
      </c>
      <c r="E410" t="s">
        <v>202</v>
      </c>
      <c r="F410" t="s">
        <v>215</v>
      </c>
      <c r="G410">
        <v>33.82617513329626</v>
      </c>
      <c r="H410" t="s">
        <v>204</v>
      </c>
      <c r="I410" t="b">
        <v>1</v>
      </c>
    </row>
    <row r="411" spans="1:9" x14ac:dyDescent="0.2">
      <c r="A411" s="33">
        <v>43555</v>
      </c>
      <c r="B411">
        <v>2019</v>
      </c>
      <c r="C411" t="s">
        <v>222</v>
      </c>
      <c r="D411" t="s">
        <v>244</v>
      </c>
      <c r="E411" t="s">
        <v>202</v>
      </c>
      <c r="F411" t="s">
        <v>216</v>
      </c>
      <c r="G411">
        <v>145</v>
      </c>
      <c r="H411" t="s">
        <v>204</v>
      </c>
      <c r="I411" t="b">
        <v>1</v>
      </c>
    </row>
    <row r="412" spans="1:9" x14ac:dyDescent="0.2">
      <c r="A412" s="33">
        <v>43555</v>
      </c>
      <c r="B412">
        <v>2019</v>
      </c>
      <c r="C412" t="s">
        <v>222</v>
      </c>
      <c r="D412" t="s">
        <v>244</v>
      </c>
      <c r="E412" t="s">
        <v>202</v>
      </c>
      <c r="F412" t="s">
        <v>217</v>
      </c>
      <c r="G412">
        <v>1677</v>
      </c>
      <c r="H412" t="s">
        <v>204</v>
      </c>
      <c r="I412" t="b">
        <v>1</v>
      </c>
    </row>
    <row r="413" spans="1:9" x14ac:dyDescent="0.2">
      <c r="A413" s="33">
        <v>43555</v>
      </c>
      <c r="B413">
        <v>2019</v>
      </c>
      <c r="C413" t="s">
        <v>222</v>
      </c>
      <c r="D413" t="s">
        <v>244</v>
      </c>
      <c r="E413" t="s">
        <v>202</v>
      </c>
      <c r="F413" t="s">
        <v>218</v>
      </c>
      <c r="G413">
        <v>4316</v>
      </c>
      <c r="H413" t="s">
        <v>204</v>
      </c>
      <c r="I413" t="b">
        <v>1</v>
      </c>
    </row>
    <row r="414" spans="1:9" x14ac:dyDescent="0.2">
      <c r="A414" s="33">
        <v>43555</v>
      </c>
      <c r="B414">
        <v>2019</v>
      </c>
      <c r="C414" t="s">
        <v>222</v>
      </c>
      <c r="D414" t="s">
        <v>244</v>
      </c>
      <c r="E414" t="s">
        <v>202</v>
      </c>
      <c r="F414" t="s">
        <v>1</v>
      </c>
      <c r="G414">
        <v>30571</v>
      </c>
      <c r="H414" t="s">
        <v>204</v>
      </c>
      <c r="I414" t="b">
        <v>1</v>
      </c>
    </row>
    <row r="415" spans="1:9" x14ac:dyDescent="0.2">
      <c r="A415" s="33">
        <v>43555</v>
      </c>
      <c r="B415">
        <v>2019</v>
      </c>
      <c r="C415" t="s">
        <v>222</v>
      </c>
      <c r="D415" t="s">
        <v>244</v>
      </c>
      <c r="E415" t="s">
        <v>202</v>
      </c>
      <c r="F415" t="s">
        <v>219</v>
      </c>
      <c r="G415">
        <v>4565</v>
      </c>
      <c r="H415" t="s">
        <v>204</v>
      </c>
      <c r="I415" t="b">
        <v>1</v>
      </c>
    </row>
    <row r="416" spans="1:9" x14ac:dyDescent="0.2">
      <c r="A416" s="33">
        <v>43646</v>
      </c>
      <c r="B416">
        <v>2019</v>
      </c>
      <c r="C416" t="s">
        <v>224</v>
      </c>
      <c r="D416" t="s">
        <v>245</v>
      </c>
      <c r="E416" t="s">
        <v>202</v>
      </c>
      <c r="F416" t="s">
        <v>203</v>
      </c>
      <c r="G416">
        <v>1.72</v>
      </c>
      <c r="H416" t="s">
        <v>204</v>
      </c>
      <c r="I416" t="b">
        <v>1</v>
      </c>
    </row>
    <row r="417" spans="1:9" x14ac:dyDescent="0.2">
      <c r="A417" s="33">
        <v>43646</v>
      </c>
      <c r="B417">
        <v>2019</v>
      </c>
      <c r="C417" t="s">
        <v>224</v>
      </c>
      <c r="D417" t="s">
        <v>245</v>
      </c>
      <c r="E417" t="s">
        <v>202</v>
      </c>
      <c r="F417" t="s">
        <v>205</v>
      </c>
      <c r="G417">
        <v>10412</v>
      </c>
      <c r="H417" t="s">
        <v>204</v>
      </c>
      <c r="I417" t="b">
        <v>1</v>
      </c>
    </row>
    <row r="418" spans="1:9" x14ac:dyDescent="0.2">
      <c r="A418" s="33">
        <v>43646</v>
      </c>
      <c r="B418">
        <v>2019</v>
      </c>
      <c r="C418" t="s">
        <v>224</v>
      </c>
      <c r="D418" t="s">
        <v>245</v>
      </c>
      <c r="E418" t="s">
        <v>202</v>
      </c>
      <c r="F418" t="s">
        <v>206</v>
      </c>
      <c r="G418">
        <v>2924</v>
      </c>
      <c r="H418" t="s">
        <v>204</v>
      </c>
      <c r="I418" t="b">
        <v>1</v>
      </c>
    </row>
    <row r="419" spans="1:9" x14ac:dyDescent="0.2">
      <c r="A419" s="33">
        <v>43646</v>
      </c>
      <c r="B419">
        <v>2019</v>
      </c>
      <c r="C419" t="s">
        <v>224</v>
      </c>
      <c r="D419" t="s">
        <v>245</v>
      </c>
      <c r="E419" t="s">
        <v>202</v>
      </c>
      <c r="F419" t="s">
        <v>207</v>
      </c>
      <c r="G419">
        <v>1.7</v>
      </c>
      <c r="H419" t="s">
        <v>204</v>
      </c>
      <c r="I419" t="b">
        <v>1</v>
      </c>
    </row>
    <row r="420" spans="1:9" x14ac:dyDescent="0.2">
      <c r="A420" s="33">
        <v>43646</v>
      </c>
      <c r="B420">
        <v>2019</v>
      </c>
      <c r="C420" t="s">
        <v>224</v>
      </c>
      <c r="D420" t="s">
        <v>245</v>
      </c>
      <c r="E420" t="s">
        <v>202</v>
      </c>
      <c r="F420" t="s">
        <v>10</v>
      </c>
      <c r="G420">
        <v>15329</v>
      </c>
      <c r="H420" t="s">
        <v>204</v>
      </c>
      <c r="I420" t="b">
        <v>1</v>
      </c>
    </row>
    <row r="421" spans="1:9" x14ac:dyDescent="0.2">
      <c r="A421" s="33">
        <v>43646</v>
      </c>
      <c r="B421">
        <v>2019</v>
      </c>
      <c r="C421" t="s">
        <v>224</v>
      </c>
      <c r="D421" t="s">
        <v>245</v>
      </c>
      <c r="E421" t="s">
        <v>202</v>
      </c>
      <c r="F421" t="s">
        <v>208</v>
      </c>
      <c r="G421">
        <v>1425</v>
      </c>
      <c r="H421" t="s">
        <v>204</v>
      </c>
      <c r="I421" t="b">
        <v>1</v>
      </c>
    </row>
    <row r="422" spans="1:9" x14ac:dyDescent="0.2">
      <c r="A422" s="33">
        <v>43646</v>
      </c>
      <c r="B422">
        <v>2019</v>
      </c>
      <c r="C422" t="s">
        <v>224</v>
      </c>
      <c r="D422" t="s">
        <v>245</v>
      </c>
      <c r="E422" t="s">
        <v>202</v>
      </c>
      <c r="F422" t="s">
        <v>209</v>
      </c>
      <c r="G422">
        <v>23305</v>
      </c>
      <c r="H422" t="s">
        <v>204</v>
      </c>
      <c r="I422" t="b">
        <v>1</v>
      </c>
    </row>
    <row r="423" spans="1:9" x14ac:dyDescent="0.2">
      <c r="A423" s="33">
        <v>43646</v>
      </c>
      <c r="B423">
        <v>2019</v>
      </c>
      <c r="C423" t="s">
        <v>224</v>
      </c>
      <c r="D423" t="s">
        <v>245</v>
      </c>
      <c r="E423" t="s">
        <v>202</v>
      </c>
      <c r="F423" t="s">
        <v>210</v>
      </c>
      <c r="G423">
        <v>69.119435299700456</v>
      </c>
      <c r="H423" t="s">
        <v>204</v>
      </c>
      <c r="I423" t="b">
        <v>1</v>
      </c>
    </row>
    <row r="424" spans="1:9" x14ac:dyDescent="0.2">
      <c r="A424" s="33">
        <v>43646</v>
      </c>
      <c r="B424">
        <v>2019</v>
      </c>
      <c r="C424" t="s">
        <v>224</v>
      </c>
      <c r="D424" t="s">
        <v>245</v>
      </c>
      <c r="E424" t="s">
        <v>202</v>
      </c>
      <c r="F424" t="s">
        <v>211</v>
      </c>
      <c r="G424">
        <v>12596</v>
      </c>
      <c r="H424" t="s">
        <v>204</v>
      </c>
      <c r="I424" t="b">
        <v>1</v>
      </c>
    </row>
    <row r="425" spans="1:9" x14ac:dyDescent="0.2">
      <c r="A425" s="33">
        <v>43646</v>
      </c>
      <c r="B425">
        <v>2019</v>
      </c>
      <c r="C425" t="s">
        <v>224</v>
      </c>
      <c r="D425" t="s">
        <v>245</v>
      </c>
      <c r="E425" t="s">
        <v>202</v>
      </c>
      <c r="F425" t="s">
        <v>212</v>
      </c>
      <c r="G425">
        <v>13187</v>
      </c>
      <c r="H425" t="s">
        <v>204</v>
      </c>
      <c r="I425" t="b">
        <v>1</v>
      </c>
    </row>
    <row r="426" spans="1:9" x14ac:dyDescent="0.2">
      <c r="A426" s="33">
        <v>43646</v>
      </c>
      <c r="B426">
        <v>2019</v>
      </c>
      <c r="C426" t="s">
        <v>224</v>
      </c>
      <c r="D426" t="s">
        <v>245</v>
      </c>
      <c r="E426" t="s">
        <v>202</v>
      </c>
      <c r="F426" t="s">
        <v>213</v>
      </c>
      <c r="G426">
        <v>39.110834297238782</v>
      </c>
      <c r="H426" t="s">
        <v>204</v>
      </c>
      <c r="I426" t="b">
        <v>1</v>
      </c>
    </row>
    <row r="427" spans="1:9" x14ac:dyDescent="0.2">
      <c r="A427" s="33">
        <v>43646</v>
      </c>
      <c r="B427">
        <v>2019</v>
      </c>
      <c r="C427" t="s">
        <v>224</v>
      </c>
      <c r="D427" t="s">
        <v>245</v>
      </c>
      <c r="E427" t="s">
        <v>202</v>
      </c>
      <c r="F427" t="s">
        <v>214</v>
      </c>
      <c r="G427">
        <v>12405</v>
      </c>
      <c r="H427" t="s">
        <v>204</v>
      </c>
      <c r="I427" t="b">
        <v>1</v>
      </c>
    </row>
    <row r="428" spans="1:9" x14ac:dyDescent="0.2">
      <c r="A428" s="33">
        <v>43646</v>
      </c>
      <c r="B428">
        <v>2019</v>
      </c>
      <c r="C428" t="s">
        <v>224</v>
      </c>
      <c r="D428" t="s">
        <v>245</v>
      </c>
      <c r="E428" t="s">
        <v>202</v>
      </c>
      <c r="F428" t="s">
        <v>215</v>
      </c>
      <c r="G428">
        <v>36.791529495506722</v>
      </c>
      <c r="H428" t="s">
        <v>204</v>
      </c>
      <c r="I428" t="b">
        <v>1</v>
      </c>
    </row>
    <row r="429" spans="1:9" x14ac:dyDescent="0.2">
      <c r="A429" s="33">
        <v>43646</v>
      </c>
      <c r="B429">
        <v>2019</v>
      </c>
      <c r="C429" t="s">
        <v>224</v>
      </c>
      <c r="D429" t="s">
        <v>245</v>
      </c>
      <c r="E429" t="s">
        <v>202</v>
      </c>
      <c r="F429" t="s">
        <v>216</v>
      </c>
      <c r="G429">
        <v>191</v>
      </c>
      <c r="H429" t="s">
        <v>204</v>
      </c>
      <c r="I429" t="b">
        <v>1</v>
      </c>
    </row>
    <row r="430" spans="1:9" x14ac:dyDescent="0.2">
      <c r="A430" s="33">
        <v>43646</v>
      </c>
      <c r="B430">
        <v>2019</v>
      </c>
      <c r="C430" t="s">
        <v>224</v>
      </c>
      <c r="D430" t="s">
        <v>245</v>
      </c>
      <c r="E430" t="s">
        <v>202</v>
      </c>
      <c r="F430" t="s">
        <v>217</v>
      </c>
      <c r="G430">
        <v>-591</v>
      </c>
      <c r="H430" t="s">
        <v>204</v>
      </c>
      <c r="I430" t="b">
        <v>1</v>
      </c>
    </row>
    <row r="431" spans="1:9" x14ac:dyDescent="0.2">
      <c r="A431" s="33">
        <v>43646</v>
      </c>
      <c r="B431">
        <v>2019</v>
      </c>
      <c r="C431" t="s">
        <v>224</v>
      </c>
      <c r="D431" t="s">
        <v>245</v>
      </c>
      <c r="E431" t="s">
        <v>202</v>
      </c>
      <c r="F431" t="s">
        <v>218</v>
      </c>
      <c r="G431">
        <v>4513</v>
      </c>
      <c r="H431" t="s">
        <v>204</v>
      </c>
      <c r="I431" t="b">
        <v>1</v>
      </c>
    </row>
    <row r="432" spans="1:9" x14ac:dyDescent="0.2">
      <c r="A432" s="33">
        <v>43646</v>
      </c>
      <c r="B432">
        <v>2019</v>
      </c>
      <c r="C432" t="s">
        <v>224</v>
      </c>
      <c r="D432" t="s">
        <v>245</v>
      </c>
      <c r="E432" t="s">
        <v>202</v>
      </c>
      <c r="F432" t="s">
        <v>1</v>
      </c>
      <c r="G432">
        <v>33717</v>
      </c>
      <c r="H432" t="s">
        <v>204</v>
      </c>
      <c r="I432" t="b">
        <v>1</v>
      </c>
    </row>
    <row r="433" spans="1:9" x14ac:dyDescent="0.2">
      <c r="A433" s="33">
        <v>43646</v>
      </c>
      <c r="B433">
        <v>2019</v>
      </c>
      <c r="C433" t="s">
        <v>224</v>
      </c>
      <c r="D433" t="s">
        <v>245</v>
      </c>
      <c r="E433" t="s">
        <v>202</v>
      </c>
      <c r="F433" t="s">
        <v>219</v>
      </c>
      <c r="G433">
        <v>4962</v>
      </c>
      <c r="H433" t="s">
        <v>204</v>
      </c>
      <c r="I433" t="b">
        <v>1</v>
      </c>
    </row>
    <row r="434" spans="1:9" x14ac:dyDescent="0.2">
      <c r="A434" s="33">
        <v>43738</v>
      </c>
      <c r="B434">
        <v>2020</v>
      </c>
      <c r="C434" t="s">
        <v>200</v>
      </c>
      <c r="D434" t="s">
        <v>246</v>
      </c>
      <c r="E434" t="s">
        <v>202</v>
      </c>
      <c r="F434" t="s">
        <v>203</v>
      </c>
      <c r="G434">
        <v>1.4</v>
      </c>
      <c r="H434" t="s">
        <v>204</v>
      </c>
      <c r="I434" t="b">
        <v>1</v>
      </c>
    </row>
    <row r="435" spans="1:9" x14ac:dyDescent="0.2">
      <c r="A435" s="33">
        <v>43738</v>
      </c>
      <c r="B435">
        <v>2020</v>
      </c>
      <c r="C435" t="s">
        <v>200</v>
      </c>
      <c r="D435" t="s">
        <v>246</v>
      </c>
      <c r="E435" t="s">
        <v>202</v>
      </c>
      <c r="F435" t="s">
        <v>205</v>
      </c>
      <c r="G435">
        <v>10406</v>
      </c>
      <c r="H435" t="s">
        <v>204</v>
      </c>
      <c r="I435" t="b">
        <v>1</v>
      </c>
    </row>
    <row r="436" spans="1:9" x14ac:dyDescent="0.2">
      <c r="A436" s="33">
        <v>43738</v>
      </c>
      <c r="B436">
        <v>2020</v>
      </c>
      <c r="C436" t="s">
        <v>200</v>
      </c>
      <c r="D436" t="s">
        <v>246</v>
      </c>
      <c r="E436" t="s">
        <v>202</v>
      </c>
      <c r="F436" t="s">
        <v>206</v>
      </c>
      <c r="G436">
        <v>2971</v>
      </c>
      <c r="H436" t="s">
        <v>204</v>
      </c>
      <c r="I436" t="b">
        <v>1</v>
      </c>
    </row>
    <row r="437" spans="1:9" x14ac:dyDescent="0.2">
      <c r="A437" s="33">
        <v>43738</v>
      </c>
      <c r="B437">
        <v>2020</v>
      </c>
      <c r="C437" t="s">
        <v>200</v>
      </c>
      <c r="D437" t="s">
        <v>246</v>
      </c>
      <c r="E437" t="s">
        <v>202</v>
      </c>
      <c r="F437" t="s">
        <v>207</v>
      </c>
      <c r="G437">
        <v>1.38</v>
      </c>
      <c r="H437" t="s">
        <v>204</v>
      </c>
      <c r="I437" t="b">
        <v>1</v>
      </c>
    </row>
    <row r="438" spans="1:9" x14ac:dyDescent="0.2">
      <c r="A438" s="33">
        <v>43738</v>
      </c>
      <c r="B438">
        <v>2020</v>
      </c>
      <c r="C438" t="s">
        <v>200</v>
      </c>
      <c r="D438" t="s">
        <v>246</v>
      </c>
      <c r="E438" t="s">
        <v>202</v>
      </c>
      <c r="F438" t="s">
        <v>10</v>
      </c>
      <c r="G438">
        <v>15657</v>
      </c>
      <c r="H438" t="s">
        <v>204</v>
      </c>
      <c r="I438" t="b">
        <v>1</v>
      </c>
    </row>
    <row r="439" spans="1:9" x14ac:dyDescent="0.2">
      <c r="A439" s="33">
        <v>43738</v>
      </c>
      <c r="B439">
        <v>2020</v>
      </c>
      <c r="C439" t="s">
        <v>200</v>
      </c>
      <c r="D439" t="s">
        <v>246</v>
      </c>
      <c r="E439" t="s">
        <v>202</v>
      </c>
      <c r="F439" t="s">
        <v>208</v>
      </c>
      <c r="G439">
        <v>1061</v>
      </c>
      <c r="H439" t="s">
        <v>204</v>
      </c>
      <c r="I439" t="b">
        <v>1</v>
      </c>
    </row>
    <row r="440" spans="1:9" x14ac:dyDescent="0.2">
      <c r="A440" s="33">
        <v>43738</v>
      </c>
      <c r="B440">
        <v>2020</v>
      </c>
      <c r="C440" t="s">
        <v>200</v>
      </c>
      <c r="D440" t="s">
        <v>246</v>
      </c>
      <c r="E440" t="s">
        <v>202</v>
      </c>
      <c r="F440" t="s">
        <v>209</v>
      </c>
      <c r="G440">
        <v>22649</v>
      </c>
      <c r="H440" t="s">
        <v>204</v>
      </c>
      <c r="I440" t="b">
        <v>1</v>
      </c>
    </row>
    <row r="441" spans="1:9" x14ac:dyDescent="0.2">
      <c r="A441" s="33">
        <v>43738</v>
      </c>
      <c r="B441">
        <v>2020</v>
      </c>
      <c r="C441" t="s">
        <v>200</v>
      </c>
      <c r="D441" t="s">
        <v>246</v>
      </c>
      <c r="E441" t="s">
        <v>202</v>
      </c>
      <c r="F441" t="s">
        <v>210</v>
      </c>
      <c r="G441">
        <v>68.519134775374383</v>
      </c>
      <c r="H441" t="s">
        <v>204</v>
      </c>
      <c r="I441" t="b">
        <v>1</v>
      </c>
    </row>
    <row r="442" spans="1:9" x14ac:dyDescent="0.2">
      <c r="A442" s="33">
        <v>43738</v>
      </c>
      <c r="B442">
        <v>2020</v>
      </c>
      <c r="C442" t="s">
        <v>200</v>
      </c>
      <c r="D442" t="s">
        <v>246</v>
      </c>
      <c r="E442" t="s">
        <v>202</v>
      </c>
      <c r="F442" t="s">
        <v>211</v>
      </c>
      <c r="G442">
        <v>12686</v>
      </c>
      <c r="H442" t="s">
        <v>204</v>
      </c>
      <c r="I442" t="b">
        <v>1</v>
      </c>
    </row>
    <row r="443" spans="1:9" x14ac:dyDescent="0.2">
      <c r="A443" s="33">
        <v>43738</v>
      </c>
      <c r="B443">
        <v>2020</v>
      </c>
      <c r="C443" t="s">
        <v>200</v>
      </c>
      <c r="D443" t="s">
        <v>246</v>
      </c>
      <c r="E443" t="s">
        <v>202</v>
      </c>
      <c r="F443" t="s">
        <v>212</v>
      </c>
      <c r="G443">
        <v>10678</v>
      </c>
      <c r="H443" t="s">
        <v>204</v>
      </c>
      <c r="I443" t="b">
        <v>1</v>
      </c>
    </row>
    <row r="444" spans="1:9" x14ac:dyDescent="0.2">
      <c r="A444" s="33">
        <v>43738</v>
      </c>
      <c r="B444">
        <v>2020</v>
      </c>
      <c r="C444" t="s">
        <v>200</v>
      </c>
      <c r="D444" t="s">
        <v>246</v>
      </c>
      <c r="E444" t="s">
        <v>202</v>
      </c>
      <c r="F444" t="s">
        <v>213</v>
      </c>
      <c r="G444">
        <v>32.303736197247012</v>
      </c>
      <c r="H444" t="s">
        <v>204</v>
      </c>
      <c r="I444" t="b">
        <v>1</v>
      </c>
    </row>
    <row r="445" spans="1:9" x14ac:dyDescent="0.2">
      <c r="A445" s="33">
        <v>43738</v>
      </c>
      <c r="B445">
        <v>2020</v>
      </c>
      <c r="C445" t="s">
        <v>200</v>
      </c>
      <c r="D445" t="s">
        <v>246</v>
      </c>
      <c r="E445" t="s">
        <v>202</v>
      </c>
      <c r="F445" t="s">
        <v>214</v>
      </c>
      <c r="G445">
        <v>12686</v>
      </c>
      <c r="H445" t="s">
        <v>204</v>
      </c>
      <c r="I445" t="b">
        <v>1</v>
      </c>
    </row>
    <row r="446" spans="1:9" x14ac:dyDescent="0.2">
      <c r="A446" s="33">
        <v>43738</v>
      </c>
      <c r="B446">
        <v>2020</v>
      </c>
      <c r="C446" t="s">
        <v>200</v>
      </c>
      <c r="D446" t="s">
        <v>246</v>
      </c>
      <c r="E446" t="s">
        <v>202</v>
      </c>
      <c r="F446" t="s">
        <v>215</v>
      </c>
      <c r="G446">
        <v>38.378460142187272</v>
      </c>
      <c r="H446" t="s">
        <v>204</v>
      </c>
      <c r="I446" t="b">
        <v>1</v>
      </c>
    </row>
    <row r="447" spans="1:9" x14ac:dyDescent="0.2">
      <c r="A447" s="33">
        <v>43738</v>
      </c>
      <c r="B447">
        <v>2020</v>
      </c>
      <c r="C447" t="s">
        <v>200</v>
      </c>
      <c r="D447" t="s">
        <v>246</v>
      </c>
      <c r="E447" t="s">
        <v>202</v>
      </c>
      <c r="F447" t="s">
        <v>216</v>
      </c>
      <c r="G447">
        <v>0</v>
      </c>
      <c r="H447" t="s">
        <v>204</v>
      </c>
      <c r="I447" t="b">
        <v>1</v>
      </c>
    </row>
    <row r="448" spans="1:9" x14ac:dyDescent="0.2">
      <c r="A448" s="33">
        <v>43738</v>
      </c>
      <c r="B448">
        <v>2020</v>
      </c>
      <c r="C448" t="s">
        <v>200</v>
      </c>
      <c r="D448" t="s">
        <v>246</v>
      </c>
      <c r="E448" t="s">
        <v>202</v>
      </c>
      <c r="F448" t="s">
        <v>217</v>
      </c>
      <c r="G448">
        <v>2008</v>
      </c>
      <c r="H448" t="s">
        <v>204</v>
      </c>
      <c r="I448" t="b">
        <v>1</v>
      </c>
    </row>
    <row r="449" spans="1:9" x14ac:dyDescent="0.2">
      <c r="A449" s="33">
        <v>43738</v>
      </c>
      <c r="B449">
        <v>2020</v>
      </c>
      <c r="C449" t="s">
        <v>200</v>
      </c>
      <c r="D449" t="s">
        <v>246</v>
      </c>
      <c r="E449" t="s">
        <v>202</v>
      </c>
      <c r="F449" t="s">
        <v>218</v>
      </c>
      <c r="G449">
        <v>4565</v>
      </c>
      <c r="H449" t="s">
        <v>204</v>
      </c>
      <c r="I449" t="b">
        <v>1</v>
      </c>
    </row>
    <row r="450" spans="1:9" x14ac:dyDescent="0.2">
      <c r="A450" s="33">
        <v>43738</v>
      </c>
      <c r="B450">
        <v>2020</v>
      </c>
      <c r="C450" t="s">
        <v>200</v>
      </c>
      <c r="D450" t="s">
        <v>246</v>
      </c>
      <c r="E450" t="s">
        <v>202</v>
      </c>
      <c r="F450" t="s">
        <v>1</v>
      </c>
      <c r="G450">
        <v>33055</v>
      </c>
      <c r="H450" t="s">
        <v>204</v>
      </c>
      <c r="I450" t="b">
        <v>1</v>
      </c>
    </row>
    <row r="451" spans="1:9" x14ac:dyDescent="0.2">
      <c r="A451" s="33">
        <v>43738</v>
      </c>
      <c r="B451">
        <v>2020</v>
      </c>
      <c r="C451" t="s">
        <v>200</v>
      </c>
      <c r="D451" t="s">
        <v>246</v>
      </c>
      <c r="E451" t="s">
        <v>202</v>
      </c>
      <c r="F451" t="s">
        <v>219</v>
      </c>
      <c r="G451">
        <v>4337</v>
      </c>
      <c r="H451" t="s">
        <v>204</v>
      </c>
      <c r="I451" t="b">
        <v>1</v>
      </c>
    </row>
    <row r="452" spans="1:9" x14ac:dyDescent="0.2">
      <c r="A452" s="33">
        <v>43830</v>
      </c>
      <c r="B452">
        <v>2020</v>
      </c>
      <c r="C452" t="s">
        <v>220</v>
      </c>
      <c r="D452" t="s">
        <v>247</v>
      </c>
      <c r="E452" t="s">
        <v>202</v>
      </c>
      <c r="F452" t="s">
        <v>203</v>
      </c>
      <c r="G452">
        <v>1.53</v>
      </c>
      <c r="H452" t="s">
        <v>204</v>
      </c>
      <c r="I452" t="b">
        <v>1</v>
      </c>
    </row>
    <row r="453" spans="1:9" x14ac:dyDescent="0.2">
      <c r="A453" s="33">
        <v>43830</v>
      </c>
      <c r="B453">
        <v>2020</v>
      </c>
      <c r="C453" t="s">
        <v>220</v>
      </c>
      <c r="D453" t="s">
        <v>247</v>
      </c>
      <c r="E453" t="s">
        <v>202</v>
      </c>
      <c r="F453" t="s">
        <v>205</v>
      </c>
      <c r="G453">
        <v>12358</v>
      </c>
      <c r="H453" t="s">
        <v>204</v>
      </c>
      <c r="I453" t="b">
        <v>1</v>
      </c>
    </row>
    <row r="454" spans="1:9" x14ac:dyDescent="0.2">
      <c r="A454" s="33">
        <v>43830</v>
      </c>
      <c r="B454">
        <v>2020</v>
      </c>
      <c r="C454" t="s">
        <v>220</v>
      </c>
      <c r="D454" t="s">
        <v>247</v>
      </c>
      <c r="E454" t="s">
        <v>202</v>
      </c>
      <c r="F454" t="s">
        <v>206</v>
      </c>
      <c r="G454">
        <v>3203</v>
      </c>
      <c r="H454" t="s">
        <v>204</v>
      </c>
      <c r="I454" t="b">
        <v>1</v>
      </c>
    </row>
    <row r="455" spans="1:9" x14ac:dyDescent="0.2">
      <c r="A455" s="33">
        <v>43830</v>
      </c>
      <c r="B455">
        <v>2020</v>
      </c>
      <c r="C455" t="s">
        <v>220</v>
      </c>
      <c r="D455" t="s">
        <v>247</v>
      </c>
      <c r="E455" t="s">
        <v>202</v>
      </c>
      <c r="F455" t="s">
        <v>207</v>
      </c>
      <c r="G455">
        <v>1.51</v>
      </c>
      <c r="H455" t="s">
        <v>204</v>
      </c>
      <c r="I455" t="b">
        <v>1</v>
      </c>
    </row>
    <row r="456" spans="1:9" x14ac:dyDescent="0.2">
      <c r="A456" s="33">
        <v>43830</v>
      </c>
      <c r="B456">
        <v>2020</v>
      </c>
      <c r="C456" t="s">
        <v>220</v>
      </c>
      <c r="D456" t="s">
        <v>247</v>
      </c>
      <c r="E456" t="s">
        <v>202</v>
      </c>
      <c r="F456" t="s">
        <v>10</v>
      </c>
      <c r="G456">
        <v>17094</v>
      </c>
      <c r="H456" t="s">
        <v>204</v>
      </c>
      <c r="I456" t="b">
        <v>1</v>
      </c>
    </row>
    <row r="457" spans="1:9" x14ac:dyDescent="0.2">
      <c r="A457" s="33">
        <v>43830</v>
      </c>
      <c r="B457">
        <v>2020</v>
      </c>
      <c r="C457" t="s">
        <v>220</v>
      </c>
      <c r="D457" t="s">
        <v>247</v>
      </c>
      <c r="E457" t="s">
        <v>202</v>
      </c>
      <c r="F457" t="s">
        <v>208</v>
      </c>
      <c r="G457">
        <v>1121</v>
      </c>
      <c r="H457" t="s">
        <v>204</v>
      </c>
      <c r="I457" t="b">
        <v>1</v>
      </c>
    </row>
    <row r="458" spans="1:9" x14ac:dyDescent="0.2">
      <c r="A458" s="33">
        <v>43830</v>
      </c>
      <c r="B458">
        <v>2020</v>
      </c>
      <c r="C458" t="s">
        <v>220</v>
      </c>
      <c r="D458" t="s">
        <v>247</v>
      </c>
      <c r="E458" t="s">
        <v>202</v>
      </c>
      <c r="F458" t="s">
        <v>209</v>
      </c>
      <c r="G458">
        <v>24548</v>
      </c>
      <c r="H458" t="s">
        <v>204</v>
      </c>
      <c r="I458" t="b">
        <v>1</v>
      </c>
    </row>
    <row r="459" spans="1:9" x14ac:dyDescent="0.2">
      <c r="A459" s="33">
        <v>43830</v>
      </c>
      <c r="B459">
        <v>2020</v>
      </c>
      <c r="C459" t="s">
        <v>220</v>
      </c>
      <c r="D459" t="s">
        <v>247</v>
      </c>
      <c r="E459" t="s">
        <v>202</v>
      </c>
      <c r="F459" t="s">
        <v>210</v>
      </c>
      <c r="G459">
        <v>66.514929821709217</v>
      </c>
      <c r="H459" t="s">
        <v>204</v>
      </c>
      <c r="I459" t="b">
        <v>1</v>
      </c>
    </row>
    <row r="460" spans="1:9" x14ac:dyDescent="0.2">
      <c r="A460" s="33">
        <v>43830</v>
      </c>
      <c r="B460">
        <v>2020</v>
      </c>
      <c r="C460" t="s">
        <v>220</v>
      </c>
      <c r="D460" t="s">
        <v>247</v>
      </c>
      <c r="E460" t="s">
        <v>202</v>
      </c>
      <c r="F460" t="s">
        <v>211</v>
      </c>
      <c r="G460">
        <v>14085</v>
      </c>
      <c r="H460" t="s">
        <v>204</v>
      </c>
      <c r="I460" t="b">
        <v>1</v>
      </c>
    </row>
    <row r="461" spans="1:9" x14ac:dyDescent="0.2">
      <c r="A461" s="33">
        <v>43830</v>
      </c>
      <c r="B461">
        <v>2020</v>
      </c>
      <c r="C461" t="s">
        <v>220</v>
      </c>
      <c r="D461" t="s">
        <v>247</v>
      </c>
      <c r="E461" t="s">
        <v>202</v>
      </c>
      <c r="F461" t="s">
        <v>212</v>
      </c>
      <c r="G461">
        <v>11649</v>
      </c>
      <c r="H461" t="s">
        <v>204</v>
      </c>
      <c r="I461" t="b">
        <v>1</v>
      </c>
    </row>
    <row r="462" spans="1:9" x14ac:dyDescent="0.2">
      <c r="A462" s="33">
        <v>43830</v>
      </c>
      <c r="B462">
        <v>2020</v>
      </c>
      <c r="C462" t="s">
        <v>220</v>
      </c>
      <c r="D462" t="s">
        <v>247</v>
      </c>
      <c r="E462" t="s">
        <v>202</v>
      </c>
      <c r="F462" t="s">
        <v>213</v>
      </c>
      <c r="G462">
        <v>31.563973337668671</v>
      </c>
      <c r="H462" t="s">
        <v>204</v>
      </c>
      <c r="I462" t="b">
        <v>1</v>
      </c>
    </row>
    <row r="463" spans="1:9" x14ac:dyDescent="0.2">
      <c r="A463" s="33">
        <v>43830</v>
      </c>
      <c r="B463">
        <v>2020</v>
      </c>
      <c r="C463" t="s">
        <v>220</v>
      </c>
      <c r="D463" t="s">
        <v>247</v>
      </c>
      <c r="E463" t="s">
        <v>202</v>
      </c>
      <c r="F463" t="s">
        <v>214</v>
      </c>
      <c r="G463">
        <v>13891</v>
      </c>
      <c r="H463" t="s">
        <v>204</v>
      </c>
      <c r="I463" t="b">
        <v>1</v>
      </c>
    </row>
    <row r="464" spans="1:9" x14ac:dyDescent="0.2">
      <c r="A464" s="33">
        <v>43830</v>
      </c>
      <c r="B464">
        <v>2020</v>
      </c>
      <c r="C464" t="s">
        <v>220</v>
      </c>
      <c r="D464" t="s">
        <v>247</v>
      </c>
      <c r="E464" t="s">
        <v>202</v>
      </c>
      <c r="F464" t="s">
        <v>215</v>
      </c>
      <c r="G464">
        <v>37.638866309001237</v>
      </c>
      <c r="H464" t="s">
        <v>204</v>
      </c>
      <c r="I464" t="b">
        <v>1</v>
      </c>
    </row>
    <row r="465" spans="1:9" x14ac:dyDescent="0.2">
      <c r="A465" s="33">
        <v>43830</v>
      </c>
      <c r="B465">
        <v>2020</v>
      </c>
      <c r="C465" t="s">
        <v>220</v>
      </c>
      <c r="D465" t="s">
        <v>247</v>
      </c>
      <c r="E465" t="s">
        <v>202</v>
      </c>
      <c r="F465" t="s">
        <v>216</v>
      </c>
      <c r="G465">
        <v>194</v>
      </c>
      <c r="H465" t="s">
        <v>204</v>
      </c>
      <c r="I465" t="b">
        <v>1</v>
      </c>
    </row>
    <row r="466" spans="1:9" x14ac:dyDescent="0.2">
      <c r="A466" s="33">
        <v>43830</v>
      </c>
      <c r="B466">
        <v>2020</v>
      </c>
      <c r="C466" t="s">
        <v>220</v>
      </c>
      <c r="D466" t="s">
        <v>247</v>
      </c>
      <c r="E466" t="s">
        <v>202</v>
      </c>
      <c r="F466" t="s">
        <v>217</v>
      </c>
      <c r="G466">
        <v>2436</v>
      </c>
      <c r="H466" t="s">
        <v>204</v>
      </c>
      <c r="I466" t="b">
        <v>1</v>
      </c>
    </row>
    <row r="467" spans="1:9" x14ac:dyDescent="0.2">
      <c r="A467" s="33">
        <v>43830</v>
      </c>
      <c r="B467">
        <v>2020</v>
      </c>
      <c r="C467" t="s">
        <v>220</v>
      </c>
      <c r="D467" t="s">
        <v>247</v>
      </c>
      <c r="E467" t="s">
        <v>202</v>
      </c>
      <c r="F467" t="s">
        <v>218</v>
      </c>
      <c r="G467">
        <v>4603</v>
      </c>
      <c r="H467" t="s">
        <v>204</v>
      </c>
      <c r="I467" t="b">
        <v>1</v>
      </c>
    </row>
    <row r="468" spans="1:9" x14ac:dyDescent="0.2">
      <c r="A468" s="33">
        <v>43830</v>
      </c>
      <c r="B468">
        <v>2020</v>
      </c>
      <c r="C468" t="s">
        <v>220</v>
      </c>
      <c r="D468" t="s">
        <v>247</v>
      </c>
      <c r="E468" t="s">
        <v>202</v>
      </c>
      <c r="F468" t="s">
        <v>1</v>
      </c>
      <c r="G468">
        <v>36906</v>
      </c>
      <c r="H468" t="s">
        <v>204</v>
      </c>
      <c r="I468" t="b">
        <v>1</v>
      </c>
    </row>
    <row r="469" spans="1:9" x14ac:dyDescent="0.2">
      <c r="A469" s="33">
        <v>43830</v>
      </c>
      <c r="B469">
        <v>2020</v>
      </c>
      <c r="C469" t="s">
        <v>220</v>
      </c>
      <c r="D469" t="s">
        <v>247</v>
      </c>
      <c r="E469" t="s">
        <v>202</v>
      </c>
      <c r="F469" t="s">
        <v>219</v>
      </c>
      <c r="G469">
        <v>4933</v>
      </c>
      <c r="H469" t="s">
        <v>204</v>
      </c>
      <c r="I469" t="b">
        <v>1</v>
      </c>
    </row>
    <row r="470" spans="1:9" x14ac:dyDescent="0.2">
      <c r="A470" s="33">
        <v>43921</v>
      </c>
      <c r="B470">
        <v>2020</v>
      </c>
      <c r="C470" t="s">
        <v>222</v>
      </c>
      <c r="D470" t="s">
        <v>248</v>
      </c>
      <c r="E470" t="s">
        <v>202</v>
      </c>
      <c r="F470" t="s">
        <v>203</v>
      </c>
      <c r="G470">
        <v>1.41</v>
      </c>
      <c r="H470" t="s">
        <v>204</v>
      </c>
      <c r="I470" t="b">
        <v>1</v>
      </c>
    </row>
    <row r="471" spans="1:9" x14ac:dyDescent="0.2">
      <c r="A471" s="33">
        <v>43921</v>
      </c>
      <c r="B471">
        <v>2020</v>
      </c>
      <c r="C471" t="s">
        <v>222</v>
      </c>
      <c r="D471" t="s">
        <v>248</v>
      </c>
      <c r="E471" t="s">
        <v>202</v>
      </c>
      <c r="F471" t="s">
        <v>205</v>
      </c>
      <c r="G471">
        <v>10975</v>
      </c>
      <c r="H471" t="s">
        <v>204</v>
      </c>
      <c r="I471" t="b">
        <v>1</v>
      </c>
    </row>
    <row r="472" spans="1:9" x14ac:dyDescent="0.2">
      <c r="A472" s="33">
        <v>43921</v>
      </c>
      <c r="B472">
        <v>2020</v>
      </c>
      <c r="C472" t="s">
        <v>222</v>
      </c>
      <c r="D472" t="s">
        <v>248</v>
      </c>
      <c r="E472" t="s">
        <v>202</v>
      </c>
      <c r="F472" t="s">
        <v>206</v>
      </c>
      <c r="G472">
        <v>3118</v>
      </c>
      <c r="H472" t="s">
        <v>204</v>
      </c>
      <c r="I472" t="b">
        <v>1</v>
      </c>
    </row>
    <row r="473" spans="1:9" x14ac:dyDescent="0.2">
      <c r="A473" s="33">
        <v>43921</v>
      </c>
      <c r="B473">
        <v>2020</v>
      </c>
      <c r="C473" t="s">
        <v>222</v>
      </c>
      <c r="D473" t="s">
        <v>248</v>
      </c>
      <c r="E473" t="s">
        <v>202</v>
      </c>
      <c r="F473" t="s">
        <v>207</v>
      </c>
      <c r="G473">
        <v>1.4</v>
      </c>
      <c r="H473" t="s">
        <v>204</v>
      </c>
      <c r="I473" t="b">
        <v>1</v>
      </c>
    </row>
    <row r="474" spans="1:9" x14ac:dyDescent="0.2">
      <c r="A474" s="33">
        <v>43921</v>
      </c>
      <c r="B474">
        <v>2020</v>
      </c>
      <c r="C474" t="s">
        <v>222</v>
      </c>
      <c r="D474" t="s">
        <v>248</v>
      </c>
      <c r="E474" t="s">
        <v>202</v>
      </c>
      <c r="F474" t="s">
        <v>10</v>
      </c>
      <c r="G474">
        <v>16093</v>
      </c>
      <c r="H474" t="s">
        <v>204</v>
      </c>
      <c r="I474" t="b">
        <v>1</v>
      </c>
    </row>
    <row r="475" spans="1:9" x14ac:dyDescent="0.2">
      <c r="A475" s="33">
        <v>43921</v>
      </c>
      <c r="B475">
        <v>2020</v>
      </c>
      <c r="C475" t="s">
        <v>222</v>
      </c>
      <c r="D475" t="s">
        <v>248</v>
      </c>
      <c r="E475" t="s">
        <v>202</v>
      </c>
      <c r="F475" t="s">
        <v>208</v>
      </c>
      <c r="G475">
        <v>1273</v>
      </c>
      <c r="H475" t="s">
        <v>204</v>
      </c>
      <c r="I475" t="b">
        <v>1</v>
      </c>
    </row>
    <row r="476" spans="1:9" x14ac:dyDescent="0.2">
      <c r="A476" s="33">
        <v>43921</v>
      </c>
      <c r="B476">
        <v>2020</v>
      </c>
      <c r="C476" t="s">
        <v>222</v>
      </c>
      <c r="D476" t="s">
        <v>248</v>
      </c>
      <c r="E476" t="s">
        <v>202</v>
      </c>
      <c r="F476" t="s">
        <v>209</v>
      </c>
      <c r="G476">
        <v>24046</v>
      </c>
      <c r="H476" t="s">
        <v>204</v>
      </c>
      <c r="I476" t="b">
        <v>1</v>
      </c>
    </row>
    <row r="477" spans="1:9" x14ac:dyDescent="0.2">
      <c r="A477" s="33">
        <v>43921</v>
      </c>
      <c r="B477">
        <v>2020</v>
      </c>
      <c r="C477" t="s">
        <v>222</v>
      </c>
      <c r="D477" t="s">
        <v>248</v>
      </c>
      <c r="E477" t="s">
        <v>202</v>
      </c>
      <c r="F477" t="s">
        <v>210</v>
      </c>
      <c r="G477">
        <v>68.66166014676908</v>
      </c>
      <c r="H477" t="s">
        <v>204</v>
      </c>
      <c r="I477" t="b">
        <v>1</v>
      </c>
    </row>
    <row r="478" spans="1:9" x14ac:dyDescent="0.2">
      <c r="A478" s="33">
        <v>43921</v>
      </c>
      <c r="B478">
        <v>2020</v>
      </c>
      <c r="C478" t="s">
        <v>222</v>
      </c>
      <c r="D478" t="s">
        <v>248</v>
      </c>
      <c r="E478" t="s">
        <v>202</v>
      </c>
      <c r="F478" t="s">
        <v>211</v>
      </c>
      <c r="G478">
        <v>12843</v>
      </c>
      <c r="H478" t="s">
        <v>204</v>
      </c>
      <c r="I478" t="b">
        <v>1</v>
      </c>
    </row>
    <row r="479" spans="1:9" x14ac:dyDescent="0.2">
      <c r="A479" s="33">
        <v>43921</v>
      </c>
      <c r="B479">
        <v>2020</v>
      </c>
      <c r="C479" t="s">
        <v>222</v>
      </c>
      <c r="D479" t="s">
        <v>248</v>
      </c>
      <c r="E479" t="s">
        <v>202</v>
      </c>
      <c r="F479" t="s">
        <v>212</v>
      </c>
      <c r="G479">
        <v>10752</v>
      </c>
      <c r="H479" t="s">
        <v>204</v>
      </c>
      <c r="I479" t="b">
        <v>1</v>
      </c>
    </row>
    <row r="480" spans="1:9" x14ac:dyDescent="0.2">
      <c r="A480" s="33">
        <v>43921</v>
      </c>
      <c r="B480">
        <v>2020</v>
      </c>
      <c r="C480" t="s">
        <v>222</v>
      </c>
      <c r="D480" t="s">
        <v>248</v>
      </c>
      <c r="E480" t="s">
        <v>202</v>
      </c>
      <c r="F480" t="s">
        <v>213</v>
      </c>
      <c r="G480">
        <v>30.701579052568459</v>
      </c>
      <c r="H480" t="s">
        <v>204</v>
      </c>
      <c r="I480" t="b">
        <v>1</v>
      </c>
    </row>
    <row r="481" spans="1:9" x14ac:dyDescent="0.2">
      <c r="A481" s="33">
        <v>43921</v>
      </c>
      <c r="B481">
        <v>2020</v>
      </c>
      <c r="C481" t="s">
        <v>222</v>
      </c>
      <c r="D481" t="s">
        <v>248</v>
      </c>
      <c r="E481" t="s">
        <v>202</v>
      </c>
      <c r="F481" t="s">
        <v>214</v>
      </c>
      <c r="G481">
        <v>12975</v>
      </c>
      <c r="H481" t="s">
        <v>204</v>
      </c>
      <c r="I481" t="b">
        <v>1</v>
      </c>
    </row>
    <row r="482" spans="1:9" x14ac:dyDescent="0.2">
      <c r="A482" s="33">
        <v>43921</v>
      </c>
      <c r="B482">
        <v>2020</v>
      </c>
      <c r="C482" t="s">
        <v>222</v>
      </c>
      <c r="D482" t="s">
        <v>248</v>
      </c>
      <c r="E482" t="s">
        <v>202</v>
      </c>
      <c r="F482" t="s">
        <v>215</v>
      </c>
      <c r="G482">
        <v>37.04919905199737</v>
      </c>
      <c r="H482" t="s">
        <v>204</v>
      </c>
      <c r="I482" t="b">
        <v>1</v>
      </c>
    </row>
    <row r="483" spans="1:9" x14ac:dyDescent="0.2">
      <c r="A483" s="33">
        <v>43921</v>
      </c>
      <c r="B483">
        <v>2020</v>
      </c>
      <c r="C483" t="s">
        <v>222</v>
      </c>
      <c r="D483" t="s">
        <v>248</v>
      </c>
      <c r="E483" t="s">
        <v>202</v>
      </c>
      <c r="F483" t="s">
        <v>216</v>
      </c>
      <c r="G483">
        <v>-132</v>
      </c>
      <c r="H483" t="s">
        <v>204</v>
      </c>
      <c r="I483" t="b">
        <v>1</v>
      </c>
    </row>
    <row r="484" spans="1:9" x14ac:dyDescent="0.2">
      <c r="A484" s="33">
        <v>43921</v>
      </c>
      <c r="B484">
        <v>2020</v>
      </c>
      <c r="C484" t="s">
        <v>222</v>
      </c>
      <c r="D484" t="s">
        <v>248</v>
      </c>
      <c r="E484" t="s">
        <v>202</v>
      </c>
      <c r="F484" t="s">
        <v>217</v>
      </c>
      <c r="G484">
        <v>2091</v>
      </c>
      <c r="H484" t="s">
        <v>204</v>
      </c>
      <c r="I484" t="b">
        <v>1</v>
      </c>
    </row>
    <row r="485" spans="1:9" x14ac:dyDescent="0.2">
      <c r="A485" s="33">
        <v>43921</v>
      </c>
      <c r="B485">
        <v>2020</v>
      </c>
      <c r="C485" t="s">
        <v>222</v>
      </c>
      <c r="D485" t="s">
        <v>248</v>
      </c>
      <c r="E485" t="s">
        <v>202</v>
      </c>
      <c r="F485" t="s">
        <v>218</v>
      </c>
      <c r="G485">
        <v>4887</v>
      </c>
      <c r="H485" t="s">
        <v>204</v>
      </c>
      <c r="I485" t="b">
        <v>1</v>
      </c>
    </row>
    <row r="486" spans="1:9" x14ac:dyDescent="0.2">
      <c r="A486" s="33">
        <v>43921</v>
      </c>
      <c r="B486">
        <v>2020</v>
      </c>
      <c r="C486" t="s">
        <v>222</v>
      </c>
      <c r="D486" t="s">
        <v>248</v>
      </c>
      <c r="E486" t="s">
        <v>202</v>
      </c>
      <c r="F486" t="s">
        <v>1</v>
      </c>
      <c r="G486">
        <v>35021</v>
      </c>
      <c r="H486" t="s">
        <v>204</v>
      </c>
      <c r="I486" t="b">
        <v>1</v>
      </c>
    </row>
    <row r="487" spans="1:9" x14ac:dyDescent="0.2">
      <c r="A487" s="33">
        <v>43921</v>
      </c>
      <c r="B487">
        <v>2020</v>
      </c>
      <c r="C487" t="s">
        <v>222</v>
      </c>
      <c r="D487" t="s">
        <v>248</v>
      </c>
      <c r="E487" t="s">
        <v>202</v>
      </c>
      <c r="F487" t="s">
        <v>219</v>
      </c>
      <c r="G487">
        <v>4911</v>
      </c>
      <c r="H487" t="s">
        <v>204</v>
      </c>
      <c r="I487" t="b">
        <v>1</v>
      </c>
    </row>
    <row r="488" spans="1:9" x14ac:dyDescent="0.2">
      <c r="A488" s="33">
        <v>44012</v>
      </c>
      <c r="B488">
        <v>2020</v>
      </c>
      <c r="C488" t="s">
        <v>224</v>
      </c>
      <c r="D488" t="s">
        <v>249</v>
      </c>
      <c r="E488" t="s">
        <v>202</v>
      </c>
      <c r="F488" t="s">
        <v>203</v>
      </c>
      <c r="G488">
        <v>1.48</v>
      </c>
      <c r="H488" t="s">
        <v>204</v>
      </c>
      <c r="I488" t="b">
        <v>1</v>
      </c>
    </row>
    <row r="489" spans="1:9" x14ac:dyDescent="0.2">
      <c r="A489" s="33">
        <v>44012</v>
      </c>
      <c r="B489">
        <v>2020</v>
      </c>
      <c r="C489" t="s">
        <v>224</v>
      </c>
      <c r="D489" t="s">
        <v>249</v>
      </c>
      <c r="E489" t="s">
        <v>202</v>
      </c>
      <c r="F489" t="s">
        <v>205</v>
      </c>
      <c r="G489">
        <v>12339</v>
      </c>
      <c r="H489" t="s">
        <v>204</v>
      </c>
      <c r="I489" t="b">
        <v>1</v>
      </c>
    </row>
    <row r="490" spans="1:9" x14ac:dyDescent="0.2">
      <c r="A490" s="33">
        <v>44012</v>
      </c>
      <c r="B490">
        <v>2020</v>
      </c>
      <c r="C490" t="s">
        <v>224</v>
      </c>
      <c r="D490" t="s">
        <v>249</v>
      </c>
      <c r="E490" t="s">
        <v>202</v>
      </c>
      <c r="F490" t="s">
        <v>206</v>
      </c>
      <c r="G490">
        <v>3504</v>
      </c>
      <c r="H490" t="s">
        <v>204</v>
      </c>
      <c r="I490" t="b">
        <v>1</v>
      </c>
    </row>
    <row r="491" spans="1:9" x14ac:dyDescent="0.2">
      <c r="A491" s="33">
        <v>44012</v>
      </c>
      <c r="B491">
        <v>2020</v>
      </c>
      <c r="C491" t="s">
        <v>224</v>
      </c>
      <c r="D491" t="s">
        <v>249</v>
      </c>
      <c r="E491" t="s">
        <v>202</v>
      </c>
      <c r="F491" t="s">
        <v>207</v>
      </c>
      <c r="G491">
        <v>1.4700000000000011</v>
      </c>
      <c r="H491" t="s">
        <v>204</v>
      </c>
      <c r="I491" t="b">
        <v>1</v>
      </c>
    </row>
    <row r="492" spans="1:9" x14ac:dyDescent="0.2">
      <c r="A492" s="33">
        <v>44012</v>
      </c>
      <c r="B492">
        <v>2020</v>
      </c>
      <c r="C492" t="s">
        <v>224</v>
      </c>
      <c r="D492" t="s">
        <v>249</v>
      </c>
      <c r="E492" t="s">
        <v>202</v>
      </c>
      <c r="F492" t="s">
        <v>10</v>
      </c>
      <c r="G492">
        <v>16911</v>
      </c>
      <c r="H492" t="s">
        <v>204</v>
      </c>
      <c r="I492" t="b">
        <v>1</v>
      </c>
    </row>
    <row r="493" spans="1:9" x14ac:dyDescent="0.2">
      <c r="A493" s="33">
        <v>44012</v>
      </c>
      <c r="B493">
        <v>2020</v>
      </c>
      <c r="C493" t="s">
        <v>224</v>
      </c>
      <c r="D493" t="s">
        <v>249</v>
      </c>
      <c r="E493" t="s">
        <v>202</v>
      </c>
      <c r="F493" t="s">
        <v>208</v>
      </c>
      <c r="G493">
        <v>1656</v>
      </c>
      <c r="H493" t="s">
        <v>204</v>
      </c>
      <c r="I493" t="b">
        <v>1</v>
      </c>
    </row>
    <row r="494" spans="1:9" x14ac:dyDescent="0.2">
      <c r="A494" s="33">
        <v>44012</v>
      </c>
      <c r="B494">
        <v>2020</v>
      </c>
      <c r="C494" t="s">
        <v>224</v>
      </c>
      <c r="D494" t="s">
        <v>249</v>
      </c>
      <c r="E494" t="s">
        <v>202</v>
      </c>
      <c r="F494" t="s">
        <v>209</v>
      </c>
      <c r="G494">
        <v>25694</v>
      </c>
      <c r="H494" t="s">
        <v>204</v>
      </c>
      <c r="I494" t="b">
        <v>1</v>
      </c>
    </row>
    <row r="495" spans="1:9" x14ac:dyDescent="0.2">
      <c r="A495" s="33">
        <v>44012</v>
      </c>
      <c r="B495">
        <v>2020</v>
      </c>
      <c r="C495" t="s">
        <v>224</v>
      </c>
      <c r="D495" t="s">
        <v>249</v>
      </c>
      <c r="E495" t="s">
        <v>202</v>
      </c>
      <c r="F495" t="s">
        <v>210</v>
      </c>
      <c r="G495">
        <v>67.557121447164306</v>
      </c>
      <c r="H495" t="s">
        <v>204</v>
      </c>
      <c r="I495" t="b">
        <v>1</v>
      </c>
    </row>
    <row r="496" spans="1:9" x14ac:dyDescent="0.2">
      <c r="A496" s="33">
        <v>44012</v>
      </c>
      <c r="B496">
        <v>2020</v>
      </c>
      <c r="C496" t="s">
        <v>224</v>
      </c>
      <c r="D496" t="s">
        <v>249</v>
      </c>
      <c r="E496" t="s">
        <v>202</v>
      </c>
      <c r="F496" t="s">
        <v>211</v>
      </c>
      <c r="G496">
        <v>13422</v>
      </c>
      <c r="H496" t="s">
        <v>204</v>
      </c>
      <c r="I496" t="b">
        <v>1</v>
      </c>
    </row>
    <row r="497" spans="1:9" x14ac:dyDescent="0.2">
      <c r="A497" s="33">
        <v>44012</v>
      </c>
      <c r="B497">
        <v>2020</v>
      </c>
      <c r="C497" t="s">
        <v>224</v>
      </c>
      <c r="D497" t="s">
        <v>249</v>
      </c>
      <c r="E497" t="s">
        <v>202</v>
      </c>
      <c r="F497" t="s">
        <v>212</v>
      </c>
      <c r="G497">
        <v>11202</v>
      </c>
      <c r="H497" t="s">
        <v>204</v>
      </c>
      <c r="I497" t="b">
        <v>1</v>
      </c>
    </row>
    <row r="498" spans="1:9" x14ac:dyDescent="0.2">
      <c r="A498" s="33">
        <v>44012</v>
      </c>
      <c r="B498">
        <v>2020</v>
      </c>
      <c r="C498" t="s">
        <v>224</v>
      </c>
      <c r="D498" t="s">
        <v>249</v>
      </c>
      <c r="E498" t="s">
        <v>202</v>
      </c>
      <c r="F498" t="s">
        <v>213</v>
      </c>
      <c r="G498">
        <v>29.453369442326402</v>
      </c>
      <c r="H498" t="s">
        <v>204</v>
      </c>
      <c r="I498" t="b">
        <v>1</v>
      </c>
    </row>
    <row r="499" spans="1:9" x14ac:dyDescent="0.2">
      <c r="A499" s="33">
        <v>44012</v>
      </c>
      <c r="B499">
        <v>2020</v>
      </c>
      <c r="C499" t="s">
        <v>224</v>
      </c>
      <c r="D499" t="s">
        <v>249</v>
      </c>
      <c r="E499" t="s">
        <v>202</v>
      </c>
      <c r="F499" t="s">
        <v>214</v>
      </c>
      <c r="G499">
        <v>13407</v>
      </c>
      <c r="H499" t="s">
        <v>204</v>
      </c>
      <c r="I499" t="b">
        <v>1</v>
      </c>
    </row>
    <row r="500" spans="1:9" x14ac:dyDescent="0.2">
      <c r="A500" s="33">
        <v>44012</v>
      </c>
      <c r="B500">
        <v>2020</v>
      </c>
      <c r="C500" t="s">
        <v>224</v>
      </c>
      <c r="D500" t="s">
        <v>249</v>
      </c>
      <c r="E500" t="s">
        <v>202</v>
      </c>
      <c r="F500" t="s">
        <v>215</v>
      </c>
      <c r="G500">
        <v>35.250966266137297</v>
      </c>
      <c r="H500" t="s">
        <v>204</v>
      </c>
      <c r="I500" t="b">
        <v>1</v>
      </c>
    </row>
    <row r="501" spans="1:9" x14ac:dyDescent="0.2">
      <c r="A501" s="33">
        <v>44012</v>
      </c>
      <c r="B501">
        <v>2020</v>
      </c>
      <c r="C501" t="s">
        <v>224</v>
      </c>
      <c r="D501" t="s">
        <v>249</v>
      </c>
      <c r="E501" t="s">
        <v>202</v>
      </c>
      <c r="F501" t="s">
        <v>216</v>
      </c>
      <c r="G501">
        <v>15</v>
      </c>
      <c r="H501" t="s">
        <v>204</v>
      </c>
      <c r="I501" t="b">
        <v>1</v>
      </c>
    </row>
    <row r="502" spans="1:9" x14ac:dyDescent="0.2">
      <c r="A502" s="33">
        <v>44012</v>
      </c>
      <c r="B502">
        <v>2020</v>
      </c>
      <c r="C502" t="s">
        <v>224</v>
      </c>
      <c r="D502" t="s">
        <v>249</v>
      </c>
      <c r="E502" t="s">
        <v>202</v>
      </c>
      <c r="F502" t="s">
        <v>217</v>
      </c>
      <c r="G502">
        <v>2220</v>
      </c>
      <c r="H502" t="s">
        <v>204</v>
      </c>
      <c r="I502" t="b">
        <v>1</v>
      </c>
    </row>
    <row r="503" spans="1:9" x14ac:dyDescent="0.2">
      <c r="A503" s="33">
        <v>44012</v>
      </c>
      <c r="B503">
        <v>2020</v>
      </c>
      <c r="C503" t="s">
        <v>224</v>
      </c>
      <c r="D503" t="s">
        <v>249</v>
      </c>
      <c r="E503" t="s">
        <v>202</v>
      </c>
      <c r="F503" t="s">
        <v>218</v>
      </c>
      <c r="G503">
        <v>5214</v>
      </c>
      <c r="H503" t="s">
        <v>204</v>
      </c>
      <c r="I503" t="b">
        <v>1</v>
      </c>
    </row>
    <row r="504" spans="1:9" x14ac:dyDescent="0.2">
      <c r="A504" s="33">
        <v>44012</v>
      </c>
      <c r="B504">
        <v>2020</v>
      </c>
      <c r="C504" t="s">
        <v>224</v>
      </c>
      <c r="D504" t="s">
        <v>249</v>
      </c>
      <c r="E504" t="s">
        <v>202</v>
      </c>
      <c r="F504" t="s">
        <v>1</v>
      </c>
      <c r="G504">
        <v>38033</v>
      </c>
      <c r="H504" t="s">
        <v>204</v>
      </c>
      <c r="I504" t="b">
        <v>1</v>
      </c>
    </row>
    <row r="505" spans="1:9" x14ac:dyDescent="0.2">
      <c r="A505" s="33">
        <v>44012</v>
      </c>
      <c r="B505">
        <v>2020</v>
      </c>
      <c r="C505" t="s">
        <v>224</v>
      </c>
      <c r="D505" t="s">
        <v>249</v>
      </c>
      <c r="E505" t="s">
        <v>202</v>
      </c>
      <c r="F505" t="s">
        <v>219</v>
      </c>
      <c r="G505">
        <v>5417</v>
      </c>
      <c r="H505" t="s">
        <v>204</v>
      </c>
      <c r="I505" t="b">
        <v>1</v>
      </c>
    </row>
    <row r="506" spans="1:9" x14ac:dyDescent="0.2">
      <c r="A506" s="33">
        <v>44104</v>
      </c>
      <c r="B506">
        <v>2021</v>
      </c>
      <c r="C506" t="s">
        <v>200</v>
      </c>
      <c r="D506" t="s">
        <v>250</v>
      </c>
      <c r="E506" t="s">
        <v>202</v>
      </c>
      <c r="F506" t="s">
        <v>203</v>
      </c>
      <c r="G506">
        <v>1.84</v>
      </c>
      <c r="H506" t="s">
        <v>204</v>
      </c>
      <c r="I506" t="b">
        <v>1</v>
      </c>
    </row>
    <row r="507" spans="1:9" x14ac:dyDescent="0.2">
      <c r="A507" s="33">
        <v>44104</v>
      </c>
      <c r="B507">
        <v>2021</v>
      </c>
      <c r="C507" t="s">
        <v>200</v>
      </c>
      <c r="D507" t="s">
        <v>250</v>
      </c>
      <c r="E507" t="s">
        <v>202</v>
      </c>
      <c r="F507" t="s">
        <v>205</v>
      </c>
      <c r="G507">
        <v>11002</v>
      </c>
      <c r="H507" t="s">
        <v>204</v>
      </c>
      <c r="I507" t="b">
        <v>1</v>
      </c>
    </row>
    <row r="508" spans="1:9" x14ac:dyDescent="0.2">
      <c r="A508" s="33">
        <v>44104</v>
      </c>
      <c r="B508">
        <v>2021</v>
      </c>
      <c r="C508" t="s">
        <v>200</v>
      </c>
      <c r="D508" t="s">
        <v>250</v>
      </c>
      <c r="E508" t="s">
        <v>202</v>
      </c>
      <c r="F508" t="s">
        <v>206</v>
      </c>
      <c r="G508">
        <v>2645</v>
      </c>
      <c r="H508" t="s">
        <v>204</v>
      </c>
      <c r="I508" t="b">
        <v>1</v>
      </c>
    </row>
    <row r="509" spans="1:9" x14ac:dyDescent="0.2">
      <c r="A509" s="33">
        <v>44104</v>
      </c>
      <c r="B509">
        <v>2021</v>
      </c>
      <c r="C509" t="s">
        <v>200</v>
      </c>
      <c r="D509" t="s">
        <v>250</v>
      </c>
      <c r="E509" t="s">
        <v>202</v>
      </c>
      <c r="F509" t="s">
        <v>207</v>
      </c>
      <c r="G509">
        <v>1.82</v>
      </c>
      <c r="H509" t="s">
        <v>204</v>
      </c>
      <c r="I509" t="b">
        <v>1</v>
      </c>
    </row>
    <row r="510" spans="1:9" x14ac:dyDescent="0.2">
      <c r="A510" s="33">
        <v>44104</v>
      </c>
      <c r="B510">
        <v>2021</v>
      </c>
      <c r="C510" t="s">
        <v>200</v>
      </c>
      <c r="D510" t="s">
        <v>250</v>
      </c>
      <c r="E510" t="s">
        <v>202</v>
      </c>
      <c r="F510" t="s">
        <v>10</v>
      </c>
      <c r="G510">
        <v>18521</v>
      </c>
      <c r="H510" t="s">
        <v>204</v>
      </c>
      <c r="I510" t="b">
        <v>1</v>
      </c>
    </row>
    <row r="511" spans="1:9" x14ac:dyDescent="0.2">
      <c r="A511" s="33">
        <v>44104</v>
      </c>
      <c r="B511">
        <v>2021</v>
      </c>
      <c r="C511" t="s">
        <v>200</v>
      </c>
      <c r="D511" t="s">
        <v>250</v>
      </c>
      <c r="E511" t="s">
        <v>202</v>
      </c>
      <c r="F511" t="s">
        <v>208</v>
      </c>
      <c r="G511">
        <v>1119</v>
      </c>
      <c r="H511" t="s">
        <v>204</v>
      </c>
      <c r="I511" t="b">
        <v>1</v>
      </c>
    </row>
    <row r="512" spans="1:9" x14ac:dyDescent="0.2">
      <c r="A512" s="33">
        <v>44104</v>
      </c>
      <c r="B512">
        <v>2021</v>
      </c>
      <c r="C512" t="s">
        <v>200</v>
      </c>
      <c r="D512" t="s">
        <v>250</v>
      </c>
      <c r="E512" t="s">
        <v>202</v>
      </c>
      <c r="F512" t="s">
        <v>209</v>
      </c>
      <c r="G512">
        <v>26152</v>
      </c>
      <c r="H512" t="s">
        <v>204</v>
      </c>
      <c r="I512" t="b">
        <v>1</v>
      </c>
    </row>
    <row r="513" spans="1:9" x14ac:dyDescent="0.2">
      <c r="A513" s="33">
        <v>44104</v>
      </c>
      <c r="B513">
        <v>2021</v>
      </c>
      <c r="C513" t="s">
        <v>200</v>
      </c>
      <c r="D513" t="s">
        <v>250</v>
      </c>
      <c r="E513" t="s">
        <v>202</v>
      </c>
      <c r="F513" t="s">
        <v>210</v>
      </c>
      <c r="G513">
        <v>70.388114334930279</v>
      </c>
      <c r="H513" t="s">
        <v>204</v>
      </c>
      <c r="I513" t="b">
        <v>1</v>
      </c>
    </row>
    <row r="514" spans="1:9" x14ac:dyDescent="0.2">
      <c r="A514" s="33">
        <v>44104</v>
      </c>
      <c r="B514">
        <v>2021</v>
      </c>
      <c r="C514" t="s">
        <v>200</v>
      </c>
      <c r="D514" t="s">
        <v>250</v>
      </c>
      <c r="E514" t="s">
        <v>202</v>
      </c>
      <c r="F514" t="s">
        <v>211</v>
      </c>
      <c r="G514">
        <v>16124</v>
      </c>
      <c r="H514" t="s">
        <v>204</v>
      </c>
      <c r="I514" t="b">
        <v>1</v>
      </c>
    </row>
    <row r="515" spans="1:9" x14ac:dyDescent="0.2">
      <c r="A515" s="33">
        <v>44104</v>
      </c>
      <c r="B515">
        <v>2021</v>
      </c>
      <c r="C515" t="s">
        <v>200</v>
      </c>
      <c r="D515" t="s">
        <v>250</v>
      </c>
      <c r="E515" t="s">
        <v>202</v>
      </c>
      <c r="F515" t="s">
        <v>212</v>
      </c>
      <c r="G515">
        <v>13893</v>
      </c>
      <c r="H515" t="s">
        <v>204</v>
      </c>
      <c r="I515" t="b">
        <v>1</v>
      </c>
    </row>
    <row r="516" spans="1:9" x14ac:dyDescent="0.2">
      <c r="A516" s="33">
        <v>44104</v>
      </c>
      <c r="B516">
        <v>2021</v>
      </c>
      <c r="C516" t="s">
        <v>200</v>
      </c>
      <c r="D516" t="s">
        <v>250</v>
      </c>
      <c r="E516" t="s">
        <v>202</v>
      </c>
      <c r="F516" t="s">
        <v>213</v>
      </c>
      <c r="G516">
        <v>37.393012865371148</v>
      </c>
      <c r="H516" t="s">
        <v>204</v>
      </c>
      <c r="I516" t="b">
        <v>1</v>
      </c>
    </row>
    <row r="517" spans="1:9" x14ac:dyDescent="0.2">
      <c r="A517" s="33">
        <v>44104</v>
      </c>
      <c r="B517">
        <v>2021</v>
      </c>
      <c r="C517" t="s">
        <v>200</v>
      </c>
      <c r="D517" t="s">
        <v>250</v>
      </c>
      <c r="E517" t="s">
        <v>202</v>
      </c>
      <c r="F517" t="s">
        <v>214</v>
      </c>
      <c r="G517">
        <v>15876</v>
      </c>
      <c r="H517" t="s">
        <v>204</v>
      </c>
      <c r="I517" t="b">
        <v>1</v>
      </c>
    </row>
    <row r="518" spans="1:9" x14ac:dyDescent="0.2">
      <c r="A518" s="33">
        <v>44104</v>
      </c>
      <c r="B518">
        <v>2021</v>
      </c>
      <c r="C518" t="s">
        <v>200</v>
      </c>
      <c r="D518" t="s">
        <v>250</v>
      </c>
      <c r="E518" t="s">
        <v>202</v>
      </c>
      <c r="F518" t="s">
        <v>215</v>
      </c>
      <c r="G518">
        <v>42.730257845723209</v>
      </c>
      <c r="H518" t="s">
        <v>204</v>
      </c>
      <c r="I518" t="b">
        <v>1</v>
      </c>
    </row>
    <row r="519" spans="1:9" x14ac:dyDescent="0.2">
      <c r="A519" s="33">
        <v>44104</v>
      </c>
      <c r="B519">
        <v>2021</v>
      </c>
      <c r="C519" t="s">
        <v>200</v>
      </c>
      <c r="D519" t="s">
        <v>250</v>
      </c>
      <c r="E519" t="s">
        <v>202</v>
      </c>
      <c r="F519" t="s">
        <v>216</v>
      </c>
      <c r="G519">
        <v>248</v>
      </c>
      <c r="H519" t="s">
        <v>204</v>
      </c>
      <c r="I519" t="b">
        <v>1</v>
      </c>
    </row>
    <row r="520" spans="1:9" x14ac:dyDescent="0.2">
      <c r="A520" s="33">
        <v>44104</v>
      </c>
      <c r="B520">
        <v>2021</v>
      </c>
      <c r="C520" t="s">
        <v>200</v>
      </c>
      <c r="D520" t="s">
        <v>250</v>
      </c>
      <c r="E520" t="s">
        <v>202</v>
      </c>
      <c r="F520" t="s">
        <v>217</v>
      </c>
      <c r="G520">
        <v>2231</v>
      </c>
      <c r="H520" t="s">
        <v>204</v>
      </c>
      <c r="I520" t="b">
        <v>1</v>
      </c>
    </row>
    <row r="521" spans="1:9" x14ac:dyDescent="0.2">
      <c r="A521" s="33">
        <v>44104</v>
      </c>
      <c r="B521">
        <v>2021</v>
      </c>
      <c r="C521" t="s">
        <v>200</v>
      </c>
      <c r="D521" t="s">
        <v>250</v>
      </c>
      <c r="E521" t="s">
        <v>202</v>
      </c>
      <c r="F521" t="s">
        <v>218</v>
      </c>
      <c r="G521">
        <v>4926</v>
      </c>
      <c r="H521" t="s">
        <v>204</v>
      </c>
      <c r="I521" t="b">
        <v>1</v>
      </c>
    </row>
    <row r="522" spans="1:9" x14ac:dyDescent="0.2">
      <c r="A522" s="33">
        <v>44104</v>
      </c>
      <c r="B522">
        <v>2021</v>
      </c>
      <c r="C522" t="s">
        <v>200</v>
      </c>
      <c r="D522" t="s">
        <v>250</v>
      </c>
      <c r="E522" t="s">
        <v>202</v>
      </c>
      <c r="F522" t="s">
        <v>1</v>
      </c>
      <c r="G522">
        <v>37154</v>
      </c>
      <c r="H522" t="s">
        <v>204</v>
      </c>
      <c r="I522" t="b">
        <v>1</v>
      </c>
    </row>
    <row r="523" spans="1:9" x14ac:dyDescent="0.2">
      <c r="A523" s="33">
        <v>44104</v>
      </c>
      <c r="B523">
        <v>2021</v>
      </c>
      <c r="C523" t="s">
        <v>200</v>
      </c>
      <c r="D523" t="s">
        <v>250</v>
      </c>
      <c r="E523" t="s">
        <v>202</v>
      </c>
      <c r="F523" t="s">
        <v>219</v>
      </c>
      <c r="G523">
        <v>4231</v>
      </c>
      <c r="H523" t="s">
        <v>204</v>
      </c>
      <c r="I523" t="b">
        <v>1</v>
      </c>
    </row>
    <row r="524" spans="1:9" x14ac:dyDescent="0.2">
      <c r="A524" s="33">
        <v>44196</v>
      </c>
      <c r="B524">
        <v>2021</v>
      </c>
      <c r="C524" t="s">
        <v>220</v>
      </c>
      <c r="D524" t="s">
        <v>251</v>
      </c>
      <c r="E524" t="s">
        <v>202</v>
      </c>
      <c r="F524" t="s">
        <v>203</v>
      </c>
      <c r="G524">
        <v>2.0499999999999998</v>
      </c>
      <c r="H524" t="s">
        <v>204</v>
      </c>
      <c r="I524" t="b">
        <v>1</v>
      </c>
    </row>
    <row r="525" spans="1:9" x14ac:dyDescent="0.2">
      <c r="A525" s="33">
        <v>44196</v>
      </c>
      <c r="B525">
        <v>2021</v>
      </c>
      <c r="C525" t="s">
        <v>220</v>
      </c>
      <c r="D525" t="s">
        <v>251</v>
      </c>
      <c r="E525" t="s">
        <v>202</v>
      </c>
      <c r="F525" t="s">
        <v>205</v>
      </c>
      <c r="G525">
        <v>14194</v>
      </c>
      <c r="H525" t="s">
        <v>204</v>
      </c>
      <c r="I525" t="b">
        <v>1</v>
      </c>
    </row>
    <row r="526" spans="1:9" x14ac:dyDescent="0.2">
      <c r="A526" s="33">
        <v>44196</v>
      </c>
      <c r="B526">
        <v>2021</v>
      </c>
      <c r="C526" t="s">
        <v>220</v>
      </c>
      <c r="D526" t="s">
        <v>251</v>
      </c>
      <c r="E526" t="s">
        <v>202</v>
      </c>
      <c r="F526" t="s">
        <v>206</v>
      </c>
      <c r="G526">
        <v>2761</v>
      </c>
      <c r="H526" t="s">
        <v>204</v>
      </c>
      <c r="I526" t="b">
        <v>1</v>
      </c>
    </row>
    <row r="527" spans="1:9" x14ac:dyDescent="0.2">
      <c r="A527" s="33">
        <v>44196</v>
      </c>
      <c r="B527">
        <v>2021</v>
      </c>
      <c r="C527" t="s">
        <v>220</v>
      </c>
      <c r="D527" t="s">
        <v>251</v>
      </c>
      <c r="E527" t="s">
        <v>202</v>
      </c>
      <c r="F527" t="s">
        <v>207</v>
      </c>
      <c r="G527">
        <v>2.0299999999999998</v>
      </c>
      <c r="H527" t="s">
        <v>204</v>
      </c>
      <c r="I527" t="b">
        <v>1</v>
      </c>
    </row>
    <row r="528" spans="1:9" x14ac:dyDescent="0.2">
      <c r="A528" s="33">
        <v>44196</v>
      </c>
      <c r="B528">
        <v>2021</v>
      </c>
      <c r="C528" t="s">
        <v>220</v>
      </c>
      <c r="D528" t="s">
        <v>251</v>
      </c>
      <c r="E528" t="s">
        <v>202</v>
      </c>
      <c r="F528" t="s">
        <v>10</v>
      </c>
      <c r="G528">
        <v>20658</v>
      </c>
      <c r="H528" t="s">
        <v>204</v>
      </c>
      <c r="I528" t="b">
        <v>1</v>
      </c>
    </row>
    <row r="529" spans="1:9" x14ac:dyDescent="0.2">
      <c r="A529" s="33">
        <v>44196</v>
      </c>
      <c r="B529">
        <v>2021</v>
      </c>
      <c r="C529" t="s">
        <v>220</v>
      </c>
      <c r="D529" t="s">
        <v>251</v>
      </c>
      <c r="E529" t="s">
        <v>202</v>
      </c>
      <c r="F529" t="s">
        <v>208</v>
      </c>
      <c r="G529">
        <v>1139</v>
      </c>
      <c r="H529" t="s">
        <v>204</v>
      </c>
      <c r="I529" t="b">
        <v>1</v>
      </c>
    </row>
    <row r="530" spans="1:9" x14ac:dyDescent="0.2">
      <c r="A530" s="33">
        <v>44196</v>
      </c>
      <c r="B530">
        <v>2021</v>
      </c>
      <c r="C530" t="s">
        <v>220</v>
      </c>
      <c r="D530" t="s">
        <v>251</v>
      </c>
      <c r="E530" t="s">
        <v>202</v>
      </c>
      <c r="F530" t="s">
        <v>209</v>
      </c>
      <c r="G530">
        <v>28882</v>
      </c>
      <c r="H530" t="s">
        <v>204</v>
      </c>
      <c r="I530" t="b">
        <v>1</v>
      </c>
    </row>
    <row r="531" spans="1:9" x14ac:dyDescent="0.2">
      <c r="A531" s="33">
        <v>44196</v>
      </c>
      <c r="B531">
        <v>2021</v>
      </c>
      <c r="C531" t="s">
        <v>220</v>
      </c>
      <c r="D531" t="s">
        <v>251</v>
      </c>
      <c r="E531" t="s">
        <v>202</v>
      </c>
      <c r="F531" t="s">
        <v>210</v>
      </c>
      <c r="G531">
        <v>67.048936762930637</v>
      </c>
      <c r="H531" t="s">
        <v>204</v>
      </c>
      <c r="I531" t="b">
        <v>1</v>
      </c>
    </row>
    <row r="532" spans="1:9" x14ac:dyDescent="0.2">
      <c r="A532" s="33">
        <v>44196</v>
      </c>
      <c r="B532">
        <v>2021</v>
      </c>
      <c r="C532" t="s">
        <v>220</v>
      </c>
      <c r="D532" t="s">
        <v>251</v>
      </c>
      <c r="E532" t="s">
        <v>202</v>
      </c>
      <c r="F532" t="s">
        <v>211</v>
      </c>
      <c r="G532">
        <v>18337</v>
      </c>
      <c r="H532" t="s">
        <v>204</v>
      </c>
      <c r="I532" t="b">
        <v>1</v>
      </c>
    </row>
    <row r="533" spans="1:9" x14ac:dyDescent="0.2">
      <c r="A533" s="33">
        <v>44196</v>
      </c>
      <c r="B533">
        <v>2021</v>
      </c>
      <c r="C533" t="s">
        <v>220</v>
      </c>
      <c r="D533" t="s">
        <v>251</v>
      </c>
      <c r="E533" t="s">
        <v>202</v>
      </c>
      <c r="F533" t="s">
        <v>212</v>
      </c>
      <c r="G533">
        <v>15463</v>
      </c>
      <c r="H533" t="s">
        <v>204</v>
      </c>
      <c r="I533" t="b">
        <v>1</v>
      </c>
    </row>
    <row r="534" spans="1:9" x14ac:dyDescent="0.2">
      <c r="A534" s="33">
        <v>44196</v>
      </c>
      <c r="B534">
        <v>2021</v>
      </c>
      <c r="C534" t="s">
        <v>220</v>
      </c>
      <c r="D534" t="s">
        <v>251</v>
      </c>
      <c r="E534" t="s">
        <v>202</v>
      </c>
      <c r="F534" t="s">
        <v>213</v>
      </c>
      <c r="G534">
        <v>35.897019221840473</v>
      </c>
      <c r="H534" t="s">
        <v>204</v>
      </c>
      <c r="I534" t="b">
        <v>1</v>
      </c>
    </row>
    <row r="535" spans="1:9" x14ac:dyDescent="0.2">
      <c r="A535" s="33">
        <v>44196</v>
      </c>
      <c r="B535">
        <v>2021</v>
      </c>
      <c r="C535" t="s">
        <v>220</v>
      </c>
      <c r="D535" t="s">
        <v>251</v>
      </c>
      <c r="E535" t="s">
        <v>202</v>
      </c>
      <c r="F535" t="s">
        <v>214</v>
      </c>
      <c r="G535">
        <v>17897</v>
      </c>
      <c r="H535" t="s">
        <v>204</v>
      </c>
      <c r="I535" t="b">
        <v>1</v>
      </c>
    </row>
    <row r="536" spans="1:9" x14ac:dyDescent="0.2">
      <c r="A536" s="33">
        <v>44196</v>
      </c>
      <c r="B536">
        <v>2021</v>
      </c>
      <c r="C536" t="s">
        <v>220</v>
      </c>
      <c r="D536" t="s">
        <v>251</v>
      </c>
      <c r="E536" t="s">
        <v>202</v>
      </c>
      <c r="F536" t="s">
        <v>215</v>
      </c>
      <c r="G536">
        <v>41.547497446373853</v>
      </c>
      <c r="H536" t="s">
        <v>204</v>
      </c>
      <c r="I536" t="b">
        <v>1</v>
      </c>
    </row>
    <row r="537" spans="1:9" x14ac:dyDescent="0.2">
      <c r="A537" s="33">
        <v>44196</v>
      </c>
      <c r="B537">
        <v>2021</v>
      </c>
      <c r="C537" t="s">
        <v>220</v>
      </c>
      <c r="D537" t="s">
        <v>251</v>
      </c>
      <c r="E537" t="s">
        <v>202</v>
      </c>
      <c r="F537" t="s">
        <v>216</v>
      </c>
      <c r="G537">
        <v>440</v>
      </c>
      <c r="H537" t="s">
        <v>204</v>
      </c>
      <c r="I537" t="b">
        <v>1</v>
      </c>
    </row>
    <row r="538" spans="1:9" x14ac:dyDescent="0.2">
      <c r="A538" s="33">
        <v>44196</v>
      </c>
      <c r="B538">
        <v>2021</v>
      </c>
      <c r="C538" t="s">
        <v>220</v>
      </c>
      <c r="D538" t="s">
        <v>251</v>
      </c>
      <c r="E538" t="s">
        <v>202</v>
      </c>
      <c r="F538" t="s">
        <v>217</v>
      </c>
      <c r="G538">
        <v>2874</v>
      </c>
      <c r="H538" t="s">
        <v>204</v>
      </c>
      <c r="I538" t="b">
        <v>1</v>
      </c>
    </row>
    <row r="539" spans="1:9" x14ac:dyDescent="0.2">
      <c r="A539" s="33">
        <v>44196</v>
      </c>
      <c r="B539">
        <v>2021</v>
      </c>
      <c r="C539" t="s">
        <v>220</v>
      </c>
      <c r="D539" t="s">
        <v>251</v>
      </c>
      <c r="E539" t="s">
        <v>202</v>
      </c>
      <c r="F539" t="s">
        <v>218</v>
      </c>
      <c r="G539">
        <v>4899</v>
      </c>
      <c r="H539" t="s">
        <v>204</v>
      </c>
      <c r="I539" t="b">
        <v>1</v>
      </c>
    </row>
    <row r="540" spans="1:9" x14ac:dyDescent="0.2">
      <c r="A540" s="33">
        <v>44196</v>
      </c>
      <c r="B540">
        <v>2021</v>
      </c>
      <c r="C540" t="s">
        <v>220</v>
      </c>
      <c r="D540" t="s">
        <v>251</v>
      </c>
      <c r="E540" t="s">
        <v>202</v>
      </c>
      <c r="F540" t="s">
        <v>1</v>
      </c>
      <c r="G540">
        <v>43076</v>
      </c>
      <c r="H540" t="s">
        <v>204</v>
      </c>
      <c r="I540" t="b">
        <v>1</v>
      </c>
    </row>
    <row r="541" spans="1:9" x14ac:dyDescent="0.2">
      <c r="A541" s="33">
        <v>44196</v>
      </c>
      <c r="B541">
        <v>2021</v>
      </c>
      <c r="C541" t="s">
        <v>220</v>
      </c>
      <c r="D541" t="s">
        <v>251</v>
      </c>
      <c r="E541" t="s">
        <v>202</v>
      </c>
      <c r="F541" t="s">
        <v>219</v>
      </c>
      <c r="G541">
        <v>4947</v>
      </c>
      <c r="H541" t="s">
        <v>204</v>
      </c>
      <c r="I541" t="b">
        <v>1</v>
      </c>
    </row>
    <row r="542" spans="1:9" x14ac:dyDescent="0.2">
      <c r="A542" s="33">
        <v>44286</v>
      </c>
      <c r="B542">
        <v>2021</v>
      </c>
      <c r="C542" t="s">
        <v>222</v>
      </c>
      <c r="D542" t="s">
        <v>252</v>
      </c>
      <c r="E542" t="s">
        <v>202</v>
      </c>
      <c r="F542" t="s">
        <v>203</v>
      </c>
      <c r="G542">
        <v>2.0499999999999998</v>
      </c>
      <c r="H542" t="s">
        <v>204</v>
      </c>
      <c r="I542" t="b">
        <v>1</v>
      </c>
    </row>
    <row r="543" spans="1:9" x14ac:dyDescent="0.2">
      <c r="A543" s="33">
        <v>44286</v>
      </c>
      <c r="B543">
        <v>2021</v>
      </c>
      <c r="C543" t="s">
        <v>222</v>
      </c>
      <c r="D543" t="s">
        <v>252</v>
      </c>
      <c r="E543" t="s">
        <v>202</v>
      </c>
      <c r="F543" t="s">
        <v>205</v>
      </c>
      <c r="G543">
        <v>13045</v>
      </c>
      <c r="H543" t="s">
        <v>204</v>
      </c>
      <c r="I543" t="b">
        <v>1</v>
      </c>
    </row>
    <row r="544" spans="1:9" x14ac:dyDescent="0.2">
      <c r="A544" s="33">
        <v>44286</v>
      </c>
      <c r="B544">
        <v>2021</v>
      </c>
      <c r="C544" t="s">
        <v>222</v>
      </c>
      <c r="D544" t="s">
        <v>252</v>
      </c>
      <c r="E544" t="s">
        <v>202</v>
      </c>
      <c r="F544" t="s">
        <v>206</v>
      </c>
      <c r="G544">
        <v>2936</v>
      </c>
      <c r="H544" t="s">
        <v>204</v>
      </c>
      <c r="I544" t="b">
        <v>1</v>
      </c>
    </row>
    <row r="545" spans="1:9" x14ac:dyDescent="0.2">
      <c r="A545" s="33">
        <v>44286</v>
      </c>
      <c r="B545">
        <v>2021</v>
      </c>
      <c r="C545" t="s">
        <v>222</v>
      </c>
      <c r="D545" t="s">
        <v>252</v>
      </c>
      <c r="E545" t="s">
        <v>202</v>
      </c>
      <c r="F545" t="s">
        <v>207</v>
      </c>
      <c r="G545">
        <v>2.0299999999999998</v>
      </c>
      <c r="H545" t="s">
        <v>204</v>
      </c>
      <c r="I545" t="b">
        <v>1</v>
      </c>
    </row>
    <row r="546" spans="1:9" x14ac:dyDescent="0.2">
      <c r="A546" s="33">
        <v>44286</v>
      </c>
      <c r="B546">
        <v>2021</v>
      </c>
      <c r="C546" t="s">
        <v>222</v>
      </c>
      <c r="D546" t="s">
        <v>252</v>
      </c>
      <c r="E546" t="s">
        <v>202</v>
      </c>
      <c r="F546" t="s">
        <v>10</v>
      </c>
      <c r="G546">
        <v>19984</v>
      </c>
      <c r="H546" t="s">
        <v>204</v>
      </c>
      <c r="I546" t="b">
        <v>1</v>
      </c>
    </row>
    <row r="547" spans="1:9" x14ac:dyDescent="0.2">
      <c r="A547" s="33">
        <v>44286</v>
      </c>
      <c r="B547">
        <v>2021</v>
      </c>
      <c r="C547" t="s">
        <v>222</v>
      </c>
      <c r="D547" t="s">
        <v>252</v>
      </c>
      <c r="E547" t="s">
        <v>202</v>
      </c>
      <c r="F547" t="s">
        <v>208</v>
      </c>
      <c r="G547">
        <v>1327</v>
      </c>
      <c r="H547" t="s">
        <v>204</v>
      </c>
      <c r="I547" t="b">
        <v>1</v>
      </c>
    </row>
    <row r="548" spans="1:9" x14ac:dyDescent="0.2">
      <c r="A548" s="33">
        <v>44286</v>
      </c>
      <c r="B548">
        <v>2021</v>
      </c>
      <c r="C548" t="s">
        <v>222</v>
      </c>
      <c r="D548" t="s">
        <v>252</v>
      </c>
      <c r="E548" t="s">
        <v>202</v>
      </c>
      <c r="F548" t="s">
        <v>209</v>
      </c>
      <c r="G548">
        <v>28661</v>
      </c>
      <c r="H548" t="s">
        <v>204</v>
      </c>
      <c r="I548" t="b">
        <v>1</v>
      </c>
    </row>
    <row r="549" spans="1:9" x14ac:dyDescent="0.2">
      <c r="A549" s="33">
        <v>44286</v>
      </c>
      <c r="B549">
        <v>2021</v>
      </c>
      <c r="C549" t="s">
        <v>222</v>
      </c>
      <c r="D549" t="s">
        <v>252</v>
      </c>
      <c r="E549" t="s">
        <v>202</v>
      </c>
      <c r="F549" t="s">
        <v>210</v>
      </c>
      <c r="G549">
        <v>68.721526878626577</v>
      </c>
      <c r="H549" t="s">
        <v>204</v>
      </c>
      <c r="I549" t="b">
        <v>1</v>
      </c>
    </row>
    <row r="550" spans="1:9" x14ac:dyDescent="0.2">
      <c r="A550" s="33">
        <v>44286</v>
      </c>
      <c r="B550">
        <v>2021</v>
      </c>
      <c r="C550" t="s">
        <v>222</v>
      </c>
      <c r="D550" t="s">
        <v>252</v>
      </c>
      <c r="E550" t="s">
        <v>202</v>
      </c>
      <c r="F550" t="s">
        <v>211</v>
      </c>
      <c r="G550">
        <v>17236</v>
      </c>
      <c r="H550" t="s">
        <v>204</v>
      </c>
      <c r="I550" t="b">
        <v>1</v>
      </c>
    </row>
    <row r="551" spans="1:9" x14ac:dyDescent="0.2">
      <c r="A551" s="33">
        <v>44286</v>
      </c>
      <c r="B551">
        <v>2021</v>
      </c>
      <c r="C551" t="s">
        <v>222</v>
      </c>
      <c r="D551" t="s">
        <v>252</v>
      </c>
      <c r="E551" t="s">
        <v>202</v>
      </c>
      <c r="F551" t="s">
        <v>212</v>
      </c>
      <c r="G551">
        <v>15457</v>
      </c>
      <c r="H551" t="s">
        <v>204</v>
      </c>
      <c r="I551" t="b">
        <v>1</v>
      </c>
    </row>
    <row r="552" spans="1:9" x14ac:dyDescent="0.2">
      <c r="A552" s="33">
        <v>44286</v>
      </c>
      <c r="B552">
        <v>2021</v>
      </c>
      <c r="C552" t="s">
        <v>222</v>
      </c>
      <c r="D552" t="s">
        <v>252</v>
      </c>
      <c r="E552" t="s">
        <v>202</v>
      </c>
      <c r="F552" t="s">
        <v>213</v>
      </c>
      <c r="G552">
        <v>37.061813647916367</v>
      </c>
      <c r="H552" t="s">
        <v>204</v>
      </c>
      <c r="I552" t="b">
        <v>1</v>
      </c>
    </row>
    <row r="553" spans="1:9" x14ac:dyDescent="0.2">
      <c r="A553" s="33">
        <v>44286</v>
      </c>
      <c r="B553">
        <v>2021</v>
      </c>
      <c r="C553" t="s">
        <v>222</v>
      </c>
      <c r="D553" t="s">
        <v>252</v>
      </c>
      <c r="E553" t="s">
        <v>202</v>
      </c>
      <c r="F553" t="s">
        <v>214</v>
      </c>
      <c r="G553">
        <v>17048</v>
      </c>
      <c r="H553" t="s">
        <v>204</v>
      </c>
      <c r="I553" t="b">
        <v>1</v>
      </c>
    </row>
    <row r="554" spans="1:9" x14ac:dyDescent="0.2">
      <c r="A554" s="33">
        <v>44286</v>
      </c>
      <c r="B554">
        <v>2021</v>
      </c>
      <c r="C554" t="s">
        <v>222</v>
      </c>
      <c r="D554" t="s">
        <v>252</v>
      </c>
      <c r="E554" t="s">
        <v>202</v>
      </c>
      <c r="F554" t="s">
        <v>215</v>
      </c>
      <c r="G554">
        <v>40.876612477820942</v>
      </c>
      <c r="H554" t="s">
        <v>204</v>
      </c>
      <c r="I554" t="b">
        <v>1</v>
      </c>
    </row>
    <row r="555" spans="1:9" x14ac:dyDescent="0.2">
      <c r="A555" s="33">
        <v>44286</v>
      </c>
      <c r="B555">
        <v>2021</v>
      </c>
      <c r="C555" t="s">
        <v>222</v>
      </c>
      <c r="D555" t="s">
        <v>252</v>
      </c>
      <c r="E555" t="s">
        <v>202</v>
      </c>
      <c r="F555" t="s">
        <v>216</v>
      </c>
      <c r="G555">
        <v>188</v>
      </c>
      <c r="H555" t="s">
        <v>204</v>
      </c>
      <c r="I555" t="b">
        <v>1</v>
      </c>
    </row>
    <row r="556" spans="1:9" x14ac:dyDescent="0.2">
      <c r="A556" s="33">
        <v>44286</v>
      </c>
      <c r="B556">
        <v>2021</v>
      </c>
      <c r="C556" t="s">
        <v>222</v>
      </c>
      <c r="D556" t="s">
        <v>252</v>
      </c>
      <c r="E556" t="s">
        <v>202</v>
      </c>
      <c r="F556" t="s">
        <v>217</v>
      </c>
      <c r="G556">
        <v>1779</v>
      </c>
      <c r="H556" t="s">
        <v>204</v>
      </c>
      <c r="I556" t="b">
        <v>1</v>
      </c>
    </row>
    <row r="557" spans="1:9" x14ac:dyDescent="0.2">
      <c r="A557" s="33">
        <v>44286</v>
      </c>
      <c r="B557">
        <v>2021</v>
      </c>
      <c r="C557" t="s">
        <v>222</v>
      </c>
      <c r="D557" t="s">
        <v>252</v>
      </c>
      <c r="E557" t="s">
        <v>202</v>
      </c>
      <c r="F557" t="s">
        <v>218</v>
      </c>
      <c r="G557">
        <v>5204</v>
      </c>
      <c r="H557" t="s">
        <v>204</v>
      </c>
      <c r="I557" t="b">
        <v>1</v>
      </c>
    </row>
    <row r="558" spans="1:9" x14ac:dyDescent="0.2">
      <c r="A558" s="33">
        <v>44286</v>
      </c>
      <c r="B558">
        <v>2021</v>
      </c>
      <c r="C558" t="s">
        <v>222</v>
      </c>
      <c r="D558" t="s">
        <v>252</v>
      </c>
      <c r="E558" t="s">
        <v>202</v>
      </c>
      <c r="F558" t="s">
        <v>1</v>
      </c>
      <c r="G558">
        <v>41706</v>
      </c>
      <c r="H558" t="s">
        <v>204</v>
      </c>
      <c r="I558" t="b">
        <v>1</v>
      </c>
    </row>
    <row r="559" spans="1:9" x14ac:dyDescent="0.2">
      <c r="A559" s="33">
        <v>44286</v>
      </c>
      <c r="B559">
        <v>2021</v>
      </c>
      <c r="C559" t="s">
        <v>222</v>
      </c>
      <c r="D559" t="s">
        <v>252</v>
      </c>
      <c r="E559" t="s">
        <v>202</v>
      </c>
      <c r="F559" t="s">
        <v>219</v>
      </c>
      <c r="G559">
        <v>5082</v>
      </c>
      <c r="H559" t="s">
        <v>204</v>
      </c>
      <c r="I559" t="b">
        <v>1</v>
      </c>
    </row>
    <row r="560" spans="1:9" x14ac:dyDescent="0.2">
      <c r="A560" s="33">
        <v>44377</v>
      </c>
      <c r="B560">
        <v>2021</v>
      </c>
      <c r="C560" t="s">
        <v>224</v>
      </c>
      <c r="D560" t="s">
        <v>253</v>
      </c>
      <c r="E560" t="s">
        <v>202</v>
      </c>
      <c r="F560" t="s">
        <v>203</v>
      </c>
      <c r="G560">
        <v>2.1800000000000002</v>
      </c>
      <c r="H560" t="s">
        <v>204</v>
      </c>
      <c r="I560" t="b">
        <v>1</v>
      </c>
    </row>
    <row r="561" spans="1:9" x14ac:dyDescent="0.2">
      <c r="A561" s="33">
        <v>44377</v>
      </c>
      <c r="B561">
        <v>2021</v>
      </c>
      <c r="C561" t="s">
        <v>224</v>
      </c>
      <c r="D561" t="s">
        <v>253</v>
      </c>
      <c r="E561" t="s">
        <v>202</v>
      </c>
      <c r="F561" t="s">
        <v>205</v>
      </c>
      <c r="G561">
        <v>13991</v>
      </c>
      <c r="H561" t="s">
        <v>204</v>
      </c>
      <c r="I561" t="b">
        <v>1</v>
      </c>
    </row>
    <row r="562" spans="1:9" x14ac:dyDescent="0.2">
      <c r="A562" s="33">
        <v>44377</v>
      </c>
      <c r="B562">
        <v>2021</v>
      </c>
      <c r="C562" t="s">
        <v>224</v>
      </c>
      <c r="D562" t="s">
        <v>253</v>
      </c>
      <c r="E562" t="s">
        <v>202</v>
      </c>
      <c r="F562" t="s">
        <v>206</v>
      </c>
      <c r="G562">
        <v>3344</v>
      </c>
      <c r="H562" t="s">
        <v>204</v>
      </c>
      <c r="I562" t="b">
        <v>1</v>
      </c>
    </row>
    <row r="563" spans="1:9" x14ac:dyDescent="0.2">
      <c r="A563" s="33">
        <v>44377</v>
      </c>
      <c r="B563">
        <v>2021</v>
      </c>
      <c r="C563" t="s">
        <v>224</v>
      </c>
      <c r="D563" t="s">
        <v>253</v>
      </c>
      <c r="E563" t="s">
        <v>202</v>
      </c>
      <c r="F563" t="s">
        <v>207</v>
      </c>
      <c r="G563">
        <v>2.1700000000000021</v>
      </c>
      <c r="H563" t="s">
        <v>204</v>
      </c>
      <c r="I563" t="b">
        <v>1</v>
      </c>
    </row>
    <row r="564" spans="1:9" x14ac:dyDescent="0.2">
      <c r="A564" s="33">
        <v>44377</v>
      </c>
      <c r="B564">
        <v>2021</v>
      </c>
      <c r="C564" t="s">
        <v>224</v>
      </c>
      <c r="D564" t="s">
        <v>253</v>
      </c>
      <c r="E564" t="s">
        <v>202</v>
      </c>
      <c r="F564" t="s">
        <v>10</v>
      </c>
      <c r="G564">
        <v>22439</v>
      </c>
      <c r="H564" t="s">
        <v>204</v>
      </c>
      <c r="I564" t="b">
        <v>1</v>
      </c>
    </row>
    <row r="565" spans="1:9" x14ac:dyDescent="0.2">
      <c r="A565" s="33">
        <v>44377</v>
      </c>
      <c r="B565">
        <v>2021</v>
      </c>
      <c r="C565" t="s">
        <v>224</v>
      </c>
      <c r="D565" t="s">
        <v>253</v>
      </c>
      <c r="E565" t="s">
        <v>202</v>
      </c>
      <c r="F565" t="s">
        <v>208</v>
      </c>
      <c r="G565">
        <v>1522</v>
      </c>
      <c r="H565" t="s">
        <v>204</v>
      </c>
      <c r="I565" t="b">
        <v>1</v>
      </c>
    </row>
    <row r="566" spans="1:9" x14ac:dyDescent="0.2">
      <c r="A566" s="33">
        <v>44377</v>
      </c>
      <c r="B566">
        <v>2021</v>
      </c>
      <c r="C566" t="s">
        <v>224</v>
      </c>
      <c r="D566" t="s">
        <v>253</v>
      </c>
      <c r="E566" t="s">
        <v>202</v>
      </c>
      <c r="F566" t="s">
        <v>209</v>
      </c>
      <c r="G566">
        <v>32161</v>
      </c>
      <c r="H566" t="s">
        <v>204</v>
      </c>
      <c r="I566" t="b">
        <v>1</v>
      </c>
    </row>
    <row r="567" spans="1:9" x14ac:dyDescent="0.2">
      <c r="A567" s="33">
        <v>44377</v>
      </c>
      <c r="B567">
        <v>2021</v>
      </c>
      <c r="C567" t="s">
        <v>224</v>
      </c>
      <c r="D567" t="s">
        <v>253</v>
      </c>
      <c r="E567" t="s">
        <v>202</v>
      </c>
      <c r="F567" t="s">
        <v>210</v>
      </c>
      <c r="G567">
        <v>69.68495406482927</v>
      </c>
      <c r="H567" t="s">
        <v>204</v>
      </c>
      <c r="I567" t="b">
        <v>1</v>
      </c>
    </row>
    <row r="568" spans="1:9" x14ac:dyDescent="0.2">
      <c r="A568" s="33">
        <v>44377</v>
      </c>
      <c r="B568">
        <v>2021</v>
      </c>
      <c r="C568" t="s">
        <v>224</v>
      </c>
      <c r="D568" t="s">
        <v>253</v>
      </c>
      <c r="E568" t="s">
        <v>202</v>
      </c>
      <c r="F568" t="s">
        <v>211</v>
      </c>
      <c r="G568">
        <v>19405</v>
      </c>
      <c r="H568" t="s">
        <v>204</v>
      </c>
      <c r="I568" t="b">
        <v>1</v>
      </c>
    </row>
    <row r="569" spans="1:9" x14ac:dyDescent="0.2">
      <c r="A569" s="33">
        <v>44377</v>
      </c>
      <c r="B569">
        <v>2021</v>
      </c>
      <c r="C569" t="s">
        <v>224</v>
      </c>
      <c r="D569" t="s">
        <v>253</v>
      </c>
      <c r="E569" t="s">
        <v>202</v>
      </c>
      <c r="F569" t="s">
        <v>212</v>
      </c>
      <c r="G569">
        <v>16458</v>
      </c>
      <c r="H569" t="s">
        <v>204</v>
      </c>
      <c r="I569" t="b">
        <v>1</v>
      </c>
    </row>
    <row r="570" spans="1:9" x14ac:dyDescent="0.2">
      <c r="A570" s="33">
        <v>44377</v>
      </c>
      <c r="B570">
        <v>2021</v>
      </c>
      <c r="C570" t="s">
        <v>224</v>
      </c>
      <c r="D570" t="s">
        <v>253</v>
      </c>
      <c r="E570" t="s">
        <v>202</v>
      </c>
      <c r="F570" t="s">
        <v>213</v>
      </c>
      <c r="G570">
        <v>35.660426417056676</v>
      </c>
      <c r="H570" t="s">
        <v>204</v>
      </c>
      <c r="I570" t="b">
        <v>1</v>
      </c>
    </row>
    <row r="571" spans="1:9" x14ac:dyDescent="0.2">
      <c r="A571" s="33">
        <v>44377</v>
      </c>
      <c r="B571">
        <v>2021</v>
      </c>
      <c r="C571" t="s">
        <v>224</v>
      </c>
      <c r="D571" t="s">
        <v>253</v>
      </c>
      <c r="E571" t="s">
        <v>202</v>
      </c>
      <c r="F571" t="s">
        <v>214</v>
      </c>
      <c r="G571">
        <v>19095</v>
      </c>
      <c r="H571" t="s">
        <v>204</v>
      </c>
      <c r="I571" t="b">
        <v>1</v>
      </c>
    </row>
    <row r="572" spans="1:9" x14ac:dyDescent="0.2">
      <c r="A572" s="33">
        <v>44377</v>
      </c>
      <c r="B572">
        <v>2021</v>
      </c>
      <c r="C572" t="s">
        <v>224</v>
      </c>
      <c r="D572" t="s">
        <v>253</v>
      </c>
      <c r="E572" t="s">
        <v>202</v>
      </c>
      <c r="F572" t="s">
        <v>215</v>
      </c>
      <c r="G572">
        <v>41.374154966198653</v>
      </c>
      <c r="H572" t="s">
        <v>204</v>
      </c>
      <c r="I572" t="b">
        <v>1</v>
      </c>
    </row>
    <row r="573" spans="1:9" x14ac:dyDescent="0.2">
      <c r="A573" s="33">
        <v>44377</v>
      </c>
      <c r="B573">
        <v>2021</v>
      </c>
      <c r="C573" t="s">
        <v>224</v>
      </c>
      <c r="D573" t="s">
        <v>253</v>
      </c>
      <c r="E573" t="s">
        <v>202</v>
      </c>
      <c r="F573" t="s">
        <v>216</v>
      </c>
      <c r="G573">
        <v>310</v>
      </c>
      <c r="H573" t="s">
        <v>204</v>
      </c>
      <c r="I573" t="b">
        <v>1</v>
      </c>
    </row>
    <row r="574" spans="1:9" x14ac:dyDescent="0.2">
      <c r="A574" s="33">
        <v>44377</v>
      </c>
      <c r="B574">
        <v>2021</v>
      </c>
      <c r="C574" t="s">
        <v>224</v>
      </c>
      <c r="D574" t="s">
        <v>253</v>
      </c>
      <c r="E574" t="s">
        <v>202</v>
      </c>
      <c r="F574" t="s">
        <v>217</v>
      </c>
      <c r="G574">
        <v>2947</v>
      </c>
      <c r="H574" t="s">
        <v>204</v>
      </c>
      <c r="I574" t="b">
        <v>1</v>
      </c>
    </row>
    <row r="575" spans="1:9" x14ac:dyDescent="0.2">
      <c r="A575" s="33">
        <v>44377</v>
      </c>
      <c r="B575">
        <v>2021</v>
      </c>
      <c r="C575" t="s">
        <v>224</v>
      </c>
      <c r="D575" t="s">
        <v>253</v>
      </c>
      <c r="E575" t="s">
        <v>202</v>
      </c>
      <c r="F575" t="s">
        <v>218</v>
      </c>
      <c r="G575">
        <v>5687</v>
      </c>
      <c r="H575" t="s">
        <v>204</v>
      </c>
      <c r="I575" t="b">
        <v>1</v>
      </c>
    </row>
    <row r="576" spans="1:9" x14ac:dyDescent="0.2">
      <c r="A576" s="33">
        <v>44377</v>
      </c>
      <c r="B576">
        <v>2021</v>
      </c>
      <c r="C576" t="s">
        <v>224</v>
      </c>
      <c r="D576" t="s">
        <v>253</v>
      </c>
      <c r="E576" t="s">
        <v>202</v>
      </c>
      <c r="F576" t="s">
        <v>1</v>
      </c>
      <c r="G576">
        <v>46152</v>
      </c>
      <c r="H576" t="s">
        <v>204</v>
      </c>
      <c r="I576" t="b">
        <v>1</v>
      </c>
    </row>
    <row r="577" spans="1:9" x14ac:dyDescent="0.2">
      <c r="A577" s="33">
        <v>44377</v>
      </c>
      <c r="B577">
        <v>2021</v>
      </c>
      <c r="C577" t="s">
        <v>224</v>
      </c>
      <c r="D577" t="s">
        <v>253</v>
      </c>
      <c r="E577" t="s">
        <v>202</v>
      </c>
      <c r="F577" t="s">
        <v>219</v>
      </c>
      <c r="G577">
        <v>5857</v>
      </c>
      <c r="H577" t="s">
        <v>204</v>
      </c>
      <c r="I577" t="b">
        <v>1</v>
      </c>
    </row>
    <row r="578" spans="1:9" x14ac:dyDescent="0.2">
      <c r="A578" s="33">
        <v>44469</v>
      </c>
      <c r="B578">
        <v>2022</v>
      </c>
      <c r="C578" t="s">
        <v>200</v>
      </c>
      <c r="D578" t="s">
        <v>254</v>
      </c>
      <c r="E578" t="s">
        <v>202</v>
      </c>
      <c r="F578" t="s">
        <v>203</v>
      </c>
      <c r="G578">
        <v>2.73</v>
      </c>
      <c r="H578" t="s">
        <v>204</v>
      </c>
      <c r="I578" t="b">
        <v>1</v>
      </c>
    </row>
    <row r="579" spans="1:9" x14ac:dyDescent="0.2">
      <c r="A579" s="33">
        <v>44469</v>
      </c>
      <c r="B579">
        <v>2022</v>
      </c>
      <c r="C579" t="s">
        <v>200</v>
      </c>
      <c r="D579" t="s">
        <v>254</v>
      </c>
      <c r="E579" t="s">
        <v>202</v>
      </c>
      <c r="F579" t="s">
        <v>205</v>
      </c>
      <c r="G579">
        <v>13646</v>
      </c>
      <c r="H579" t="s">
        <v>204</v>
      </c>
      <c r="I579" t="b">
        <v>1</v>
      </c>
    </row>
    <row r="580" spans="1:9" x14ac:dyDescent="0.2">
      <c r="A580" s="33">
        <v>44469</v>
      </c>
      <c r="B580">
        <v>2022</v>
      </c>
      <c r="C580" t="s">
        <v>200</v>
      </c>
      <c r="D580" t="s">
        <v>254</v>
      </c>
      <c r="E580" t="s">
        <v>202</v>
      </c>
      <c r="F580" t="s">
        <v>206</v>
      </c>
      <c r="G580">
        <v>3212</v>
      </c>
      <c r="H580" t="s">
        <v>204</v>
      </c>
      <c r="I580" t="b">
        <v>1</v>
      </c>
    </row>
    <row r="581" spans="1:9" x14ac:dyDescent="0.2">
      <c r="A581" s="33">
        <v>44469</v>
      </c>
      <c r="B581">
        <v>2022</v>
      </c>
      <c r="C581" t="s">
        <v>200</v>
      </c>
      <c r="D581" t="s">
        <v>254</v>
      </c>
      <c r="E581" t="s">
        <v>202</v>
      </c>
      <c r="F581" t="s">
        <v>207</v>
      </c>
      <c r="G581">
        <v>2.71</v>
      </c>
      <c r="H581" t="s">
        <v>204</v>
      </c>
      <c r="I581" t="b">
        <v>1</v>
      </c>
    </row>
    <row r="582" spans="1:9" x14ac:dyDescent="0.2">
      <c r="A582" s="33">
        <v>44469</v>
      </c>
      <c r="B582">
        <v>2022</v>
      </c>
      <c r="C582" t="s">
        <v>200</v>
      </c>
      <c r="D582" t="s">
        <v>254</v>
      </c>
      <c r="E582" t="s">
        <v>202</v>
      </c>
      <c r="F582" t="s">
        <v>10</v>
      </c>
      <c r="G582">
        <v>23450</v>
      </c>
      <c r="H582" t="s">
        <v>204</v>
      </c>
      <c r="I582" t="b">
        <v>1</v>
      </c>
    </row>
    <row r="583" spans="1:9" x14ac:dyDescent="0.2">
      <c r="A583" s="33">
        <v>44469</v>
      </c>
      <c r="B583">
        <v>2022</v>
      </c>
      <c r="C583" t="s">
        <v>200</v>
      </c>
      <c r="D583" t="s">
        <v>254</v>
      </c>
      <c r="E583" t="s">
        <v>202</v>
      </c>
      <c r="F583" t="s">
        <v>208</v>
      </c>
      <c r="G583">
        <v>1287</v>
      </c>
      <c r="H583" t="s">
        <v>204</v>
      </c>
      <c r="I583" t="b">
        <v>1</v>
      </c>
    </row>
    <row r="584" spans="1:9" x14ac:dyDescent="0.2">
      <c r="A584" s="33">
        <v>44469</v>
      </c>
      <c r="B584">
        <v>2022</v>
      </c>
      <c r="C584" t="s">
        <v>200</v>
      </c>
      <c r="D584" t="s">
        <v>254</v>
      </c>
      <c r="E584" t="s">
        <v>202</v>
      </c>
      <c r="F584" t="s">
        <v>209</v>
      </c>
      <c r="G584">
        <v>31671</v>
      </c>
      <c r="H584" t="s">
        <v>204</v>
      </c>
      <c r="I584" t="b">
        <v>1</v>
      </c>
    </row>
    <row r="585" spans="1:9" x14ac:dyDescent="0.2">
      <c r="A585" s="33">
        <v>44469</v>
      </c>
      <c r="B585">
        <v>2022</v>
      </c>
      <c r="C585" t="s">
        <v>200</v>
      </c>
      <c r="D585" t="s">
        <v>254</v>
      </c>
      <c r="E585" t="s">
        <v>202</v>
      </c>
      <c r="F585" t="s">
        <v>210</v>
      </c>
      <c r="G585">
        <v>69.887680120043257</v>
      </c>
      <c r="H585" t="s">
        <v>204</v>
      </c>
      <c r="I585" t="b">
        <v>1</v>
      </c>
    </row>
    <row r="586" spans="1:9" x14ac:dyDescent="0.2">
      <c r="A586" s="33">
        <v>44469</v>
      </c>
      <c r="B586">
        <v>2022</v>
      </c>
      <c r="C586" t="s">
        <v>200</v>
      </c>
      <c r="D586" t="s">
        <v>254</v>
      </c>
      <c r="E586" t="s">
        <v>202</v>
      </c>
      <c r="F586" t="s">
        <v>211</v>
      </c>
      <c r="G586">
        <v>20524</v>
      </c>
      <c r="H586" t="s">
        <v>204</v>
      </c>
      <c r="I586" t="b">
        <v>1</v>
      </c>
    </row>
    <row r="587" spans="1:9" x14ac:dyDescent="0.2">
      <c r="A587" s="33">
        <v>44469</v>
      </c>
      <c r="B587">
        <v>2022</v>
      </c>
      <c r="C587" t="s">
        <v>200</v>
      </c>
      <c r="D587" t="s">
        <v>254</v>
      </c>
      <c r="E587" t="s">
        <v>202</v>
      </c>
      <c r="F587" t="s">
        <v>212</v>
      </c>
      <c r="G587">
        <v>20505</v>
      </c>
      <c r="H587" t="s">
        <v>204</v>
      </c>
      <c r="I587" t="b">
        <v>1</v>
      </c>
    </row>
    <row r="588" spans="1:9" x14ac:dyDescent="0.2">
      <c r="A588" s="33">
        <v>44469</v>
      </c>
      <c r="B588">
        <v>2022</v>
      </c>
      <c r="C588" t="s">
        <v>200</v>
      </c>
      <c r="D588" t="s">
        <v>254</v>
      </c>
      <c r="E588" t="s">
        <v>202</v>
      </c>
      <c r="F588" t="s">
        <v>213</v>
      </c>
      <c r="G588">
        <v>45.247920206544997</v>
      </c>
      <c r="H588" t="s">
        <v>204</v>
      </c>
      <c r="I588" t="b">
        <v>1</v>
      </c>
    </row>
    <row r="589" spans="1:9" x14ac:dyDescent="0.2">
      <c r="A589" s="33">
        <v>44469</v>
      </c>
      <c r="B589">
        <v>2022</v>
      </c>
      <c r="C589" t="s">
        <v>200</v>
      </c>
      <c r="D589" t="s">
        <v>254</v>
      </c>
      <c r="E589" t="s">
        <v>202</v>
      </c>
      <c r="F589" t="s">
        <v>214</v>
      </c>
      <c r="G589">
        <v>20238</v>
      </c>
      <c r="H589" t="s">
        <v>204</v>
      </c>
      <c r="I589" t="b">
        <v>1</v>
      </c>
    </row>
    <row r="590" spans="1:9" x14ac:dyDescent="0.2">
      <c r="A590" s="33">
        <v>44469</v>
      </c>
      <c r="B590">
        <v>2022</v>
      </c>
      <c r="C590" t="s">
        <v>200</v>
      </c>
      <c r="D590" t="s">
        <v>254</v>
      </c>
      <c r="E590" t="s">
        <v>202</v>
      </c>
      <c r="F590" t="s">
        <v>215</v>
      </c>
      <c r="G590">
        <v>44.658737339188377</v>
      </c>
      <c r="H590" t="s">
        <v>204</v>
      </c>
      <c r="I590" t="b">
        <v>1</v>
      </c>
    </row>
    <row r="591" spans="1:9" x14ac:dyDescent="0.2">
      <c r="A591" s="33">
        <v>44469</v>
      </c>
      <c r="B591">
        <v>2022</v>
      </c>
      <c r="C591" t="s">
        <v>200</v>
      </c>
      <c r="D591" t="s">
        <v>254</v>
      </c>
      <c r="E591" t="s">
        <v>202</v>
      </c>
      <c r="F591" t="s">
        <v>216</v>
      </c>
      <c r="G591">
        <v>286</v>
      </c>
      <c r="H591" t="s">
        <v>204</v>
      </c>
      <c r="I591" t="b">
        <v>1</v>
      </c>
    </row>
    <row r="592" spans="1:9" x14ac:dyDescent="0.2">
      <c r="A592" s="33">
        <v>44469</v>
      </c>
      <c r="B592">
        <v>2022</v>
      </c>
      <c r="C592" t="s">
        <v>200</v>
      </c>
      <c r="D592" t="s">
        <v>254</v>
      </c>
      <c r="E592" t="s">
        <v>202</v>
      </c>
      <c r="F592" t="s">
        <v>217</v>
      </c>
      <c r="G592">
        <v>19</v>
      </c>
      <c r="H592" t="s">
        <v>204</v>
      </c>
      <c r="I592" t="b">
        <v>1</v>
      </c>
    </row>
    <row r="593" spans="1:9" x14ac:dyDescent="0.2">
      <c r="A593" s="33">
        <v>44469</v>
      </c>
      <c r="B593">
        <v>2022</v>
      </c>
      <c r="C593" t="s">
        <v>200</v>
      </c>
      <c r="D593" t="s">
        <v>254</v>
      </c>
      <c r="E593" t="s">
        <v>202</v>
      </c>
      <c r="F593" t="s">
        <v>218</v>
      </c>
      <c r="G593">
        <v>5599</v>
      </c>
      <c r="H593" t="s">
        <v>204</v>
      </c>
      <c r="I593" t="b">
        <v>1</v>
      </c>
    </row>
    <row r="594" spans="1:9" x14ac:dyDescent="0.2">
      <c r="A594" s="33">
        <v>44469</v>
      </c>
      <c r="B594">
        <v>2022</v>
      </c>
      <c r="C594" t="s">
        <v>200</v>
      </c>
      <c r="D594" t="s">
        <v>254</v>
      </c>
      <c r="E594" t="s">
        <v>202</v>
      </c>
      <c r="F594" t="s">
        <v>1</v>
      </c>
      <c r="G594">
        <v>45317</v>
      </c>
      <c r="H594" t="s">
        <v>204</v>
      </c>
      <c r="I594" t="b">
        <v>1</v>
      </c>
    </row>
    <row r="595" spans="1:9" x14ac:dyDescent="0.2">
      <c r="A595" s="33">
        <v>44469</v>
      </c>
      <c r="B595">
        <v>2022</v>
      </c>
      <c r="C595" t="s">
        <v>200</v>
      </c>
      <c r="D595" t="s">
        <v>254</v>
      </c>
      <c r="E595" t="s">
        <v>202</v>
      </c>
      <c r="F595" t="s">
        <v>219</v>
      </c>
      <c r="G595">
        <v>4547</v>
      </c>
      <c r="H595" t="s">
        <v>204</v>
      </c>
      <c r="I595" t="b">
        <v>1</v>
      </c>
    </row>
    <row r="596" spans="1:9" x14ac:dyDescent="0.2">
      <c r="A596" s="33">
        <v>44561</v>
      </c>
      <c r="B596">
        <v>2022</v>
      </c>
      <c r="C596" t="s">
        <v>220</v>
      </c>
      <c r="D596" t="s">
        <v>255</v>
      </c>
      <c r="E596" t="s">
        <v>202</v>
      </c>
      <c r="F596" t="s">
        <v>203</v>
      </c>
      <c r="G596">
        <v>2.5</v>
      </c>
      <c r="H596" t="s">
        <v>204</v>
      </c>
      <c r="I596" t="b">
        <v>1</v>
      </c>
    </row>
    <row r="597" spans="1:9" x14ac:dyDescent="0.2">
      <c r="A597" s="33">
        <v>44561</v>
      </c>
      <c r="B597">
        <v>2022</v>
      </c>
      <c r="C597" t="s">
        <v>220</v>
      </c>
      <c r="D597" t="s">
        <v>255</v>
      </c>
      <c r="E597" t="s">
        <v>202</v>
      </c>
      <c r="F597" t="s">
        <v>205</v>
      </c>
      <c r="G597">
        <v>16960</v>
      </c>
      <c r="H597" t="s">
        <v>204</v>
      </c>
      <c r="I597" t="b">
        <v>1</v>
      </c>
    </row>
    <row r="598" spans="1:9" x14ac:dyDescent="0.2">
      <c r="A598" s="33">
        <v>44561</v>
      </c>
      <c r="B598">
        <v>2022</v>
      </c>
      <c r="C598" t="s">
        <v>220</v>
      </c>
      <c r="D598" t="s">
        <v>255</v>
      </c>
      <c r="E598" t="s">
        <v>202</v>
      </c>
      <c r="F598" t="s">
        <v>206</v>
      </c>
      <c r="G598">
        <v>3496</v>
      </c>
      <c r="H598" t="s">
        <v>204</v>
      </c>
      <c r="I598" t="b">
        <v>1</v>
      </c>
    </row>
    <row r="599" spans="1:9" x14ac:dyDescent="0.2">
      <c r="A599" s="33">
        <v>44561</v>
      </c>
      <c r="B599">
        <v>2022</v>
      </c>
      <c r="C599" t="s">
        <v>220</v>
      </c>
      <c r="D599" t="s">
        <v>255</v>
      </c>
      <c r="E599" t="s">
        <v>202</v>
      </c>
      <c r="F599" t="s">
        <v>207</v>
      </c>
      <c r="G599">
        <v>2.48</v>
      </c>
      <c r="H599" t="s">
        <v>204</v>
      </c>
      <c r="I599" t="b">
        <v>1</v>
      </c>
    </row>
    <row r="600" spans="1:9" x14ac:dyDescent="0.2">
      <c r="A600" s="33">
        <v>44561</v>
      </c>
      <c r="B600">
        <v>2022</v>
      </c>
      <c r="C600" t="s">
        <v>220</v>
      </c>
      <c r="D600" t="s">
        <v>255</v>
      </c>
      <c r="E600" t="s">
        <v>202</v>
      </c>
      <c r="F600" t="s">
        <v>10</v>
      </c>
      <c r="G600">
        <v>25743</v>
      </c>
      <c r="H600" t="s">
        <v>204</v>
      </c>
      <c r="I600" t="b">
        <v>1</v>
      </c>
    </row>
    <row r="601" spans="1:9" x14ac:dyDescent="0.2">
      <c r="A601" s="33">
        <v>44561</v>
      </c>
      <c r="B601">
        <v>2022</v>
      </c>
      <c r="C601" t="s">
        <v>220</v>
      </c>
      <c r="D601" t="s">
        <v>255</v>
      </c>
      <c r="E601" t="s">
        <v>202</v>
      </c>
      <c r="F601" t="s">
        <v>208</v>
      </c>
      <c r="G601">
        <v>1384</v>
      </c>
      <c r="H601" t="s">
        <v>204</v>
      </c>
      <c r="I601" t="b">
        <v>1</v>
      </c>
    </row>
    <row r="602" spans="1:9" x14ac:dyDescent="0.2">
      <c r="A602" s="33">
        <v>44561</v>
      </c>
      <c r="B602">
        <v>2022</v>
      </c>
      <c r="C602" t="s">
        <v>220</v>
      </c>
      <c r="D602" t="s">
        <v>255</v>
      </c>
      <c r="E602" t="s">
        <v>202</v>
      </c>
      <c r="F602" t="s">
        <v>209</v>
      </c>
      <c r="G602">
        <v>34768</v>
      </c>
      <c r="H602" t="s">
        <v>204</v>
      </c>
      <c r="I602" t="b">
        <v>1</v>
      </c>
    </row>
    <row r="603" spans="1:9" x14ac:dyDescent="0.2">
      <c r="A603" s="33">
        <v>44561</v>
      </c>
      <c r="B603">
        <v>2022</v>
      </c>
      <c r="C603" t="s">
        <v>220</v>
      </c>
      <c r="D603" t="s">
        <v>255</v>
      </c>
      <c r="E603" t="s">
        <v>202</v>
      </c>
      <c r="F603" t="s">
        <v>210</v>
      </c>
      <c r="G603">
        <v>67.213114754098356</v>
      </c>
      <c r="H603" t="s">
        <v>204</v>
      </c>
      <c r="I603" t="b">
        <v>1</v>
      </c>
    </row>
    <row r="604" spans="1:9" x14ac:dyDescent="0.2">
      <c r="A604" s="33">
        <v>44561</v>
      </c>
      <c r="B604">
        <v>2022</v>
      </c>
      <c r="C604" t="s">
        <v>220</v>
      </c>
      <c r="D604" t="s">
        <v>255</v>
      </c>
      <c r="E604" t="s">
        <v>202</v>
      </c>
      <c r="F604" t="s">
        <v>211</v>
      </c>
      <c r="G604">
        <v>22515</v>
      </c>
      <c r="H604" t="s">
        <v>204</v>
      </c>
      <c r="I604" t="b">
        <v>1</v>
      </c>
    </row>
    <row r="605" spans="1:9" x14ac:dyDescent="0.2">
      <c r="A605" s="33">
        <v>44561</v>
      </c>
      <c r="B605">
        <v>2022</v>
      </c>
      <c r="C605" t="s">
        <v>220</v>
      </c>
      <c r="D605" t="s">
        <v>255</v>
      </c>
      <c r="E605" t="s">
        <v>202</v>
      </c>
      <c r="F605" t="s">
        <v>212</v>
      </c>
      <c r="G605">
        <v>18765</v>
      </c>
      <c r="H605" t="s">
        <v>204</v>
      </c>
      <c r="I605" t="b">
        <v>1</v>
      </c>
    </row>
    <row r="606" spans="1:9" x14ac:dyDescent="0.2">
      <c r="A606" s="33">
        <v>44561</v>
      </c>
      <c r="B606">
        <v>2022</v>
      </c>
      <c r="C606" t="s">
        <v>220</v>
      </c>
      <c r="D606" t="s">
        <v>255</v>
      </c>
      <c r="E606" t="s">
        <v>202</v>
      </c>
      <c r="F606" t="s">
        <v>213</v>
      </c>
      <c r="G606">
        <v>36.276291370244358</v>
      </c>
      <c r="H606" t="s">
        <v>204</v>
      </c>
      <c r="I606" t="b">
        <v>1</v>
      </c>
    </row>
    <row r="607" spans="1:9" x14ac:dyDescent="0.2">
      <c r="A607" s="33">
        <v>44561</v>
      </c>
      <c r="B607">
        <v>2022</v>
      </c>
      <c r="C607" t="s">
        <v>220</v>
      </c>
      <c r="D607" t="s">
        <v>255</v>
      </c>
      <c r="E607" t="s">
        <v>202</v>
      </c>
      <c r="F607" t="s">
        <v>214</v>
      </c>
      <c r="G607">
        <v>22247</v>
      </c>
      <c r="H607" t="s">
        <v>204</v>
      </c>
      <c r="I607" t="b">
        <v>1</v>
      </c>
    </row>
    <row r="608" spans="1:9" x14ac:dyDescent="0.2">
      <c r="A608" s="33">
        <v>44561</v>
      </c>
      <c r="B608">
        <v>2022</v>
      </c>
      <c r="C608" t="s">
        <v>220</v>
      </c>
      <c r="D608" t="s">
        <v>255</v>
      </c>
      <c r="E608" t="s">
        <v>202</v>
      </c>
      <c r="F608" t="s">
        <v>215</v>
      </c>
      <c r="G608">
        <v>43.007655428394678</v>
      </c>
      <c r="H608" t="s">
        <v>204</v>
      </c>
      <c r="I608" t="b">
        <v>1</v>
      </c>
    </row>
    <row r="609" spans="1:9" x14ac:dyDescent="0.2">
      <c r="A609" s="33">
        <v>44561</v>
      </c>
      <c r="B609">
        <v>2022</v>
      </c>
      <c r="C609" t="s">
        <v>220</v>
      </c>
      <c r="D609" t="s">
        <v>255</v>
      </c>
      <c r="E609" t="s">
        <v>202</v>
      </c>
      <c r="F609" t="s">
        <v>216</v>
      </c>
      <c r="G609">
        <v>268</v>
      </c>
      <c r="H609" t="s">
        <v>204</v>
      </c>
      <c r="I609" t="b">
        <v>1</v>
      </c>
    </row>
    <row r="610" spans="1:9" x14ac:dyDescent="0.2">
      <c r="A610" s="33">
        <v>44561</v>
      </c>
      <c r="B610">
        <v>2022</v>
      </c>
      <c r="C610" t="s">
        <v>220</v>
      </c>
      <c r="D610" t="s">
        <v>255</v>
      </c>
      <c r="E610" t="s">
        <v>202</v>
      </c>
      <c r="F610" t="s">
        <v>217</v>
      </c>
      <c r="G610">
        <v>3750</v>
      </c>
      <c r="H610" t="s">
        <v>204</v>
      </c>
      <c r="I610" t="b">
        <v>1</v>
      </c>
    </row>
    <row r="611" spans="1:9" x14ac:dyDescent="0.2">
      <c r="A611" s="33">
        <v>44561</v>
      </c>
      <c r="B611">
        <v>2022</v>
      </c>
      <c r="C611" t="s">
        <v>220</v>
      </c>
      <c r="D611" t="s">
        <v>255</v>
      </c>
      <c r="E611" t="s">
        <v>202</v>
      </c>
      <c r="F611" t="s">
        <v>218</v>
      </c>
      <c r="G611">
        <v>5758</v>
      </c>
      <c r="H611" t="s">
        <v>204</v>
      </c>
      <c r="I611" t="b">
        <v>1</v>
      </c>
    </row>
    <row r="612" spans="1:9" x14ac:dyDescent="0.2">
      <c r="A612" s="33">
        <v>44561</v>
      </c>
      <c r="B612">
        <v>2022</v>
      </c>
      <c r="C612" t="s">
        <v>220</v>
      </c>
      <c r="D612" t="s">
        <v>255</v>
      </c>
      <c r="E612" t="s">
        <v>202</v>
      </c>
      <c r="F612" t="s">
        <v>1</v>
      </c>
      <c r="G612">
        <v>51728</v>
      </c>
      <c r="H612" t="s">
        <v>204</v>
      </c>
      <c r="I612" t="b">
        <v>1</v>
      </c>
    </row>
    <row r="613" spans="1:9" x14ac:dyDescent="0.2">
      <c r="A613" s="33">
        <v>44561</v>
      </c>
      <c r="B613">
        <v>2022</v>
      </c>
      <c r="C613" t="s">
        <v>220</v>
      </c>
      <c r="D613" t="s">
        <v>255</v>
      </c>
      <c r="E613" t="s">
        <v>202</v>
      </c>
      <c r="F613" t="s">
        <v>219</v>
      </c>
      <c r="G613">
        <v>5379</v>
      </c>
      <c r="H613" t="s">
        <v>204</v>
      </c>
      <c r="I613" t="b">
        <v>1</v>
      </c>
    </row>
    <row r="614" spans="1:9" x14ac:dyDescent="0.2">
      <c r="A614" s="33">
        <v>44651</v>
      </c>
      <c r="B614">
        <v>2022</v>
      </c>
      <c r="C614" t="s">
        <v>222</v>
      </c>
      <c r="D614" t="s">
        <v>256</v>
      </c>
      <c r="E614" t="s">
        <v>202</v>
      </c>
      <c r="F614" t="s">
        <v>203</v>
      </c>
      <c r="G614">
        <v>2.23</v>
      </c>
      <c r="H614" t="s">
        <v>204</v>
      </c>
      <c r="I614" t="b">
        <v>1</v>
      </c>
    </row>
    <row r="615" spans="1:9" x14ac:dyDescent="0.2">
      <c r="A615" s="33">
        <v>44651</v>
      </c>
      <c r="B615">
        <v>2022</v>
      </c>
      <c r="C615" t="s">
        <v>222</v>
      </c>
      <c r="D615" t="s">
        <v>256</v>
      </c>
      <c r="E615" t="s">
        <v>202</v>
      </c>
      <c r="F615" t="s">
        <v>205</v>
      </c>
      <c r="G615">
        <v>15615</v>
      </c>
      <c r="H615" t="s">
        <v>204</v>
      </c>
      <c r="I615" t="b">
        <v>1</v>
      </c>
    </row>
    <row r="616" spans="1:9" x14ac:dyDescent="0.2">
      <c r="A616" s="33">
        <v>44651</v>
      </c>
      <c r="B616">
        <v>2022</v>
      </c>
      <c r="C616" t="s">
        <v>222</v>
      </c>
      <c r="D616" t="s">
        <v>256</v>
      </c>
      <c r="E616" t="s">
        <v>202</v>
      </c>
      <c r="F616" t="s">
        <v>206</v>
      </c>
      <c r="G616">
        <v>3773</v>
      </c>
      <c r="H616" t="s">
        <v>204</v>
      </c>
      <c r="I616" t="b">
        <v>1</v>
      </c>
    </row>
    <row r="617" spans="1:9" x14ac:dyDescent="0.2">
      <c r="A617" s="33">
        <v>44651</v>
      </c>
      <c r="B617">
        <v>2022</v>
      </c>
      <c r="C617" t="s">
        <v>222</v>
      </c>
      <c r="D617" t="s">
        <v>256</v>
      </c>
      <c r="E617" t="s">
        <v>202</v>
      </c>
      <c r="F617" t="s">
        <v>207</v>
      </c>
      <c r="G617">
        <v>2.2200000000000002</v>
      </c>
      <c r="H617" t="s">
        <v>204</v>
      </c>
      <c r="I617" t="b">
        <v>1</v>
      </c>
    </row>
    <row r="618" spans="1:9" x14ac:dyDescent="0.2">
      <c r="A618" s="33">
        <v>44651</v>
      </c>
      <c r="B618">
        <v>2022</v>
      </c>
      <c r="C618" t="s">
        <v>222</v>
      </c>
      <c r="D618" t="s">
        <v>256</v>
      </c>
      <c r="E618" t="s">
        <v>202</v>
      </c>
      <c r="F618" t="s">
        <v>10</v>
      </c>
      <c r="G618">
        <v>24137</v>
      </c>
      <c r="H618" t="s">
        <v>204</v>
      </c>
      <c r="I618" t="b">
        <v>1</v>
      </c>
    </row>
    <row r="619" spans="1:9" x14ac:dyDescent="0.2">
      <c r="A619" s="33">
        <v>44651</v>
      </c>
      <c r="B619">
        <v>2022</v>
      </c>
      <c r="C619" t="s">
        <v>222</v>
      </c>
      <c r="D619" t="s">
        <v>256</v>
      </c>
      <c r="E619" t="s">
        <v>202</v>
      </c>
      <c r="F619" t="s">
        <v>208</v>
      </c>
      <c r="G619">
        <v>1480</v>
      </c>
      <c r="H619" t="s">
        <v>204</v>
      </c>
      <c r="I619" t="b">
        <v>1</v>
      </c>
    </row>
    <row r="620" spans="1:9" x14ac:dyDescent="0.2">
      <c r="A620" s="33">
        <v>44651</v>
      </c>
      <c r="B620">
        <v>2022</v>
      </c>
      <c r="C620" t="s">
        <v>222</v>
      </c>
      <c r="D620" t="s">
        <v>256</v>
      </c>
      <c r="E620" t="s">
        <v>202</v>
      </c>
      <c r="F620" t="s">
        <v>209</v>
      </c>
      <c r="G620">
        <v>33745</v>
      </c>
      <c r="H620" t="s">
        <v>204</v>
      </c>
      <c r="I620" t="b">
        <v>1</v>
      </c>
    </row>
    <row r="621" spans="1:9" x14ac:dyDescent="0.2">
      <c r="A621" s="33">
        <v>44651</v>
      </c>
      <c r="B621">
        <v>2022</v>
      </c>
      <c r="C621" t="s">
        <v>222</v>
      </c>
      <c r="D621" t="s">
        <v>256</v>
      </c>
      <c r="E621" t="s">
        <v>202</v>
      </c>
      <c r="F621" t="s">
        <v>210</v>
      </c>
      <c r="G621">
        <v>68.365072933549428</v>
      </c>
      <c r="H621" t="s">
        <v>204</v>
      </c>
      <c r="I621" t="b">
        <v>1</v>
      </c>
    </row>
    <row r="622" spans="1:9" x14ac:dyDescent="0.2">
      <c r="A622" s="33">
        <v>44651</v>
      </c>
      <c r="B622">
        <v>2022</v>
      </c>
      <c r="C622" t="s">
        <v>222</v>
      </c>
      <c r="D622" t="s">
        <v>256</v>
      </c>
      <c r="E622" t="s">
        <v>202</v>
      </c>
      <c r="F622" t="s">
        <v>211</v>
      </c>
      <c r="G622">
        <v>20190</v>
      </c>
      <c r="H622" t="s">
        <v>204</v>
      </c>
      <c r="I622" t="b">
        <v>1</v>
      </c>
    </row>
    <row r="623" spans="1:9" x14ac:dyDescent="0.2">
      <c r="A623" s="33">
        <v>44651</v>
      </c>
      <c r="B623">
        <v>2022</v>
      </c>
      <c r="C623" t="s">
        <v>222</v>
      </c>
      <c r="D623" t="s">
        <v>256</v>
      </c>
      <c r="E623" t="s">
        <v>202</v>
      </c>
      <c r="F623" t="s">
        <v>212</v>
      </c>
      <c r="G623">
        <v>16728</v>
      </c>
      <c r="H623" t="s">
        <v>204</v>
      </c>
      <c r="I623" t="b">
        <v>1</v>
      </c>
    </row>
    <row r="624" spans="1:9" x14ac:dyDescent="0.2">
      <c r="A624" s="33">
        <v>44651</v>
      </c>
      <c r="B624">
        <v>2022</v>
      </c>
      <c r="C624" t="s">
        <v>222</v>
      </c>
      <c r="D624" t="s">
        <v>256</v>
      </c>
      <c r="E624" t="s">
        <v>202</v>
      </c>
      <c r="F624" t="s">
        <v>213</v>
      </c>
      <c r="G624">
        <v>33.889789303079418</v>
      </c>
      <c r="H624" t="s">
        <v>204</v>
      </c>
      <c r="I624" t="b">
        <v>1</v>
      </c>
    </row>
    <row r="625" spans="1:9" x14ac:dyDescent="0.2">
      <c r="A625" s="33">
        <v>44651</v>
      </c>
      <c r="B625">
        <v>2022</v>
      </c>
      <c r="C625" t="s">
        <v>222</v>
      </c>
      <c r="D625" t="s">
        <v>256</v>
      </c>
      <c r="E625" t="s">
        <v>202</v>
      </c>
      <c r="F625" t="s">
        <v>214</v>
      </c>
      <c r="G625">
        <v>20364</v>
      </c>
      <c r="H625" t="s">
        <v>204</v>
      </c>
      <c r="I625" t="b">
        <v>1</v>
      </c>
    </row>
    <row r="626" spans="1:9" x14ac:dyDescent="0.2">
      <c r="A626" s="33">
        <v>44651</v>
      </c>
      <c r="B626">
        <v>2022</v>
      </c>
      <c r="C626" t="s">
        <v>222</v>
      </c>
      <c r="D626" t="s">
        <v>256</v>
      </c>
      <c r="E626" t="s">
        <v>202</v>
      </c>
      <c r="F626" t="s">
        <v>215</v>
      </c>
      <c r="G626">
        <v>41.256077795786062</v>
      </c>
      <c r="H626" t="s">
        <v>204</v>
      </c>
      <c r="I626" t="b">
        <v>1</v>
      </c>
    </row>
    <row r="627" spans="1:9" x14ac:dyDescent="0.2">
      <c r="A627" s="33">
        <v>44651</v>
      </c>
      <c r="B627">
        <v>2022</v>
      </c>
      <c r="C627" t="s">
        <v>222</v>
      </c>
      <c r="D627" t="s">
        <v>256</v>
      </c>
      <c r="E627" t="s">
        <v>202</v>
      </c>
      <c r="F627" t="s">
        <v>216</v>
      </c>
      <c r="G627">
        <v>-174</v>
      </c>
      <c r="H627" t="s">
        <v>204</v>
      </c>
      <c r="I627" t="b">
        <v>1</v>
      </c>
    </row>
    <row r="628" spans="1:9" x14ac:dyDescent="0.2">
      <c r="A628" s="33">
        <v>44651</v>
      </c>
      <c r="B628">
        <v>2022</v>
      </c>
      <c r="C628" t="s">
        <v>222</v>
      </c>
      <c r="D628" t="s">
        <v>256</v>
      </c>
      <c r="E628" t="s">
        <v>202</v>
      </c>
      <c r="F628" t="s">
        <v>217</v>
      </c>
      <c r="G628">
        <v>3462</v>
      </c>
      <c r="H628" t="s">
        <v>204</v>
      </c>
      <c r="I628" t="b">
        <v>1</v>
      </c>
    </row>
    <row r="629" spans="1:9" x14ac:dyDescent="0.2">
      <c r="A629" s="33">
        <v>44651</v>
      </c>
      <c r="B629">
        <v>2022</v>
      </c>
      <c r="C629" t="s">
        <v>222</v>
      </c>
      <c r="D629" t="s">
        <v>256</v>
      </c>
      <c r="E629" t="s">
        <v>202</v>
      </c>
      <c r="F629" t="s">
        <v>218</v>
      </c>
      <c r="G629">
        <v>6306</v>
      </c>
      <c r="H629" t="s">
        <v>204</v>
      </c>
      <c r="I629" t="b">
        <v>1</v>
      </c>
    </row>
    <row r="630" spans="1:9" x14ac:dyDescent="0.2">
      <c r="A630" s="33">
        <v>44651</v>
      </c>
      <c r="B630">
        <v>2022</v>
      </c>
      <c r="C630" t="s">
        <v>222</v>
      </c>
      <c r="D630" t="s">
        <v>256</v>
      </c>
      <c r="E630" t="s">
        <v>202</v>
      </c>
      <c r="F630" t="s">
        <v>1</v>
      </c>
      <c r="G630">
        <v>49360</v>
      </c>
      <c r="H630" t="s">
        <v>204</v>
      </c>
      <c r="I630" t="b">
        <v>1</v>
      </c>
    </row>
    <row r="631" spans="1:9" x14ac:dyDescent="0.2">
      <c r="A631" s="33">
        <v>44651</v>
      </c>
      <c r="B631">
        <v>2022</v>
      </c>
      <c r="C631" t="s">
        <v>222</v>
      </c>
      <c r="D631" t="s">
        <v>256</v>
      </c>
      <c r="E631" t="s">
        <v>202</v>
      </c>
      <c r="F631" t="s">
        <v>219</v>
      </c>
      <c r="G631">
        <v>5595</v>
      </c>
      <c r="H631" t="s">
        <v>204</v>
      </c>
      <c r="I631" t="b">
        <v>1</v>
      </c>
    </row>
    <row r="632" spans="1:9" x14ac:dyDescent="0.2">
      <c r="A632" s="33">
        <v>44742</v>
      </c>
      <c r="B632">
        <v>2022</v>
      </c>
      <c r="C632" t="s">
        <v>224</v>
      </c>
      <c r="D632" t="s">
        <v>257</v>
      </c>
      <c r="E632" t="s">
        <v>202</v>
      </c>
      <c r="F632" t="s">
        <v>203</v>
      </c>
      <c r="G632">
        <v>2.239999999999998</v>
      </c>
      <c r="H632" t="s">
        <v>204</v>
      </c>
      <c r="I632" t="b">
        <v>1</v>
      </c>
    </row>
    <row r="633" spans="1:9" x14ac:dyDescent="0.2">
      <c r="A633" s="33">
        <v>44742</v>
      </c>
      <c r="B633">
        <v>2022</v>
      </c>
      <c r="C633" t="s">
        <v>224</v>
      </c>
      <c r="D633" t="s">
        <v>257</v>
      </c>
      <c r="E633" t="s">
        <v>202</v>
      </c>
      <c r="F633" t="s">
        <v>205</v>
      </c>
      <c r="G633">
        <v>16429</v>
      </c>
      <c r="H633" t="s">
        <v>204</v>
      </c>
      <c r="I633" t="b">
        <v>1</v>
      </c>
    </row>
    <row r="634" spans="1:9" x14ac:dyDescent="0.2">
      <c r="A634" s="33">
        <v>44742</v>
      </c>
      <c r="B634">
        <v>2022</v>
      </c>
      <c r="C634" t="s">
        <v>224</v>
      </c>
      <c r="D634" t="s">
        <v>257</v>
      </c>
      <c r="E634" t="s">
        <v>202</v>
      </c>
      <c r="F634" t="s">
        <v>206</v>
      </c>
      <c r="G634">
        <v>3979</v>
      </c>
      <c r="H634" t="s">
        <v>204</v>
      </c>
      <c r="I634" t="b">
        <v>1</v>
      </c>
    </row>
    <row r="635" spans="1:9" x14ac:dyDescent="0.2">
      <c r="A635" s="33">
        <v>44742</v>
      </c>
      <c r="B635">
        <v>2022</v>
      </c>
      <c r="C635" t="s">
        <v>224</v>
      </c>
      <c r="D635" t="s">
        <v>257</v>
      </c>
      <c r="E635" t="s">
        <v>202</v>
      </c>
      <c r="F635" t="s">
        <v>207</v>
      </c>
      <c r="G635">
        <v>2.2400000000000002</v>
      </c>
      <c r="H635" t="s">
        <v>204</v>
      </c>
      <c r="I635" t="b">
        <v>1</v>
      </c>
    </row>
    <row r="636" spans="1:9" x14ac:dyDescent="0.2">
      <c r="A636" s="33">
        <v>44742</v>
      </c>
      <c r="B636">
        <v>2022</v>
      </c>
      <c r="C636" t="s">
        <v>224</v>
      </c>
      <c r="D636" t="s">
        <v>257</v>
      </c>
      <c r="E636" t="s">
        <v>202</v>
      </c>
      <c r="F636" t="s">
        <v>10</v>
      </c>
      <c r="G636">
        <v>24513</v>
      </c>
      <c r="H636" t="s">
        <v>204</v>
      </c>
      <c r="I636" t="b">
        <v>1</v>
      </c>
    </row>
    <row r="637" spans="1:9" x14ac:dyDescent="0.2">
      <c r="A637" s="33">
        <v>44742</v>
      </c>
      <c r="B637">
        <v>2022</v>
      </c>
      <c r="C637" t="s">
        <v>224</v>
      </c>
      <c r="D637" t="s">
        <v>257</v>
      </c>
      <c r="E637" t="s">
        <v>202</v>
      </c>
      <c r="F637" t="s">
        <v>208</v>
      </c>
      <c r="G637">
        <v>1749</v>
      </c>
      <c r="H637" t="s">
        <v>204</v>
      </c>
      <c r="I637" t="b">
        <v>1</v>
      </c>
    </row>
    <row r="638" spans="1:9" x14ac:dyDescent="0.2">
      <c r="A638" s="33">
        <v>44742</v>
      </c>
      <c r="B638">
        <v>2022</v>
      </c>
      <c r="C638" t="s">
        <v>224</v>
      </c>
      <c r="D638" t="s">
        <v>257</v>
      </c>
      <c r="E638" t="s">
        <v>202</v>
      </c>
      <c r="F638" t="s">
        <v>209</v>
      </c>
      <c r="G638">
        <v>35436</v>
      </c>
      <c r="H638" t="s">
        <v>204</v>
      </c>
      <c r="I638" t="b">
        <v>1</v>
      </c>
    </row>
    <row r="639" spans="1:9" x14ac:dyDescent="0.2">
      <c r="A639" s="33">
        <v>44742</v>
      </c>
      <c r="B639">
        <v>2022</v>
      </c>
      <c r="C639" t="s">
        <v>224</v>
      </c>
      <c r="D639" t="s">
        <v>257</v>
      </c>
      <c r="E639" t="s">
        <v>202</v>
      </c>
      <c r="F639" t="s">
        <v>210</v>
      </c>
      <c r="G639">
        <v>68.323532247180168</v>
      </c>
      <c r="H639" t="s">
        <v>204</v>
      </c>
      <c r="I639" t="b">
        <v>1</v>
      </c>
    </row>
    <row r="640" spans="1:9" x14ac:dyDescent="0.2">
      <c r="A640" s="33">
        <v>44742</v>
      </c>
      <c r="B640">
        <v>2022</v>
      </c>
      <c r="C640" t="s">
        <v>224</v>
      </c>
      <c r="D640" t="s">
        <v>257</v>
      </c>
      <c r="E640" t="s">
        <v>202</v>
      </c>
      <c r="F640" t="s">
        <v>211</v>
      </c>
      <c r="G640">
        <v>20487</v>
      </c>
      <c r="H640" t="s">
        <v>204</v>
      </c>
      <c r="I640" t="b">
        <v>1</v>
      </c>
    </row>
    <row r="641" spans="1:9" x14ac:dyDescent="0.2">
      <c r="A641" s="33">
        <v>44742</v>
      </c>
      <c r="B641">
        <v>2022</v>
      </c>
      <c r="C641" t="s">
        <v>224</v>
      </c>
      <c r="D641" t="s">
        <v>257</v>
      </c>
      <c r="E641" t="s">
        <v>202</v>
      </c>
      <c r="F641" t="s">
        <v>212</v>
      </c>
      <c r="G641">
        <v>16740</v>
      </c>
      <c r="H641" t="s">
        <v>204</v>
      </c>
      <c r="I641" t="b">
        <v>1</v>
      </c>
    </row>
    <row r="642" spans="1:9" x14ac:dyDescent="0.2">
      <c r="A642" s="33">
        <v>44742</v>
      </c>
      <c r="B642">
        <v>2022</v>
      </c>
      <c r="C642" t="s">
        <v>224</v>
      </c>
      <c r="D642" t="s">
        <v>257</v>
      </c>
      <c r="E642" t="s">
        <v>202</v>
      </c>
      <c r="F642" t="s">
        <v>213</v>
      </c>
      <c r="G642">
        <v>32.276101417140652</v>
      </c>
      <c r="H642" t="s">
        <v>204</v>
      </c>
      <c r="I642" t="b">
        <v>1</v>
      </c>
    </row>
    <row r="643" spans="1:9" x14ac:dyDescent="0.2">
      <c r="A643" s="33">
        <v>44742</v>
      </c>
      <c r="B643">
        <v>2022</v>
      </c>
      <c r="C643" t="s">
        <v>224</v>
      </c>
      <c r="D643" t="s">
        <v>257</v>
      </c>
      <c r="E643" t="s">
        <v>202</v>
      </c>
      <c r="F643" t="s">
        <v>214</v>
      </c>
      <c r="G643">
        <v>20534</v>
      </c>
      <c r="H643" t="s">
        <v>204</v>
      </c>
      <c r="I643" t="b">
        <v>1</v>
      </c>
    </row>
    <row r="644" spans="1:9" x14ac:dyDescent="0.2">
      <c r="A644" s="33">
        <v>44742</v>
      </c>
      <c r="B644">
        <v>2022</v>
      </c>
      <c r="C644" t="s">
        <v>224</v>
      </c>
      <c r="D644" t="s">
        <v>257</v>
      </c>
      <c r="E644" t="s">
        <v>202</v>
      </c>
      <c r="F644" t="s">
        <v>215</v>
      </c>
      <c r="G644">
        <v>39.591246505350433</v>
      </c>
      <c r="H644" t="s">
        <v>204</v>
      </c>
      <c r="I644" t="b">
        <v>1</v>
      </c>
    </row>
    <row r="645" spans="1:9" x14ac:dyDescent="0.2">
      <c r="A645" s="33">
        <v>44742</v>
      </c>
      <c r="B645">
        <v>2022</v>
      </c>
      <c r="C645" t="s">
        <v>224</v>
      </c>
      <c r="D645" t="s">
        <v>257</v>
      </c>
      <c r="E645" t="s">
        <v>202</v>
      </c>
      <c r="F645" t="s">
        <v>216</v>
      </c>
      <c r="G645">
        <v>-47</v>
      </c>
      <c r="H645" t="s">
        <v>204</v>
      </c>
      <c r="I645" t="b">
        <v>1</v>
      </c>
    </row>
    <row r="646" spans="1:9" x14ac:dyDescent="0.2">
      <c r="A646" s="33">
        <v>44742</v>
      </c>
      <c r="B646">
        <v>2022</v>
      </c>
      <c r="C646" t="s">
        <v>224</v>
      </c>
      <c r="D646" t="s">
        <v>257</v>
      </c>
      <c r="E646" t="s">
        <v>202</v>
      </c>
      <c r="F646" t="s">
        <v>217</v>
      </c>
      <c r="G646">
        <v>3747</v>
      </c>
      <c r="H646" t="s">
        <v>204</v>
      </c>
      <c r="I646" t="b">
        <v>1</v>
      </c>
    </row>
    <row r="647" spans="1:9" x14ac:dyDescent="0.2">
      <c r="A647" s="33">
        <v>44742</v>
      </c>
      <c r="B647">
        <v>2022</v>
      </c>
      <c r="C647" t="s">
        <v>224</v>
      </c>
      <c r="D647" t="s">
        <v>257</v>
      </c>
      <c r="E647" t="s">
        <v>202</v>
      </c>
      <c r="F647" t="s">
        <v>218</v>
      </c>
      <c r="G647">
        <v>6849</v>
      </c>
      <c r="H647" t="s">
        <v>204</v>
      </c>
      <c r="I647" t="b">
        <v>1</v>
      </c>
    </row>
    <row r="648" spans="1:9" x14ac:dyDescent="0.2">
      <c r="A648" s="33">
        <v>44742</v>
      </c>
      <c r="B648">
        <v>2022</v>
      </c>
      <c r="C648" t="s">
        <v>224</v>
      </c>
      <c r="D648" t="s">
        <v>257</v>
      </c>
      <c r="E648" t="s">
        <v>202</v>
      </c>
      <c r="F648" t="s">
        <v>1</v>
      </c>
      <c r="G648">
        <v>51865</v>
      </c>
      <c r="H648" t="s">
        <v>204</v>
      </c>
      <c r="I648" t="b">
        <v>1</v>
      </c>
    </row>
    <row r="649" spans="1:9" x14ac:dyDescent="0.2">
      <c r="A649" s="33">
        <v>44742</v>
      </c>
      <c r="B649">
        <v>2022</v>
      </c>
      <c r="C649" t="s">
        <v>224</v>
      </c>
      <c r="D649" t="s">
        <v>257</v>
      </c>
      <c r="E649" t="s">
        <v>202</v>
      </c>
      <c r="F649" t="s">
        <v>219</v>
      </c>
      <c r="G649">
        <v>6304</v>
      </c>
      <c r="H649" t="s">
        <v>204</v>
      </c>
      <c r="I649" t="b">
        <v>1</v>
      </c>
    </row>
    <row r="650" spans="1:9" x14ac:dyDescent="0.2">
      <c r="A650" s="33">
        <v>44834</v>
      </c>
      <c r="B650">
        <v>2023</v>
      </c>
      <c r="C650" t="s">
        <v>200</v>
      </c>
      <c r="D650" t="s">
        <v>258</v>
      </c>
      <c r="E650" t="s">
        <v>202</v>
      </c>
      <c r="F650" t="s">
        <v>203</v>
      </c>
      <c r="G650">
        <v>2.35</v>
      </c>
      <c r="H650" t="s">
        <v>204</v>
      </c>
      <c r="I650" t="b">
        <v>1</v>
      </c>
    </row>
    <row r="651" spans="1:9" x14ac:dyDescent="0.2">
      <c r="A651" s="33">
        <v>44834</v>
      </c>
      <c r="B651">
        <v>2023</v>
      </c>
      <c r="C651" t="s">
        <v>200</v>
      </c>
      <c r="D651" t="s">
        <v>258</v>
      </c>
      <c r="E651" t="s">
        <v>202</v>
      </c>
      <c r="F651" t="s">
        <v>205</v>
      </c>
      <c r="G651">
        <v>15452</v>
      </c>
      <c r="H651" t="s">
        <v>204</v>
      </c>
      <c r="I651" t="b">
        <v>1</v>
      </c>
    </row>
    <row r="652" spans="1:9" x14ac:dyDescent="0.2">
      <c r="A652" s="33">
        <v>44834</v>
      </c>
      <c r="B652">
        <v>2023</v>
      </c>
      <c r="C652" t="s">
        <v>200</v>
      </c>
      <c r="D652" t="s">
        <v>258</v>
      </c>
      <c r="E652" t="s">
        <v>202</v>
      </c>
      <c r="F652" t="s">
        <v>206</v>
      </c>
      <c r="G652">
        <v>2790</v>
      </c>
      <c r="H652" t="s">
        <v>204</v>
      </c>
      <c r="I652" t="b">
        <v>1</v>
      </c>
    </row>
    <row r="653" spans="1:9" x14ac:dyDescent="0.2">
      <c r="A653" s="33">
        <v>44834</v>
      </c>
      <c r="B653">
        <v>2023</v>
      </c>
      <c r="C653" t="s">
        <v>200</v>
      </c>
      <c r="D653" t="s">
        <v>258</v>
      </c>
      <c r="E653" t="s">
        <v>202</v>
      </c>
      <c r="F653" t="s">
        <v>207</v>
      </c>
      <c r="G653">
        <v>2.35</v>
      </c>
      <c r="H653" t="s">
        <v>204</v>
      </c>
      <c r="I653" t="b">
        <v>1</v>
      </c>
    </row>
    <row r="654" spans="1:9" x14ac:dyDescent="0.2">
      <c r="A654" s="33">
        <v>44834</v>
      </c>
      <c r="B654">
        <v>2023</v>
      </c>
      <c r="C654" t="s">
        <v>200</v>
      </c>
      <c r="D654" t="s">
        <v>258</v>
      </c>
      <c r="E654" t="s">
        <v>202</v>
      </c>
      <c r="F654" t="s">
        <v>10</v>
      </c>
      <c r="G654">
        <v>24308</v>
      </c>
      <c r="H654" t="s">
        <v>204</v>
      </c>
      <c r="I654" t="b">
        <v>1</v>
      </c>
    </row>
    <row r="655" spans="1:9" x14ac:dyDescent="0.2">
      <c r="A655" s="33">
        <v>44834</v>
      </c>
      <c r="B655">
        <v>2023</v>
      </c>
      <c r="C655" t="s">
        <v>200</v>
      </c>
      <c r="D655" t="s">
        <v>258</v>
      </c>
      <c r="E655" t="s">
        <v>202</v>
      </c>
      <c r="F655" t="s">
        <v>208</v>
      </c>
      <c r="G655">
        <v>1398</v>
      </c>
      <c r="H655" t="s">
        <v>204</v>
      </c>
      <c r="I655" t="b">
        <v>1</v>
      </c>
    </row>
    <row r="656" spans="1:9" x14ac:dyDescent="0.2">
      <c r="A656" s="33">
        <v>44834</v>
      </c>
      <c r="B656">
        <v>2023</v>
      </c>
      <c r="C656" t="s">
        <v>200</v>
      </c>
      <c r="D656" t="s">
        <v>258</v>
      </c>
      <c r="E656" t="s">
        <v>202</v>
      </c>
      <c r="F656" t="s">
        <v>209</v>
      </c>
      <c r="G656">
        <v>34670</v>
      </c>
      <c r="H656" t="s">
        <v>204</v>
      </c>
      <c r="I656" t="b">
        <v>1</v>
      </c>
    </row>
    <row r="657" spans="1:9" x14ac:dyDescent="0.2">
      <c r="A657" s="33">
        <v>44834</v>
      </c>
      <c r="B657">
        <v>2023</v>
      </c>
      <c r="C657" t="s">
        <v>200</v>
      </c>
      <c r="D657" t="s">
        <v>258</v>
      </c>
      <c r="E657" t="s">
        <v>202</v>
      </c>
      <c r="F657" t="s">
        <v>210</v>
      </c>
      <c r="G657">
        <v>69.171222217788596</v>
      </c>
      <c r="H657" t="s">
        <v>204</v>
      </c>
      <c r="I657" t="b">
        <v>1</v>
      </c>
    </row>
    <row r="658" spans="1:9" x14ac:dyDescent="0.2">
      <c r="A658" s="33">
        <v>44834</v>
      </c>
      <c r="B658">
        <v>2023</v>
      </c>
      <c r="C658" t="s">
        <v>200</v>
      </c>
      <c r="D658" t="s">
        <v>258</v>
      </c>
      <c r="E658" t="s">
        <v>202</v>
      </c>
      <c r="F658" t="s">
        <v>211</v>
      </c>
      <c r="G658">
        <v>21572</v>
      </c>
      <c r="H658" t="s">
        <v>204</v>
      </c>
      <c r="I658" t="b">
        <v>1</v>
      </c>
    </row>
    <row r="659" spans="1:9" x14ac:dyDescent="0.2">
      <c r="A659" s="33">
        <v>44834</v>
      </c>
      <c r="B659">
        <v>2023</v>
      </c>
      <c r="C659" t="s">
        <v>200</v>
      </c>
      <c r="D659" t="s">
        <v>258</v>
      </c>
      <c r="E659" t="s">
        <v>202</v>
      </c>
      <c r="F659" t="s">
        <v>212</v>
      </c>
      <c r="G659">
        <v>17556</v>
      </c>
      <c r="H659" t="s">
        <v>204</v>
      </c>
      <c r="I659" t="b">
        <v>1</v>
      </c>
    </row>
    <row r="660" spans="1:9" x14ac:dyDescent="0.2">
      <c r="A660" s="33">
        <v>44834</v>
      </c>
      <c r="B660">
        <v>2023</v>
      </c>
      <c r="C660" t="s">
        <v>200</v>
      </c>
      <c r="D660" t="s">
        <v>258</v>
      </c>
      <c r="E660" t="s">
        <v>202</v>
      </c>
      <c r="F660" t="s">
        <v>213</v>
      </c>
      <c r="G660">
        <v>35.026535253980292</v>
      </c>
      <c r="H660" t="s">
        <v>204</v>
      </c>
      <c r="I660" t="b">
        <v>1</v>
      </c>
    </row>
    <row r="661" spans="1:9" x14ac:dyDescent="0.2">
      <c r="A661" s="33">
        <v>44834</v>
      </c>
      <c r="B661">
        <v>2023</v>
      </c>
      <c r="C661" t="s">
        <v>200</v>
      </c>
      <c r="D661" t="s">
        <v>258</v>
      </c>
      <c r="E661" t="s">
        <v>202</v>
      </c>
      <c r="F661" t="s">
        <v>214</v>
      </c>
      <c r="G661">
        <v>21518</v>
      </c>
      <c r="H661" t="s">
        <v>204</v>
      </c>
      <c r="I661" t="b">
        <v>1</v>
      </c>
    </row>
    <row r="662" spans="1:9" x14ac:dyDescent="0.2">
      <c r="A662" s="33">
        <v>44834</v>
      </c>
      <c r="B662">
        <v>2023</v>
      </c>
      <c r="C662" t="s">
        <v>200</v>
      </c>
      <c r="D662" t="s">
        <v>258</v>
      </c>
      <c r="E662" t="s">
        <v>202</v>
      </c>
      <c r="F662" t="s">
        <v>215</v>
      </c>
      <c r="G662">
        <v>42.93124775547664</v>
      </c>
      <c r="H662" t="s">
        <v>204</v>
      </c>
      <c r="I662" t="b">
        <v>1</v>
      </c>
    </row>
    <row r="663" spans="1:9" x14ac:dyDescent="0.2">
      <c r="A663" s="33">
        <v>44834</v>
      </c>
      <c r="B663">
        <v>2023</v>
      </c>
      <c r="C663" t="s">
        <v>200</v>
      </c>
      <c r="D663" t="s">
        <v>258</v>
      </c>
      <c r="E663" t="s">
        <v>202</v>
      </c>
      <c r="F663" t="s">
        <v>216</v>
      </c>
      <c r="G663">
        <v>54</v>
      </c>
      <c r="H663" t="s">
        <v>204</v>
      </c>
      <c r="I663" t="b">
        <v>1</v>
      </c>
    </row>
    <row r="664" spans="1:9" x14ac:dyDescent="0.2">
      <c r="A664" s="33">
        <v>44834</v>
      </c>
      <c r="B664">
        <v>2023</v>
      </c>
      <c r="C664" t="s">
        <v>200</v>
      </c>
      <c r="D664" t="s">
        <v>258</v>
      </c>
      <c r="E664" t="s">
        <v>202</v>
      </c>
      <c r="F664" t="s">
        <v>217</v>
      </c>
      <c r="G664">
        <v>4016</v>
      </c>
      <c r="H664" t="s">
        <v>204</v>
      </c>
      <c r="I664" t="b">
        <v>1</v>
      </c>
    </row>
    <row r="665" spans="1:9" x14ac:dyDescent="0.2">
      <c r="A665" s="33">
        <v>44834</v>
      </c>
      <c r="B665">
        <v>2023</v>
      </c>
      <c r="C665" t="s">
        <v>200</v>
      </c>
      <c r="D665" t="s">
        <v>258</v>
      </c>
      <c r="E665" t="s">
        <v>202</v>
      </c>
      <c r="F665" t="s">
        <v>218</v>
      </c>
      <c r="G665">
        <v>6628</v>
      </c>
      <c r="H665" t="s">
        <v>204</v>
      </c>
      <c r="I665" t="b">
        <v>1</v>
      </c>
    </row>
    <row r="666" spans="1:9" x14ac:dyDescent="0.2">
      <c r="A666" s="33">
        <v>44834</v>
      </c>
      <c r="B666">
        <v>2023</v>
      </c>
      <c r="C666" t="s">
        <v>200</v>
      </c>
      <c r="D666" t="s">
        <v>258</v>
      </c>
      <c r="E666" t="s">
        <v>202</v>
      </c>
      <c r="F666" t="s">
        <v>1</v>
      </c>
      <c r="G666">
        <v>50122</v>
      </c>
      <c r="H666" t="s">
        <v>204</v>
      </c>
      <c r="I666" t="b">
        <v>1</v>
      </c>
    </row>
    <row r="667" spans="1:9" x14ac:dyDescent="0.2">
      <c r="A667" s="33">
        <v>44834</v>
      </c>
      <c r="B667">
        <v>2023</v>
      </c>
      <c r="C667" t="s">
        <v>200</v>
      </c>
      <c r="D667" t="s">
        <v>258</v>
      </c>
      <c r="E667" t="s">
        <v>202</v>
      </c>
      <c r="F667" t="s">
        <v>219</v>
      </c>
      <c r="G667">
        <v>5126</v>
      </c>
      <c r="H667" t="s">
        <v>204</v>
      </c>
      <c r="I667" t="b">
        <v>1</v>
      </c>
    </row>
    <row r="668" spans="1:9" x14ac:dyDescent="0.2">
      <c r="A668" s="33">
        <v>44926</v>
      </c>
      <c r="B668">
        <v>2023</v>
      </c>
      <c r="C668" t="s">
        <v>220</v>
      </c>
      <c r="D668" t="s">
        <v>259</v>
      </c>
      <c r="E668" t="s">
        <v>202</v>
      </c>
      <c r="F668" t="s">
        <v>203</v>
      </c>
      <c r="G668">
        <v>2.2000000000000002</v>
      </c>
      <c r="H668" t="s">
        <v>204</v>
      </c>
      <c r="I668" t="b">
        <v>1</v>
      </c>
    </row>
    <row r="669" spans="1:9" x14ac:dyDescent="0.2">
      <c r="A669" s="33">
        <v>44926</v>
      </c>
      <c r="B669">
        <v>2023</v>
      </c>
      <c r="C669" t="s">
        <v>220</v>
      </c>
      <c r="D669" t="s">
        <v>259</v>
      </c>
      <c r="E669" t="s">
        <v>202</v>
      </c>
      <c r="F669" t="s">
        <v>205</v>
      </c>
      <c r="G669">
        <v>17488</v>
      </c>
      <c r="H669" t="s">
        <v>204</v>
      </c>
      <c r="I669" t="b">
        <v>1</v>
      </c>
    </row>
    <row r="670" spans="1:9" x14ac:dyDescent="0.2">
      <c r="A670" s="33">
        <v>44926</v>
      </c>
      <c r="B670">
        <v>2023</v>
      </c>
      <c r="C670" t="s">
        <v>220</v>
      </c>
      <c r="D670" t="s">
        <v>259</v>
      </c>
      <c r="E670" t="s">
        <v>202</v>
      </c>
      <c r="F670" t="s">
        <v>206</v>
      </c>
      <c r="G670">
        <v>3648</v>
      </c>
      <c r="H670" t="s">
        <v>204</v>
      </c>
      <c r="I670" t="b">
        <v>1</v>
      </c>
    </row>
    <row r="671" spans="1:9" x14ac:dyDescent="0.2">
      <c r="A671" s="33">
        <v>44926</v>
      </c>
      <c r="B671">
        <v>2023</v>
      </c>
      <c r="C671" t="s">
        <v>220</v>
      </c>
      <c r="D671" t="s">
        <v>259</v>
      </c>
      <c r="E671" t="s">
        <v>202</v>
      </c>
      <c r="F671" t="s">
        <v>207</v>
      </c>
      <c r="G671">
        <v>2.2000000000000002</v>
      </c>
      <c r="H671" t="s">
        <v>204</v>
      </c>
      <c r="I671" t="b">
        <v>1</v>
      </c>
    </row>
    <row r="672" spans="1:9" x14ac:dyDescent="0.2">
      <c r="A672" s="33">
        <v>44926</v>
      </c>
      <c r="B672">
        <v>2023</v>
      </c>
      <c r="C672" t="s">
        <v>220</v>
      </c>
      <c r="D672" t="s">
        <v>259</v>
      </c>
      <c r="E672" t="s">
        <v>202</v>
      </c>
      <c r="F672" t="s">
        <v>10</v>
      </c>
      <c r="G672">
        <v>24047</v>
      </c>
      <c r="H672" t="s">
        <v>204</v>
      </c>
      <c r="I672" t="b">
        <v>1</v>
      </c>
    </row>
    <row r="673" spans="1:9" x14ac:dyDescent="0.2">
      <c r="A673" s="33">
        <v>44926</v>
      </c>
      <c r="B673">
        <v>2023</v>
      </c>
      <c r="C673" t="s">
        <v>220</v>
      </c>
      <c r="D673" t="s">
        <v>259</v>
      </c>
      <c r="E673" t="s">
        <v>202</v>
      </c>
      <c r="F673" t="s">
        <v>208</v>
      </c>
      <c r="G673">
        <v>2337</v>
      </c>
      <c r="H673" t="s">
        <v>204</v>
      </c>
      <c r="I673" t="b">
        <v>1</v>
      </c>
    </row>
    <row r="674" spans="1:9" x14ac:dyDescent="0.2">
      <c r="A674" s="33">
        <v>44926</v>
      </c>
      <c r="B674">
        <v>2023</v>
      </c>
      <c r="C674" t="s">
        <v>220</v>
      </c>
      <c r="D674" t="s">
        <v>259</v>
      </c>
      <c r="E674" t="s">
        <v>202</v>
      </c>
      <c r="F674" t="s">
        <v>209</v>
      </c>
      <c r="G674">
        <v>35259</v>
      </c>
      <c r="H674" t="s">
        <v>204</v>
      </c>
      <c r="I674" t="b">
        <v>1</v>
      </c>
    </row>
    <row r="675" spans="1:9" x14ac:dyDescent="0.2">
      <c r="A675" s="33">
        <v>44926</v>
      </c>
      <c r="B675">
        <v>2023</v>
      </c>
      <c r="C675" t="s">
        <v>220</v>
      </c>
      <c r="D675" t="s">
        <v>259</v>
      </c>
      <c r="E675" t="s">
        <v>202</v>
      </c>
      <c r="F675" t="s">
        <v>210</v>
      </c>
      <c r="G675">
        <v>66.845507801391548</v>
      </c>
      <c r="H675" t="s">
        <v>204</v>
      </c>
      <c r="I675" t="b">
        <v>1</v>
      </c>
    </row>
    <row r="676" spans="1:9" x14ac:dyDescent="0.2">
      <c r="A676" s="33">
        <v>44926</v>
      </c>
      <c r="B676">
        <v>2023</v>
      </c>
      <c r="C676" t="s">
        <v>220</v>
      </c>
      <c r="D676" t="s">
        <v>259</v>
      </c>
      <c r="E676" t="s">
        <v>202</v>
      </c>
      <c r="F676" t="s">
        <v>211</v>
      </c>
      <c r="G676">
        <v>20339</v>
      </c>
      <c r="H676" t="s">
        <v>204</v>
      </c>
      <c r="I676" t="b">
        <v>1</v>
      </c>
    </row>
    <row r="677" spans="1:9" x14ac:dyDescent="0.2">
      <c r="A677" s="33">
        <v>44926</v>
      </c>
      <c r="B677">
        <v>2023</v>
      </c>
      <c r="C677" t="s">
        <v>220</v>
      </c>
      <c r="D677" t="s">
        <v>259</v>
      </c>
      <c r="E677" t="s">
        <v>202</v>
      </c>
      <c r="F677" t="s">
        <v>212</v>
      </c>
      <c r="G677">
        <v>16425</v>
      </c>
      <c r="H677" t="s">
        <v>204</v>
      </c>
      <c r="I677" t="b">
        <v>1</v>
      </c>
    </row>
    <row r="678" spans="1:9" x14ac:dyDescent="0.2">
      <c r="A678" s="33">
        <v>44926</v>
      </c>
      <c r="B678">
        <v>2023</v>
      </c>
      <c r="C678" t="s">
        <v>220</v>
      </c>
      <c r="D678" t="s">
        <v>259</v>
      </c>
      <c r="E678" t="s">
        <v>202</v>
      </c>
      <c r="F678" t="s">
        <v>213</v>
      </c>
      <c r="G678">
        <v>31.139211708722769</v>
      </c>
      <c r="H678" t="s">
        <v>204</v>
      </c>
      <c r="I678" t="b">
        <v>1</v>
      </c>
    </row>
    <row r="679" spans="1:9" x14ac:dyDescent="0.2">
      <c r="A679" s="33">
        <v>44926</v>
      </c>
      <c r="B679">
        <v>2023</v>
      </c>
      <c r="C679" t="s">
        <v>220</v>
      </c>
      <c r="D679" t="s">
        <v>259</v>
      </c>
      <c r="E679" t="s">
        <v>202</v>
      </c>
      <c r="F679" t="s">
        <v>214</v>
      </c>
      <c r="G679">
        <v>20399</v>
      </c>
      <c r="H679" t="s">
        <v>204</v>
      </c>
      <c r="I679" t="b">
        <v>1</v>
      </c>
    </row>
    <row r="680" spans="1:9" x14ac:dyDescent="0.2">
      <c r="A680" s="33">
        <v>44926</v>
      </c>
      <c r="B680">
        <v>2023</v>
      </c>
      <c r="C680" t="s">
        <v>220</v>
      </c>
      <c r="D680" t="s">
        <v>259</v>
      </c>
      <c r="E680" t="s">
        <v>202</v>
      </c>
      <c r="F680" t="s">
        <v>215</v>
      </c>
      <c r="G680">
        <v>38.673289476178738</v>
      </c>
      <c r="H680" t="s">
        <v>204</v>
      </c>
      <c r="I680" t="b">
        <v>1</v>
      </c>
    </row>
    <row r="681" spans="1:9" x14ac:dyDescent="0.2">
      <c r="A681" s="33">
        <v>44926</v>
      </c>
      <c r="B681">
        <v>2023</v>
      </c>
      <c r="C681" t="s">
        <v>220</v>
      </c>
      <c r="D681" t="s">
        <v>259</v>
      </c>
      <c r="E681" t="s">
        <v>202</v>
      </c>
      <c r="F681" t="s">
        <v>216</v>
      </c>
      <c r="G681">
        <v>-60</v>
      </c>
      <c r="H681" t="s">
        <v>204</v>
      </c>
      <c r="I681" t="b">
        <v>1</v>
      </c>
    </row>
    <row r="682" spans="1:9" x14ac:dyDescent="0.2">
      <c r="A682" s="33">
        <v>44926</v>
      </c>
      <c r="B682">
        <v>2023</v>
      </c>
      <c r="C682" t="s">
        <v>220</v>
      </c>
      <c r="D682" t="s">
        <v>259</v>
      </c>
      <c r="E682" t="s">
        <v>202</v>
      </c>
      <c r="F682" t="s">
        <v>217</v>
      </c>
      <c r="G682">
        <v>3914</v>
      </c>
      <c r="H682" t="s">
        <v>204</v>
      </c>
      <c r="I682" t="b">
        <v>1</v>
      </c>
    </row>
    <row r="683" spans="1:9" x14ac:dyDescent="0.2">
      <c r="A683" s="33">
        <v>44926</v>
      </c>
      <c r="B683">
        <v>2023</v>
      </c>
      <c r="C683" t="s">
        <v>220</v>
      </c>
      <c r="D683" t="s">
        <v>259</v>
      </c>
      <c r="E683" t="s">
        <v>202</v>
      </c>
      <c r="F683" t="s">
        <v>218</v>
      </c>
      <c r="G683">
        <v>6844</v>
      </c>
      <c r="H683" t="s">
        <v>204</v>
      </c>
      <c r="I683" t="b">
        <v>1</v>
      </c>
    </row>
    <row r="684" spans="1:9" x14ac:dyDescent="0.2">
      <c r="A684" s="33">
        <v>44926</v>
      </c>
      <c r="B684">
        <v>2023</v>
      </c>
      <c r="C684" t="s">
        <v>220</v>
      </c>
      <c r="D684" t="s">
        <v>259</v>
      </c>
      <c r="E684" t="s">
        <v>202</v>
      </c>
      <c r="F684" t="s">
        <v>1</v>
      </c>
      <c r="G684">
        <v>52747</v>
      </c>
      <c r="H684" t="s">
        <v>204</v>
      </c>
      <c r="I684" t="b">
        <v>1</v>
      </c>
    </row>
    <row r="685" spans="1:9" x14ac:dyDescent="0.2">
      <c r="A685" s="33">
        <v>44926</v>
      </c>
      <c r="B685">
        <v>2023</v>
      </c>
      <c r="C685" t="s">
        <v>220</v>
      </c>
      <c r="D685" t="s">
        <v>259</v>
      </c>
      <c r="E685" t="s">
        <v>202</v>
      </c>
      <c r="F685" t="s">
        <v>219</v>
      </c>
      <c r="G685">
        <v>5679</v>
      </c>
      <c r="H685" t="s">
        <v>204</v>
      </c>
      <c r="I685" t="b">
        <v>1</v>
      </c>
    </row>
    <row r="686" spans="1:9" x14ac:dyDescent="0.2">
      <c r="A686" s="33">
        <v>45016</v>
      </c>
      <c r="B686">
        <v>2023</v>
      </c>
      <c r="C686" t="s">
        <v>222</v>
      </c>
      <c r="D686" t="s">
        <v>260</v>
      </c>
      <c r="E686" t="s">
        <v>202</v>
      </c>
      <c r="F686" t="s">
        <v>203</v>
      </c>
      <c r="G686">
        <v>2.46</v>
      </c>
      <c r="H686" t="s">
        <v>204</v>
      </c>
      <c r="I686" t="b">
        <v>1</v>
      </c>
    </row>
    <row r="687" spans="1:9" x14ac:dyDescent="0.2">
      <c r="A687" s="33">
        <v>45016</v>
      </c>
      <c r="B687">
        <v>2023</v>
      </c>
      <c r="C687" t="s">
        <v>222</v>
      </c>
      <c r="D687" t="s">
        <v>260</v>
      </c>
      <c r="E687" t="s">
        <v>202</v>
      </c>
      <c r="F687" t="s">
        <v>205</v>
      </c>
      <c r="G687">
        <v>16128</v>
      </c>
      <c r="H687" t="s">
        <v>204</v>
      </c>
      <c r="I687" t="b">
        <v>1</v>
      </c>
    </row>
    <row r="688" spans="1:9" x14ac:dyDescent="0.2">
      <c r="A688" s="33">
        <v>45016</v>
      </c>
      <c r="B688">
        <v>2023</v>
      </c>
      <c r="C688" t="s">
        <v>222</v>
      </c>
      <c r="D688" t="s">
        <v>260</v>
      </c>
      <c r="E688" t="s">
        <v>202</v>
      </c>
      <c r="F688" t="s">
        <v>206</v>
      </c>
      <c r="G688">
        <v>3549</v>
      </c>
      <c r="H688" t="s">
        <v>204</v>
      </c>
      <c r="I688" t="b">
        <v>1</v>
      </c>
    </row>
    <row r="689" spans="1:9" x14ac:dyDescent="0.2">
      <c r="A689" s="33">
        <v>45016</v>
      </c>
      <c r="B689">
        <v>2023</v>
      </c>
      <c r="C689" t="s">
        <v>222</v>
      </c>
      <c r="D689" t="s">
        <v>260</v>
      </c>
      <c r="E689" t="s">
        <v>202</v>
      </c>
      <c r="F689" t="s">
        <v>207</v>
      </c>
      <c r="G689">
        <v>2.4500000000000002</v>
      </c>
      <c r="H689" t="s">
        <v>204</v>
      </c>
      <c r="I689" t="b">
        <v>1</v>
      </c>
    </row>
    <row r="690" spans="1:9" x14ac:dyDescent="0.2">
      <c r="A690" s="33">
        <v>45016</v>
      </c>
      <c r="B690">
        <v>2023</v>
      </c>
      <c r="C690" t="s">
        <v>222</v>
      </c>
      <c r="D690" t="s">
        <v>260</v>
      </c>
      <c r="E690" t="s">
        <v>202</v>
      </c>
      <c r="F690" t="s">
        <v>10</v>
      </c>
      <c r="G690">
        <v>25901</v>
      </c>
      <c r="H690" t="s">
        <v>204</v>
      </c>
      <c r="I690" t="b">
        <v>1</v>
      </c>
    </row>
    <row r="691" spans="1:9" x14ac:dyDescent="0.2">
      <c r="A691" s="33">
        <v>45016</v>
      </c>
      <c r="B691">
        <v>2023</v>
      </c>
      <c r="C691" t="s">
        <v>222</v>
      </c>
      <c r="D691" t="s">
        <v>260</v>
      </c>
      <c r="E691" t="s">
        <v>202</v>
      </c>
      <c r="F691" t="s">
        <v>208</v>
      </c>
      <c r="G691">
        <v>1643</v>
      </c>
      <c r="H691" t="s">
        <v>204</v>
      </c>
      <c r="I691" t="b">
        <v>1</v>
      </c>
    </row>
    <row r="692" spans="1:9" x14ac:dyDescent="0.2">
      <c r="A692" s="33">
        <v>45016</v>
      </c>
      <c r="B692">
        <v>2023</v>
      </c>
      <c r="C692" t="s">
        <v>222</v>
      </c>
      <c r="D692" t="s">
        <v>260</v>
      </c>
      <c r="E692" t="s">
        <v>202</v>
      </c>
      <c r="F692" t="s">
        <v>209</v>
      </c>
      <c r="G692">
        <v>36729</v>
      </c>
      <c r="H692" t="s">
        <v>204</v>
      </c>
      <c r="I692" t="b">
        <v>1</v>
      </c>
    </row>
    <row r="693" spans="1:9" x14ac:dyDescent="0.2">
      <c r="A693" s="33">
        <v>45016</v>
      </c>
      <c r="B693">
        <v>2023</v>
      </c>
      <c r="C693" t="s">
        <v>222</v>
      </c>
      <c r="D693" t="s">
        <v>260</v>
      </c>
      <c r="E693" t="s">
        <v>202</v>
      </c>
      <c r="F693" t="s">
        <v>210</v>
      </c>
      <c r="G693">
        <v>69.48748510131108</v>
      </c>
      <c r="H693" t="s">
        <v>204</v>
      </c>
      <c r="I693" t="b">
        <v>1</v>
      </c>
    </row>
    <row r="694" spans="1:9" x14ac:dyDescent="0.2">
      <c r="A694" s="33">
        <v>45016</v>
      </c>
      <c r="B694">
        <v>2023</v>
      </c>
      <c r="C694" t="s">
        <v>222</v>
      </c>
      <c r="D694" t="s">
        <v>260</v>
      </c>
      <c r="E694" t="s">
        <v>202</v>
      </c>
      <c r="F694" t="s">
        <v>211</v>
      </c>
      <c r="G694">
        <v>22673</v>
      </c>
      <c r="H694" t="s">
        <v>204</v>
      </c>
      <c r="I694" t="b">
        <v>1</v>
      </c>
    </row>
    <row r="695" spans="1:9" x14ac:dyDescent="0.2">
      <c r="A695" s="33">
        <v>45016</v>
      </c>
      <c r="B695">
        <v>2023</v>
      </c>
      <c r="C695" t="s">
        <v>222</v>
      </c>
      <c r="D695" t="s">
        <v>260</v>
      </c>
      <c r="E695" t="s">
        <v>202</v>
      </c>
      <c r="F695" t="s">
        <v>212</v>
      </c>
      <c r="G695">
        <v>18299</v>
      </c>
      <c r="H695" t="s">
        <v>204</v>
      </c>
      <c r="I695" t="b">
        <v>1</v>
      </c>
    </row>
    <row r="696" spans="1:9" x14ac:dyDescent="0.2">
      <c r="A696" s="33">
        <v>45016</v>
      </c>
      <c r="B696">
        <v>2023</v>
      </c>
      <c r="C696" t="s">
        <v>222</v>
      </c>
      <c r="D696" t="s">
        <v>260</v>
      </c>
      <c r="E696" t="s">
        <v>202</v>
      </c>
      <c r="F696" t="s">
        <v>213</v>
      </c>
      <c r="G696">
        <v>34.619823296819717</v>
      </c>
      <c r="H696" t="s">
        <v>204</v>
      </c>
      <c r="I696" t="b">
        <v>1</v>
      </c>
    </row>
    <row r="697" spans="1:9" x14ac:dyDescent="0.2">
      <c r="A697" s="33">
        <v>45016</v>
      </c>
      <c r="B697">
        <v>2023</v>
      </c>
      <c r="C697" t="s">
        <v>222</v>
      </c>
      <c r="D697" t="s">
        <v>260</v>
      </c>
      <c r="E697" t="s">
        <v>202</v>
      </c>
      <c r="F697" t="s">
        <v>214</v>
      </c>
      <c r="G697">
        <v>22352</v>
      </c>
      <c r="H697" t="s">
        <v>204</v>
      </c>
      <c r="I697" t="b">
        <v>1</v>
      </c>
    </row>
    <row r="698" spans="1:9" x14ac:dyDescent="0.2">
      <c r="A698" s="33">
        <v>45016</v>
      </c>
      <c r="B698">
        <v>2023</v>
      </c>
      <c r="C698" t="s">
        <v>222</v>
      </c>
      <c r="D698" t="s">
        <v>260</v>
      </c>
      <c r="E698" t="s">
        <v>202</v>
      </c>
      <c r="F698" t="s">
        <v>215</v>
      </c>
      <c r="G698">
        <v>42.287681858599619</v>
      </c>
      <c r="H698" t="s">
        <v>204</v>
      </c>
      <c r="I698" t="b">
        <v>1</v>
      </c>
    </row>
    <row r="699" spans="1:9" x14ac:dyDescent="0.2">
      <c r="A699" s="33">
        <v>45016</v>
      </c>
      <c r="B699">
        <v>2023</v>
      </c>
      <c r="C699" t="s">
        <v>222</v>
      </c>
      <c r="D699" t="s">
        <v>260</v>
      </c>
      <c r="E699" t="s">
        <v>202</v>
      </c>
      <c r="F699" t="s">
        <v>216</v>
      </c>
      <c r="G699">
        <v>321</v>
      </c>
      <c r="H699" t="s">
        <v>204</v>
      </c>
      <c r="I699" t="b">
        <v>1</v>
      </c>
    </row>
    <row r="700" spans="1:9" x14ac:dyDescent="0.2">
      <c r="A700" s="33">
        <v>45016</v>
      </c>
      <c r="B700">
        <v>2023</v>
      </c>
      <c r="C700" t="s">
        <v>222</v>
      </c>
      <c r="D700" t="s">
        <v>260</v>
      </c>
      <c r="E700" t="s">
        <v>202</v>
      </c>
      <c r="F700" t="s">
        <v>217</v>
      </c>
      <c r="G700">
        <v>4374</v>
      </c>
      <c r="H700" t="s">
        <v>204</v>
      </c>
      <c r="I700" t="b">
        <v>1</v>
      </c>
    </row>
    <row r="701" spans="1:9" x14ac:dyDescent="0.2">
      <c r="A701" s="33">
        <v>45016</v>
      </c>
      <c r="B701">
        <v>2023</v>
      </c>
      <c r="C701" t="s">
        <v>222</v>
      </c>
      <c r="D701" t="s">
        <v>260</v>
      </c>
      <c r="E701" t="s">
        <v>202</v>
      </c>
      <c r="F701" t="s">
        <v>218</v>
      </c>
      <c r="G701">
        <v>6984</v>
      </c>
      <c r="H701" t="s">
        <v>204</v>
      </c>
      <c r="I701" t="b">
        <v>1</v>
      </c>
    </row>
    <row r="702" spans="1:9" x14ac:dyDescent="0.2">
      <c r="A702" s="33">
        <v>45016</v>
      </c>
      <c r="B702">
        <v>2023</v>
      </c>
      <c r="C702" t="s">
        <v>222</v>
      </c>
      <c r="D702" t="s">
        <v>260</v>
      </c>
      <c r="E702" t="s">
        <v>202</v>
      </c>
      <c r="F702" t="s">
        <v>1</v>
      </c>
      <c r="G702">
        <v>52857</v>
      </c>
      <c r="H702" t="s">
        <v>204</v>
      </c>
      <c r="I702" t="b">
        <v>1</v>
      </c>
    </row>
    <row r="703" spans="1:9" x14ac:dyDescent="0.2">
      <c r="A703" s="33">
        <v>45016</v>
      </c>
      <c r="B703">
        <v>2023</v>
      </c>
      <c r="C703" t="s">
        <v>222</v>
      </c>
      <c r="D703" t="s">
        <v>260</v>
      </c>
      <c r="E703" t="s">
        <v>202</v>
      </c>
      <c r="F703" t="s">
        <v>219</v>
      </c>
      <c r="G703">
        <v>5750</v>
      </c>
      <c r="H703" t="s">
        <v>204</v>
      </c>
      <c r="I703" t="b">
        <v>1</v>
      </c>
    </row>
    <row r="704" spans="1:9" x14ac:dyDescent="0.2">
      <c r="A704" s="33">
        <v>45107</v>
      </c>
      <c r="B704">
        <v>2023</v>
      </c>
      <c r="C704" t="s">
        <v>224</v>
      </c>
      <c r="D704" t="s">
        <v>261</v>
      </c>
      <c r="E704" t="s">
        <v>202</v>
      </c>
      <c r="F704" t="s">
        <v>203</v>
      </c>
      <c r="G704">
        <v>2.71</v>
      </c>
      <c r="H704" t="s">
        <v>204</v>
      </c>
      <c r="I704" t="b">
        <v>1</v>
      </c>
    </row>
    <row r="705" spans="1:9" x14ac:dyDescent="0.2">
      <c r="A705" s="33">
        <v>45107</v>
      </c>
      <c r="B705">
        <v>2023</v>
      </c>
      <c r="C705" t="s">
        <v>224</v>
      </c>
      <c r="D705" t="s">
        <v>261</v>
      </c>
      <c r="E705" t="s">
        <v>202</v>
      </c>
      <c r="F705" t="s">
        <v>205</v>
      </c>
      <c r="G705">
        <v>16795</v>
      </c>
      <c r="H705" t="s">
        <v>204</v>
      </c>
      <c r="I705" t="b">
        <v>1</v>
      </c>
    </row>
    <row r="706" spans="1:9" x14ac:dyDescent="0.2">
      <c r="A706" s="33">
        <v>45107</v>
      </c>
      <c r="B706">
        <v>2023</v>
      </c>
      <c r="C706" t="s">
        <v>224</v>
      </c>
      <c r="D706" t="s">
        <v>261</v>
      </c>
      <c r="E706" t="s">
        <v>202</v>
      </c>
      <c r="F706" t="s">
        <v>206</v>
      </c>
      <c r="G706">
        <v>3874</v>
      </c>
      <c r="H706" t="s">
        <v>204</v>
      </c>
      <c r="I706" t="b">
        <v>1</v>
      </c>
    </row>
    <row r="707" spans="1:9" x14ac:dyDescent="0.2">
      <c r="A707" s="33">
        <v>45107</v>
      </c>
      <c r="B707">
        <v>2023</v>
      </c>
      <c r="C707" t="s">
        <v>224</v>
      </c>
      <c r="D707" t="s">
        <v>261</v>
      </c>
      <c r="E707" t="s">
        <v>202</v>
      </c>
      <c r="F707" t="s">
        <v>207</v>
      </c>
      <c r="G707">
        <v>2.6799999999999988</v>
      </c>
      <c r="H707" t="s">
        <v>204</v>
      </c>
      <c r="I707" t="b">
        <v>1</v>
      </c>
    </row>
    <row r="708" spans="1:9" x14ac:dyDescent="0.2">
      <c r="A708" s="33">
        <v>45107</v>
      </c>
      <c r="B708">
        <v>2023</v>
      </c>
      <c r="C708" t="s">
        <v>224</v>
      </c>
      <c r="D708" t="s">
        <v>261</v>
      </c>
      <c r="E708" t="s">
        <v>202</v>
      </c>
      <c r="F708" t="s">
        <v>10</v>
      </c>
      <c r="G708">
        <v>28128</v>
      </c>
      <c r="H708" t="s">
        <v>204</v>
      </c>
      <c r="I708" t="b">
        <v>1</v>
      </c>
    </row>
    <row r="709" spans="1:9" x14ac:dyDescent="0.2">
      <c r="A709" s="33">
        <v>45107</v>
      </c>
      <c r="B709">
        <v>2023</v>
      </c>
      <c r="C709" t="s">
        <v>224</v>
      </c>
      <c r="D709" t="s">
        <v>261</v>
      </c>
      <c r="E709" t="s">
        <v>202</v>
      </c>
      <c r="F709" t="s">
        <v>208</v>
      </c>
      <c r="G709">
        <v>2197</v>
      </c>
      <c r="H709" t="s">
        <v>204</v>
      </c>
      <c r="I709" t="b">
        <v>1</v>
      </c>
    </row>
    <row r="710" spans="1:9" x14ac:dyDescent="0.2">
      <c r="A710" s="33">
        <v>45107</v>
      </c>
      <c r="B710">
        <v>2023</v>
      </c>
      <c r="C710" t="s">
        <v>224</v>
      </c>
      <c r="D710" t="s">
        <v>261</v>
      </c>
      <c r="E710" t="s">
        <v>202</v>
      </c>
      <c r="F710" t="s">
        <v>209</v>
      </c>
      <c r="G710">
        <v>39394</v>
      </c>
      <c r="H710" t="s">
        <v>204</v>
      </c>
      <c r="I710" t="b">
        <v>1</v>
      </c>
    </row>
    <row r="711" spans="1:9" x14ac:dyDescent="0.2">
      <c r="A711" s="33">
        <v>45107</v>
      </c>
      <c r="B711">
        <v>2023</v>
      </c>
      <c r="C711" t="s">
        <v>224</v>
      </c>
      <c r="D711" t="s">
        <v>261</v>
      </c>
      <c r="E711" t="s">
        <v>202</v>
      </c>
      <c r="F711" t="s">
        <v>210</v>
      </c>
      <c r="G711">
        <v>70.109807969531403</v>
      </c>
      <c r="H711" t="s">
        <v>204</v>
      </c>
      <c r="I711" t="b">
        <v>1</v>
      </c>
    </row>
    <row r="712" spans="1:9" x14ac:dyDescent="0.2">
      <c r="A712" s="33">
        <v>45107</v>
      </c>
      <c r="B712">
        <v>2023</v>
      </c>
      <c r="C712" t="s">
        <v>224</v>
      </c>
      <c r="D712" t="s">
        <v>261</v>
      </c>
      <c r="E712" t="s">
        <v>202</v>
      </c>
      <c r="F712" t="s">
        <v>211</v>
      </c>
      <c r="G712">
        <v>24727</v>
      </c>
      <c r="H712" t="s">
        <v>204</v>
      </c>
      <c r="I712" t="b">
        <v>1</v>
      </c>
    </row>
    <row r="713" spans="1:9" x14ac:dyDescent="0.2">
      <c r="A713" s="33">
        <v>45107</v>
      </c>
      <c r="B713">
        <v>2023</v>
      </c>
      <c r="C713" t="s">
        <v>224</v>
      </c>
      <c r="D713" t="s">
        <v>261</v>
      </c>
      <c r="E713" t="s">
        <v>202</v>
      </c>
      <c r="F713" t="s">
        <v>212</v>
      </c>
      <c r="G713">
        <v>20081</v>
      </c>
      <c r="H713" t="s">
        <v>204</v>
      </c>
      <c r="I713" t="b">
        <v>1</v>
      </c>
    </row>
    <row r="714" spans="1:9" x14ac:dyDescent="0.2">
      <c r="A714" s="33">
        <v>45107</v>
      </c>
      <c r="B714">
        <v>2023</v>
      </c>
      <c r="C714" t="s">
        <v>224</v>
      </c>
      <c r="D714" t="s">
        <v>261</v>
      </c>
      <c r="E714" t="s">
        <v>202</v>
      </c>
      <c r="F714" t="s">
        <v>213</v>
      </c>
      <c r="G714">
        <v>35.738311769207499</v>
      </c>
      <c r="H714" t="s">
        <v>204</v>
      </c>
      <c r="I714" t="b">
        <v>1</v>
      </c>
    </row>
    <row r="715" spans="1:9" x14ac:dyDescent="0.2">
      <c r="A715" s="33">
        <v>45107</v>
      </c>
      <c r="B715">
        <v>2023</v>
      </c>
      <c r="C715" t="s">
        <v>224</v>
      </c>
      <c r="D715" t="s">
        <v>261</v>
      </c>
      <c r="E715" t="s">
        <v>202</v>
      </c>
      <c r="F715" t="s">
        <v>214</v>
      </c>
      <c r="G715">
        <v>24254</v>
      </c>
      <c r="H715" t="s">
        <v>204</v>
      </c>
      <c r="I715" t="b">
        <v>1</v>
      </c>
    </row>
    <row r="716" spans="1:9" x14ac:dyDescent="0.2">
      <c r="A716" s="33">
        <v>45107</v>
      </c>
      <c r="B716">
        <v>2023</v>
      </c>
      <c r="C716" t="s">
        <v>224</v>
      </c>
      <c r="D716" t="s">
        <v>261</v>
      </c>
      <c r="E716" t="s">
        <v>202</v>
      </c>
      <c r="F716" t="s">
        <v>215</v>
      </c>
      <c r="G716">
        <v>43.165032301696058</v>
      </c>
      <c r="H716" t="s">
        <v>204</v>
      </c>
      <c r="I716" t="b">
        <v>1</v>
      </c>
    </row>
    <row r="717" spans="1:9" x14ac:dyDescent="0.2">
      <c r="A717" s="33">
        <v>45107</v>
      </c>
      <c r="B717">
        <v>2023</v>
      </c>
      <c r="C717" t="s">
        <v>224</v>
      </c>
      <c r="D717" t="s">
        <v>261</v>
      </c>
      <c r="E717" t="s">
        <v>202</v>
      </c>
      <c r="F717" t="s">
        <v>216</v>
      </c>
      <c r="G717">
        <v>473</v>
      </c>
      <c r="H717" t="s">
        <v>204</v>
      </c>
      <c r="I717" t="b">
        <v>1</v>
      </c>
    </row>
    <row r="718" spans="1:9" x14ac:dyDescent="0.2">
      <c r="A718" s="33">
        <v>45107</v>
      </c>
      <c r="B718">
        <v>2023</v>
      </c>
      <c r="C718" t="s">
        <v>224</v>
      </c>
      <c r="D718" t="s">
        <v>261</v>
      </c>
      <c r="E718" t="s">
        <v>202</v>
      </c>
      <c r="F718" t="s">
        <v>217</v>
      </c>
      <c r="G718">
        <v>4646</v>
      </c>
      <c r="H718" t="s">
        <v>204</v>
      </c>
      <c r="I718" t="b">
        <v>1</v>
      </c>
    </row>
    <row r="719" spans="1:9" x14ac:dyDescent="0.2">
      <c r="A719" s="33">
        <v>45107</v>
      </c>
      <c r="B719">
        <v>2023</v>
      </c>
      <c r="C719" t="s">
        <v>224</v>
      </c>
      <c r="D719" t="s">
        <v>261</v>
      </c>
      <c r="E719" t="s">
        <v>202</v>
      </c>
      <c r="F719" t="s">
        <v>218</v>
      </c>
      <c r="G719">
        <v>6739</v>
      </c>
      <c r="H719" t="s">
        <v>204</v>
      </c>
      <c r="I719" t="b">
        <v>1</v>
      </c>
    </row>
    <row r="720" spans="1:9" x14ac:dyDescent="0.2">
      <c r="A720" s="33">
        <v>45107</v>
      </c>
      <c r="B720">
        <v>2023</v>
      </c>
      <c r="C720" t="s">
        <v>224</v>
      </c>
      <c r="D720" t="s">
        <v>261</v>
      </c>
      <c r="E720" t="s">
        <v>202</v>
      </c>
      <c r="F720" t="s">
        <v>1</v>
      </c>
      <c r="G720">
        <v>56189</v>
      </c>
      <c r="H720" t="s">
        <v>204</v>
      </c>
      <c r="I720" t="b">
        <v>1</v>
      </c>
    </row>
    <row r="721" spans="1:9" x14ac:dyDescent="0.2">
      <c r="A721" s="33">
        <v>45107</v>
      </c>
      <c r="B721">
        <v>2023</v>
      </c>
      <c r="C721" t="s">
        <v>224</v>
      </c>
      <c r="D721" t="s">
        <v>261</v>
      </c>
      <c r="E721" t="s">
        <v>202</v>
      </c>
      <c r="F721" t="s">
        <v>219</v>
      </c>
      <c r="G721">
        <v>6204</v>
      </c>
      <c r="H721" t="s">
        <v>204</v>
      </c>
      <c r="I721" t="b">
        <v>1</v>
      </c>
    </row>
    <row r="722" spans="1:9" x14ac:dyDescent="0.2">
      <c r="A722" s="33">
        <v>45199</v>
      </c>
      <c r="B722">
        <v>2024</v>
      </c>
      <c r="C722" t="s">
        <v>200</v>
      </c>
      <c r="D722" t="s">
        <v>262</v>
      </c>
      <c r="E722" t="s">
        <v>202</v>
      </c>
      <c r="F722" t="s">
        <v>203</v>
      </c>
      <c r="G722">
        <v>3</v>
      </c>
      <c r="H722" t="s">
        <v>204</v>
      </c>
      <c r="I722" t="b">
        <v>1</v>
      </c>
    </row>
    <row r="723" spans="1:9" x14ac:dyDescent="0.2">
      <c r="A723" s="33">
        <v>45199</v>
      </c>
      <c r="B723">
        <v>2024</v>
      </c>
      <c r="C723" t="s">
        <v>200</v>
      </c>
      <c r="D723" t="s">
        <v>262</v>
      </c>
      <c r="E723" t="s">
        <v>202</v>
      </c>
      <c r="F723" t="s">
        <v>205</v>
      </c>
      <c r="G723">
        <v>16302</v>
      </c>
      <c r="H723" t="s">
        <v>204</v>
      </c>
      <c r="I723" t="b">
        <v>1</v>
      </c>
    </row>
    <row r="724" spans="1:9" x14ac:dyDescent="0.2">
      <c r="A724" s="33">
        <v>45199</v>
      </c>
      <c r="B724">
        <v>2024</v>
      </c>
      <c r="C724" t="s">
        <v>200</v>
      </c>
      <c r="D724" t="s">
        <v>262</v>
      </c>
      <c r="E724" t="s">
        <v>202</v>
      </c>
      <c r="F724" t="s">
        <v>206</v>
      </c>
      <c r="G724">
        <v>3921</v>
      </c>
      <c r="H724" t="s">
        <v>204</v>
      </c>
      <c r="I724" t="b">
        <v>1</v>
      </c>
    </row>
    <row r="725" spans="1:9" x14ac:dyDescent="0.2">
      <c r="A725" s="33">
        <v>45199</v>
      </c>
      <c r="B725">
        <v>2024</v>
      </c>
      <c r="C725" t="s">
        <v>200</v>
      </c>
      <c r="D725" t="s">
        <v>262</v>
      </c>
      <c r="E725" t="s">
        <v>202</v>
      </c>
      <c r="F725" t="s">
        <v>207</v>
      </c>
      <c r="G725">
        <v>2.99</v>
      </c>
      <c r="H725" t="s">
        <v>204</v>
      </c>
      <c r="I725" t="b">
        <v>1</v>
      </c>
    </row>
    <row r="726" spans="1:9" x14ac:dyDescent="0.2">
      <c r="A726" s="33">
        <v>45199</v>
      </c>
      <c r="B726">
        <v>2024</v>
      </c>
      <c r="C726" t="s">
        <v>200</v>
      </c>
      <c r="D726" t="s">
        <v>262</v>
      </c>
      <c r="E726" t="s">
        <v>202</v>
      </c>
      <c r="F726" t="s">
        <v>10</v>
      </c>
      <c r="G726">
        <v>30816</v>
      </c>
      <c r="H726" t="s">
        <v>204</v>
      </c>
      <c r="I726" t="b">
        <v>1</v>
      </c>
    </row>
    <row r="727" spans="1:9" x14ac:dyDescent="0.2">
      <c r="A727" s="33">
        <v>45199</v>
      </c>
      <c r="B727">
        <v>2024</v>
      </c>
      <c r="C727" t="s">
        <v>200</v>
      </c>
      <c r="D727" t="s">
        <v>262</v>
      </c>
      <c r="E727" t="s">
        <v>202</v>
      </c>
      <c r="F727" t="s">
        <v>208</v>
      </c>
      <c r="G727">
        <v>1474</v>
      </c>
      <c r="H727" t="s">
        <v>204</v>
      </c>
      <c r="I727" t="b">
        <v>1</v>
      </c>
    </row>
    <row r="728" spans="1:9" x14ac:dyDescent="0.2">
      <c r="A728" s="33">
        <v>45199</v>
      </c>
      <c r="B728">
        <v>2024</v>
      </c>
      <c r="C728" t="s">
        <v>200</v>
      </c>
      <c r="D728" t="s">
        <v>262</v>
      </c>
      <c r="E728" t="s">
        <v>202</v>
      </c>
      <c r="F728" t="s">
        <v>209</v>
      </c>
      <c r="G728">
        <v>40215</v>
      </c>
      <c r="H728" t="s">
        <v>204</v>
      </c>
      <c r="I728" t="b">
        <v>1</v>
      </c>
    </row>
    <row r="729" spans="1:9" x14ac:dyDescent="0.2">
      <c r="A729" s="33">
        <v>45199</v>
      </c>
      <c r="B729">
        <v>2024</v>
      </c>
      <c r="C729" t="s">
        <v>200</v>
      </c>
      <c r="D729" t="s">
        <v>262</v>
      </c>
      <c r="E729" t="s">
        <v>202</v>
      </c>
      <c r="F729" t="s">
        <v>210</v>
      </c>
      <c r="G729">
        <v>71.15558150644938</v>
      </c>
      <c r="H729" t="s">
        <v>204</v>
      </c>
      <c r="I729" t="b">
        <v>1</v>
      </c>
    </row>
    <row r="730" spans="1:9" x14ac:dyDescent="0.2">
      <c r="A730" s="33">
        <v>45199</v>
      </c>
      <c r="B730">
        <v>2024</v>
      </c>
      <c r="C730" t="s">
        <v>200</v>
      </c>
      <c r="D730" t="s">
        <v>262</v>
      </c>
      <c r="E730" t="s">
        <v>202</v>
      </c>
      <c r="F730" t="s">
        <v>211</v>
      </c>
      <c r="G730">
        <v>27284</v>
      </c>
      <c r="H730" t="s">
        <v>204</v>
      </c>
      <c r="I730" t="b">
        <v>1</v>
      </c>
    </row>
    <row r="731" spans="1:9" x14ac:dyDescent="0.2">
      <c r="A731" s="33">
        <v>45199</v>
      </c>
      <c r="B731">
        <v>2024</v>
      </c>
      <c r="C731" t="s">
        <v>200</v>
      </c>
      <c r="D731" t="s">
        <v>262</v>
      </c>
      <c r="E731" t="s">
        <v>202</v>
      </c>
      <c r="F731" t="s">
        <v>212</v>
      </c>
      <c r="G731">
        <v>22291</v>
      </c>
      <c r="H731" t="s">
        <v>204</v>
      </c>
      <c r="I731" t="b">
        <v>1</v>
      </c>
    </row>
    <row r="732" spans="1:9" x14ac:dyDescent="0.2">
      <c r="A732" s="33">
        <v>45199</v>
      </c>
      <c r="B732">
        <v>2024</v>
      </c>
      <c r="C732" t="s">
        <v>200</v>
      </c>
      <c r="D732" t="s">
        <v>262</v>
      </c>
      <c r="E732" t="s">
        <v>202</v>
      </c>
      <c r="F732" t="s">
        <v>213</v>
      </c>
      <c r="G732">
        <v>39.441230072367603</v>
      </c>
      <c r="H732" t="s">
        <v>204</v>
      </c>
      <c r="I732" t="b">
        <v>1</v>
      </c>
    </row>
    <row r="733" spans="1:9" x14ac:dyDescent="0.2">
      <c r="A733" s="33">
        <v>45199</v>
      </c>
      <c r="B733">
        <v>2024</v>
      </c>
      <c r="C733" t="s">
        <v>200</v>
      </c>
      <c r="D733" t="s">
        <v>262</v>
      </c>
      <c r="E733" t="s">
        <v>202</v>
      </c>
      <c r="F733" t="s">
        <v>214</v>
      </c>
      <c r="G733">
        <v>26895</v>
      </c>
      <c r="H733" t="s">
        <v>204</v>
      </c>
      <c r="I733" t="b">
        <v>1</v>
      </c>
    </row>
    <row r="734" spans="1:9" x14ac:dyDescent="0.2">
      <c r="A734" s="33">
        <v>45199</v>
      </c>
      <c r="B734">
        <v>2024</v>
      </c>
      <c r="C734" t="s">
        <v>200</v>
      </c>
      <c r="D734" t="s">
        <v>262</v>
      </c>
      <c r="E734" t="s">
        <v>202</v>
      </c>
      <c r="F734" t="s">
        <v>215</v>
      </c>
      <c r="G734">
        <v>47.587451563246461</v>
      </c>
      <c r="H734" t="s">
        <v>204</v>
      </c>
      <c r="I734" t="b">
        <v>1</v>
      </c>
    </row>
    <row r="735" spans="1:9" x14ac:dyDescent="0.2">
      <c r="A735" s="33">
        <v>45199</v>
      </c>
      <c r="B735">
        <v>2024</v>
      </c>
      <c r="C735" t="s">
        <v>200</v>
      </c>
      <c r="D735" t="s">
        <v>262</v>
      </c>
      <c r="E735" t="s">
        <v>202</v>
      </c>
      <c r="F735" t="s">
        <v>216</v>
      </c>
      <c r="G735">
        <v>389</v>
      </c>
      <c r="H735" t="s">
        <v>204</v>
      </c>
      <c r="I735" t="b">
        <v>1</v>
      </c>
    </row>
    <row r="736" spans="1:9" x14ac:dyDescent="0.2">
      <c r="A736" s="33">
        <v>45199</v>
      </c>
      <c r="B736">
        <v>2024</v>
      </c>
      <c r="C736" t="s">
        <v>200</v>
      </c>
      <c r="D736" t="s">
        <v>262</v>
      </c>
      <c r="E736" t="s">
        <v>202</v>
      </c>
      <c r="F736" t="s">
        <v>217</v>
      </c>
      <c r="G736">
        <v>4993</v>
      </c>
      <c r="H736" t="s">
        <v>204</v>
      </c>
      <c r="I736" t="b">
        <v>1</v>
      </c>
    </row>
    <row r="737" spans="1:9" x14ac:dyDescent="0.2">
      <c r="A737" s="33">
        <v>45199</v>
      </c>
      <c r="B737">
        <v>2024</v>
      </c>
      <c r="C737" t="s">
        <v>200</v>
      </c>
      <c r="D737" t="s">
        <v>262</v>
      </c>
      <c r="E737" t="s">
        <v>202</v>
      </c>
      <c r="F737" t="s">
        <v>218</v>
      </c>
      <c r="G737">
        <v>6659</v>
      </c>
      <c r="H737" t="s">
        <v>204</v>
      </c>
      <c r="I737" t="b">
        <v>1</v>
      </c>
    </row>
    <row r="738" spans="1:9" x14ac:dyDescent="0.2">
      <c r="A738" s="33">
        <v>45199</v>
      </c>
      <c r="B738">
        <v>2024</v>
      </c>
      <c r="C738" t="s">
        <v>200</v>
      </c>
      <c r="D738" t="s">
        <v>262</v>
      </c>
      <c r="E738" t="s">
        <v>202</v>
      </c>
      <c r="F738" t="s">
        <v>1</v>
      </c>
      <c r="G738">
        <v>56517</v>
      </c>
      <c r="H738" t="s">
        <v>204</v>
      </c>
      <c r="I738" t="b">
        <v>1</v>
      </c>
    </row>
    <row r="739" spans="1:9" x14ac:dyDescent="0.2">
      <c r="A739" s="33">
        <v>45199</v>
      </c>
      <c r="B739">
        <v>2024</v>
      </c>
      <c r="C739" t="s">
        <v>200</v>
      </c>
      <c r="D739" t="s">
        <v>262</v>
      </c>
      <c r="E739" t="s">
        <v>202</v>
      </c>
      <c r="F739" t="s">
        <v>219</v>
      </c>
      <c r="G739">
        <v>5187</v>
      </c>
      <c r="H739" t="s">
        <v>204</v>
      </c>
      <c r="I739" t="b">
        <v>1</v>
      </c>
    </row>
    <row r="740" spans="1:9" x14ac:dyDescent="0.2">
      <c r="A740" s="33">
        <v>45291</v>
      </c>
      <c r="B740">
        <v>2024</v>
      </c>
      <c r="C740" t="s">
        <v>220</v>
      </c>
      <c r="D740" t="s">
        <v>263</v>
      </c>
      <c r="E740" t="s">
        <v>202</v>
      </c>
      <c r="F740" t="s">
        <v>203</v>
      </c>
      <c r="G740">
        <v>2.94</v>
      </c>
      <c r="H740" t="s">
        <v>204</v>
      </c>
      <c r="I740" t="b">
        <v>1</v>
      </c>
    </row>
    <row r="741" spans="1:9" x14ac:dyDescent="0.2">
      <c r="A741" s="33">
        <v>45291</v>
      </c>
      <c r="B741">
        <v>2024</v>
      </c>
      <c r="C741" t="s">
        <v>220</v>
      </c>
      <c r="D741" t="s">
        <v>263</v>
      </c>
      <c r="E741" t="s">
        <v>202</v>
      </c>
      <c r="F741" t="s">
        <v>205</v>
      </c>
      <c r="G741">
        <v>19623</v>
      </c>
      <c r="H741" t="s">
        <v>204</v>
      </c>
      <c r="I741" t="b">
        <v>1</v>
      </c>
    </row>
    <row r="742" spans="1:9" x14ac:dyDescent="0.2">
      <c r="A742" s="33">
        <v>45291</v>
      </c>
      <c r="B742">
        <v>2024</v>
      </c>
      <c r="C742" t="s">
        <v>220</v>
      </c>
      <c r="D742" t="s">
        <v>263</v>
      </c>
      <c r="E742" t="s">
        <v>202</v>
      </c>
      <c r="F742" t="s">
        <v>206</v>
      </c>
      <c r="G742">
        <v>5959</v>
      </c>
      <c r="H742" t="s">
        <v>204</v>
      </c>
      <c r="I742" t="b">
        <v>1</v>
      </c>
    </row>
    <row r="743" spans="1:9" x14ac:dyDescent="0.2">
      <c r="A743" s="33">
        <v>45291</v>
      </c>
      <c r="B743">
        <v>2024</v>
      </c>
      <c r="C743" t="s">
        <v>220</v>
      </c>
      <c r="D743" t="s">
        <v>263</v>
      </c>
      <c r="E743" t="s">
        <v>202</v>
      </c>
      <c r="F743" t="s">
        <v>207</v>
      </c>
      <c r="G743">
        <v>2.93</v>
      </c>
      <c r="H743" t="s">
        <v>204</v>
      </c>
      <c r="I743" t="b">
        <v>1</v>
      </c>
    </row>
    <row r="744" spans="1:9" x14ac:dyDescent="0.2">
      <c r="A744" s="33">
        <v>45291</v>
      </c>
      <c r="B744">
        <v>2024</v>
      </c>
      <c r="C744" t="s">
        <v>220</v>
      </c>
      <c r="D744" t="s">
        <v>263</v>
      </c>
      <c r="E744" t="s">
        <v>202</v>
      </c>
      <c r="F744" t="s">
        <v>10</v>
      </c>
      <c r="G744">
        <v>32991</v>
      </c>
      <c r="H744" t="s">
        <v>204</v>
      </c>
      <c r="I744" t="b">
        <v>1</v>
      </c>
    </row>
    <row r="745" spans="1:9" x14ac:dyDescent="0.2">
      <c r="A745" s="33">
        <v>45291</v>
      </c>
      <c r="B745">
        <v>2024</v>
      </c>
      <c r="C745" t="s">
        <v>220</v>
      </c>
      <c r="D745" t="s">
        <v>263</v>
      </c>
      <c r="E745" t="s">
        <v>202</v>
      </c>
      <c r="F745" t="s">
        <v>208</v>
      </c>
      <c r="G745">
        <v>1977</v>
      </c>
      <c r="H745" t="s">
        <v>204</v>
      </c>
      <c r="I745" t="b">
        <v>1</v>
      </c>
    </row>
    <row r="746" spans="1:9" x14ac:dyDescent="0.2">
      <c r="A746" s="33">
        <v>45291</v>
      </c>
      <c r="B746">
        <v>2024</v>
      </c>
      <c r="C746" t="s">
        <v>220</v>
      </c>
      <c r="D746" t="s">
        <v>263</v>
      </c>
      <c r="E746" t="s">
        <v>202</v>
      </c>
      <c r="F746" t="s">
        <v>209</v>
      </c>
      <c r="G746">
        <v>42397</v>
      </c>
      <c r="H746" t="s">
        <v>204</v>
      </c>
      <c r="I746" t="b">
        <v>1</v>
      </c>
    </row>
    <row r="747" spans="1:9" x14ac:dyDescent="0.2">
      <c r="A747" s="33">
        <v>45291</v>
      </c>
      <c r="B747">
        <v>2024</v>
      </c>
      <c r="C747" t="s">
        <v>220</v>
      </c>
      <c r="D747" t="s">
        <v>263</v>
      </c>
      <c r="E747" t="s">
        <v>202</v>
      </c>
      <c r="F747" t="s">
        <v>210</v>
      </c>
      <c r="G747">
        <v>68.360206385037088</v>
      </c>
      <c r="H747" t="s">
        <v>204</v>
      </c>
      <c r="I747" t="b">
        <v>1</v>
      </c>
    </row>
    <row r="748" spans="1:9" x14ac:dyDescent="0.2">
      <c r="A748" s="33">
        <v>45291</v>
      </c>
      <c r="B748">
        <v>2024</v>
      </c>
      <c r="C748" t="s">
        <v>220</v>
      </c>
      <c r="D748" t="s">
        <v>263</v>
      </c>
      <c r="E748" t="s">
        <v>202</v>
      </c>
      <c r="F748" t="s">
        <v>211</v>
      </c>
      <c r="G748">
        <v>26526</v>
      </c>
      <c r="H748" t="s">
        <v>204</v>
      </c>
      <c r="I748" t="b">
        <v>1</v>
      </c>
    </row>
    <row r="749" spans="1:9" x14ac:dyDescent="0.2">
      <c r="A749" s="33">
        <v>45291</v>
      </c>
      <c r="B749">
        <v>2024</v>
      </c>
      <c r="C749" t="s">
        <v>220</v>
      </c>
      <c r="D749" t="s">
        <v>263</v>
      </c>
      <c r="E749" t="s">
        <v>202</v>
      </c>
      <c r="F749" t="s">
        <v>212</v>
      </c>
      <c r="G749">
        <v>21870</v>
      </c>
      <c r="H749" t="s">
        <v>204</v>
      </c>
      <c r="I749" t="b">
        <v>1</v>
      </c>
    </row>
    <row r="750" spans="1:9" x14ac:dyDescent="0.2">
      <c r="A750" s="33">
        <v>45291</v>
      </c>
      <c r="B750">
        <v>2024</v>
      </c>
      <c r="C750" t="s">
        <v>220</v>
      </c>
      <c r="D750" t="s">
        <v>263</v>
      </c>
      <c r="E750" t="s">
        <v>202</v>
      </c>
      <c r="F750" t="s">
        <v>213</v>
      </c>
      <c r="G750">
        <v>35.262818445662688</v>
      </c>
      <c r="H750" t="s">
        <v>204</v>
      </c>
      <c r="I750" t="b">
        <v>1</v>
      </c>
    </row>
    <row r="751" spans="1:9" x14ac:dyDescent="0.2">
      <c r="A751" s="33">
        <v>45291</v>
      </c>
      <c r="B751">
        <v>2024</v>
      </c>
      <c r="C751" t="s">
        <v>220</v>
      </c>
      <c r="D751" t="s">
        <v>263</v>
      </c>
      <c r="E751" t="s">
        <v>202</v>
      </c>
      <c r="F751" t="s">
        <v>214</v>
      </c>
      <c r="G751">
        <v>27032</v>
      </c>
      <c r="H751" t="s">
        <v>204</v>
      </c>
      <c r="I751" t="b">
        <v>1</v>
      </c>
    </row>
    <row r="752" spans="1:9" x14ac:dyDescent="0.2">
      <c r="A752" s="33">
        <v>45291</v>
      </c>
      <c r="B752">
        <v>2024</v>
      </c>
      <c r="C752" t="s">
        <v>220</v>
      </c>
      <c r="D752" t="s">
        <v>263</v>
      </c>
      <c r="E752" t="s">
        <v>202</v>
      </c>
      <c r="F752" t="s">
        <v>215</v>
      </c>
      <c r="G752">
        <v>43.585940019348598</v>
      </c>
      <c r="H752" t="s">
        <v>204</v>
      </c>
      <c r="I752" t="b">
        <v>1</v>
      </c>
    </row>
    <row r="753" spans="1:9" x14ac:dyDescent="0.2">
      <c r="A753" s="33">
        <v>45291</v>
      </c>
      <c r="B753">
        <v>2024</v>
      </c>
      <c r="C753" t="s">
        <v>220</v>
      </c>
      <c r="D753" t="s">
        <v>263</v>
      </c>
      <c r="E753" t="s">
        <v>202</v>
      </c>
      <c r="F753" t="s">
        <v>216</v>
      </c>
      <c r="G753">
        <v>-506</v>
      </c>
      <c r="H753" t="s">
        <v>204</v>
      </c>
      <c r="I753" t="b">
        <v>1</v>
      </c>
    </row>
    <row r="754" spans="1:9" x14ac:dyDescent="0.2">
      <c r="A754" s="33">
        <v>45291</v>
      </c>
      <c r="B754">
        <v>2024</v>
      </c>
      <c r="C754" t="s">
        <v>220</v>
      </c>
      <c r="D754" t="s">
        <v>263</v>
      </c>
      <c r="E754" t="s">
        <v>202</v>
      </c>
      <c r="F754" t="s">
        <v>217</v>
      </c>
      <c r="G754">
        <v>4656</v>
      </c>
      <c r="H754" t="s">
        <v>204</v>
      </c>
      <c r="I754" t="b">
        <v>1</v>
      </c>
    </row>
    <row r="755" spans="1:9" x14ac:dyDescent="0.2">
      <c r="A755" s="33">
        <v>45291</v>
      </c>
      <c r="B755">
        <v>2024</v>
      </c>
      <c r="C755" t="s">
        <v>220</v>
      </c>
      <c r="D755" t="s">
        <v>263</v>
      </c>
      <c r="E755" t="s">
        <v>202</v>
      </c>
      <c r="F755" t="s">
        <v>218</v>
      </c>
      <c r="G755">
        <v>7142</v>
      </c>
      <c r="H755" t="s">
        <v>204</v>
      </c>
      <c r="I755" t="b">
        <v>1</v>
      </c>
    </row>
    <row r="756" spans="1:9" x14ac:dyDescent="0.2">
      <c r="A756" s="33">
        <v>45291</v>
      </c>
      <c r="B756">
        <v>2024</v>
      </c>
      <c r="C756" t="s">
        <v>220</v>
      </c>
      <c r="D756" t="s">
        <v>263</v>
      </c>
      <c r="E756" t="s">
        <v>202</v>
      </c>
      <c r="F756" t="s">
        <v>1</v>
      </c>
      <c r="G756">
        <v>62020</v>
      </c>
      <c r="H756" t="s">
        <v>204</v>
      </c>
      <c r="I756" t="b">
        <v>1</v>
      </c>
    </row>
    <row r="757" spans="1:9" x14ac:dyDescent="0.2">
      <c r="A757" s="33">
        <v>45291</v>
      </c>
      <c r="B757">
        <v>2024</v>
      </c>
      <c r="C757" t="s">
        <v>220</v>
      </c>
      <c r="D757" t="s">
        <v>263</v>
      </c>
      <c r="E757" t="s">
        <v>202</v>
      </c>
      <c r="F757" t="s">
        <v>219</v>
      </c>
      <c r="G757">
        <v>6246</v>
      </c>
      <c r="H757" t="s">
        <v>204</v>
      </c>
      <c r="I757" t="b">
        <v>1</v>
      </c>
    </row>
    <row r="758" spans="1:9" x14ac:dyDescent="0.2">
      <c r="A758" s="33">
        <v>45382</v>
      </c>
      <c r="B758">
        <v>2024</v>
      </c>
      <c r="C758" t="s">
        <v>222</v>
      </c>
      <c r="D758" t="s">
        <v>264</v>
      </c>
      <c r="E758" t="s">
        <v>202</v>
      </c>
      <c r="F758" t="s">
        <v>203</v>
      </c>
      <c r="G758">
        <v>2.95</v>
      </c>
      <c r="H758" t="s">
        <v>204</v>
      </c>
      <c r="I758" t="b">
        <v>1</v>
      </c>
    </row>
    <row r="759" spans="1:9" x14ac:dyDescent="0.2">
      <c r="A759" s="33">
        <v>45382</v>
      </c>
      <c r="B759">
        <v>2024</v>
      </c>
      <c r="C759" t="s">
        <v>222</v>
      </c>
      <c r="D759" t="s">
        <v>264</v>
      </c>
      <c r="E759" t="s">
        <v>202</v>
      </c>
      <c r="F759" t="s">
        <v>205</v>
      </c>
      <c r="G759">
        <v>18505</v>
      </c>
      <c r="H759" t="s">
        <v>204</v>
      </c>
      <c r="I759" t="b">
        <v>1</v>
      </c>
    </row>
    <row r="760" spans="1:9" x14ac:dyDescent="0.2">
      <c r="A760" s="33">
        <v>45382</v>
      </c>
      <c r="B760">
        <v>2024</v>
      </c>
      <c r="C760" t="s">
        <v>222</v>
      </c>
      <c r="D760" t="s">
        <v>264</v>
      </c>
      <c r="E760" t="s">
        <v>202</v>
      </c>
      <c r="F760" t="s">
        <v>206</v>
      </c>
      <c r="G760">
        <v>6027</v>
      </c>
      <c r="H760" t="s">
        <v>204</v>
      </c>
      <c r="I760" t="b">
        <v>1</v>
      </c>
    </row>
    <row r="761" spans="1:9" x14ac:dyDescent="0.2">
      <c r="A761" s="33">
        <v>45382</v>
      </c>
      <c r="B761">
        <v>2024</v>
      </c>
      <c r="C761" t="s">
        <v>222</v>
      </c>
      <c r="D761" t="s">
        <v>264</v>
      </c>
      <c r="E761" t="s">
        <v>202</v>
      </c>
      <c r="F761" t="s">
        <v>207</v>
      </c>
      <c r="G761">
        <v>2.94</v>
      </c>
      <c r="H761" t="s">
        <v>204</v>
      </c>
      <c r="I761" t="b">
        <v>1</v>
      </c>
    </row>
    <row r="762" spans="1:9" x14ac:dyDescent="0.2">
      <c r="A762" s="33">
        <v>45382</v>
      </c>
      <c r="B762">
        <v>2024</v>
      </c>
      <c r="C762" t="s">
        <v>222</v>
      </c>
      <c r="D762" t="s">
        <v>264</v>
      </c>
      <c r="E762" t="s">
        <v>202</v>
      </c>
      <c r="F762" t="s">
        <v>10</v>
      </c>
      <c r="G762">
        <v>33608</v>
      </c>
      <c r="H762" t="s">
        <v>204</v>
      </c>
      <c r="I762" t="b">
        <v>1</v>
      </c>
    </row>
    <row r="763" spans="1:9" x14ac:dyDescent="0.2">
      <c r="A763" s="33">
        <v>45382</v>
      </c>
      <c r="B763">
        <v>2024</v>
      </c>
      <c r="C763" t="s">
        <v>222</v>
      </c>
      <c r="D763" t="s">
        <v>264</v>
      </c>
      <c r="E763" t="s">
        <v>202</v>
      </c>
      <c r="F763" t="s">
        <v>208</v>
      </c>
      <c r="G763">
        <v>1912</v>
      </c>
      <c r="H763" t="s">
        <v>204</v>
      </c>
      <c r="I763" t="b">
        <v>1</v>
      </c>
    </row>
    <row r="764" spans="1:9" x14ac:dyDescent="0.2">
      <c r="A764" s="33">
        <v>45382</v>
      </c>
      <c r="B764">
        <v>2024</v>
      </c>
      <c r="C764" t="s">
        <v>222</v>
      </c>
      <c r="D764" t="s">
        <v>264</v>
      </c>
      <c r="E764" t="s">
        <v>202</v>
      </c>
      <c r="F764" t="s">
        <v>209</v>
      </c>
      <c r="G764">
        <v>43353</v>
      </c>
      <c r="H764" t="s">
        <v>204</v>
      </c>
      <c r="I764" t="b">
        <v>1</v>
      </c>
    </row>
    <row r="765" spans="1:9" x14ac:dyDescent="0.2">
      <c r="A765" s="33">
        <v>45382</v>
      </c>
      <c r="B765">
        <v>2024</v>
      </c>
      <c r="C765" t="s">
        <v>222</v>
      </c>
      <c r="D765" t="s">
        <v>264</v>
      </c>
      <c r="E765" t="s">
        <v>202</v>
      </c>
      <c r="F765" t="s">
        <v>210</v>
      </c>
      <c r="G765">
        <v>70.084710142584626</v>
      </c>
      <c r="H765" t="s">
        <v>204</v>
      </c>
      <c r="I765" t="b">
        <v>1</v>
      </c>
    </row>
    <row r="766" spans="1:9" x14ac:dyDescent="0.2">
      <c r="A766" s="33">
        <v>45382</v>
      </c>
      <c r="B766">
        <v>2024</v>
      </c>
      <c r="C766" t="s">
        <v>222</v>
      </c>
      <c r="D766" t="s">
        <v>264</v>
      </c>
      <c r="E766" t="s">
        <v>202</v>
      </c>
      <c r="F766" t="s">
        <v>211</v>
      </c>
      <c r="G766">
        <v>26727</v>
      </c>
      <c r="H766" t="s">
        <v>204</v>
      </c>
      <c r="I766" t="b">
        <v>1</v>
      </c>
    </row>
    <row r="767" spans="1:9" x14ac:dyDescent="0.2">
      <c r="A767" s="33">
        <v>45382</v>
      </c>
      <c r="B767">
        <v>2024</v>
      </c>
      <c r="C767" t="s">
        <v>222</v>
      </c>
      <c r="D767" t="s">
        <v>264</v>
      </c>
      <c r="E767" t="s">
        <v>202</v>
      </c>
      <c r="F767" t="s">
        <v>212</v>
      </c>
      <c r="G767">
        <v>21939</v>
      </c>
      <c r="H767" t="s">
        <v>204</v>
      </c>
      <c r="I767" t="b">
        <v>1</v>
      </c>
    </row>
    <row r="768" spans="1:9" x14ac:dyDescent="0.2">
      <c r="A768" s="33">
        <v>45382</v>
      </c>
      <c r="B768">
        <v>2024</v>
      </c>
      <c r="C768" t="s">
        <v>222</v>
      </c>
      <c r="D768" t="s">
        <v>264</v>
      </c>
      <c r="E768" t="s">
        <v>202</v>
      </c>
      <c r="F768" t="s">
        <v>213</v>
      </c>
      <c r="G768">
        <v>35.466714087102723</v>
      </c>
      <c r="H768" t="s">
        <v>204</v>
      </c>
      <c r="I768" t="b">
        <v>1</v>
      </c>
    </row>
    <row r="769" spans="1:9" x14ac:dyDescent="0.2">
      <c r="A769" s="33">
        <v>45382</v>
      </c>
      <c r="B769">
        <v>2024</v>
      </c>
      <c r="C769" t="s">
        <v>222</v>
      </c>
      <c r="D769" t="s">
        <v>264</v>
      </c>
      <c r="E769" t="s">
        <v>202</v>
      </c>
      <c r="F769" t="s">
        <v>214</v>
      </c>
      <c r="G769">
        <v>27581</v>
      </c>
      <c r="H769" t="s">
        <v>204</v>
      </c>
      <c r="I769" t="b">
        <v>1</v>
      </c>
    </row>
    <row r="770" spans="1:9" x14ac:dyDescent="0.2">
      <c r="A770" s="33">
        <v>45382</v>
      </c>
      <c r="B770">
        <v>2024</v>
      </c>
      <c r="C770" t="s">
        <v>222</v>
      </c>
      <c r="D770" t="s">
        <v>264</v>
      </c>
      <c r="E770" t="s">
        <v>202</v>
      </c>
      <c r="F770" t="s">
        <v>215</v>
      </c>
      <c r="G770">
        <v>44.587603866921008</v>
      </c>
      <c r="H770" t="s">
        <v>204</v>
      </c>
      <c r="I770" t="b">
        <v>1</v>
      </c>
    </row>
    <row r="771" spans="1:9" x14ac:dyDescent="0.2">
      <c r="A771" s="33">
        <v>45382</v>
      </c>
      <c r="B771">
        <v>2024</v>
      </c>
      <c r="C771" t="s">
        <v>222</v>
      </c>
      <c r="D771" t="s">
        <v>264</v>
      </c>
      <c r="E771" t="s">
        <v>202</v>
      </c>
      <c r="F771" t="s">
        <v>216</v>
      </c>
      <c r="G771">
        <v>-854</v>
      </c>
      <c r="H771" t="s">
        <v>204</v>
      </c>
      <c r="I771" t="b">
        <v>1</v>
      </c>
    </row>
    <row r="772" spans="1:9" x14ac:dyDescent="0.2">
      <c r="A772" s="33">
        <v>45382</v>
      </c>
      <c r="B772">
        <v>2024</v>
      </c>
      <c r="C772" t="s">
        <v>222</v>
      </c>
      <c r="D772" t="s">
        <v>264</v>
      </c>
      <c r="E772" t="s">
        <v>202</v>
      </c>
      <c r="F772" t="s">
        <v>217</v>
      </c>
      <c r="G772">
        <v>4788</v>
      </c>
      <c r="H772" t="s">
        <v>204</v>
      </c>
      <c r="I772" t="b">
        <v>1</v>
      </c>
    </row>
    <row r="773" spans="1:9" x14ac:dyDescent="0.2">
      <c r="A773" s="33">
        <v>45382</v>
      </c>
      <c r="B773">
        <v>2024</v>
      </c>
      <c r="C773" t="s">
        <v>222</v>
      </c>
      <c r="D773" t="s">
        <v>264</v>
      </c>
      <c r="E773" t="s">
        <v>202</v>
      </c>
      <c r="F773" t="s">
        <v>218</v>
      </c>
      <c r="G773">
        <v>7653</v>
      </c>
      <c r="H773" t="s">
        <v>204</v>
      </c>
      <c r="I773" t="b">
        <v>1</v>
      </c>
    </row>
    <row r="774" spans="1:9" x14ac:dyDescent="0.2">
      <c r="A774" s="33">
        <v>45382</v>
      </c>
      <c r="B774">
        <v>2024</v>
      </c>
      <c r="C774" t="s">
        <v>222</v>
      </c>
      <c r="D774" t="s">
        <v>264</v>
      </c>
      <c r="E774" t="s">
        <v>202</v>
      </c>
      <c r="F774" t="s">
        <v>1</v>
      </c>
      <c r="G774">
        <v>61858</v>
      </c>
      <c r="H774" t="s">
        <v>204</v>
      </c>
      <c r="I774" t="b">
        <v>1</v>
      </c>
    </row>
    <row r="775" spans="1:9" x14ac:dyDescent="0.2">
      <c r="A775" s="33">
        <v>45382</v>
      </c>
      <c r="B775">
        <v>2024</v>
      </c>
      <c r="C775" t="s">
        <v>222</v>
      </c>
      <c r="D775" t="s">
        <v>264</v>
      </c>
      <c r="E775" t="s">
        <v>202</v>
      </c>
      <c r="F775" t="s">
        <v>219</v>
      </c>
      <c r="G775">
        <v>6207</v>
      </c>
      <c r="H775" t="s">
        <v>204</v>
      </c>
      <c r="I775" t="b">
        <v>1</v>
      </c>
    </row>
    <row r="776" spans="1:9" x14ac:dyDescent="0.2">
      <c r="A776" s="33">
        <v>45473</v>
      </c>
      <c r="B776">
        <v>2024</v>
      </c>
      <c r="C776" t="s">
        <v>224</v>
      </c>
      <c r="D776" t="s">
        <v>265</v>
      </c>
      <c r="E776" t="s">
        <v>202</v>
      </c>
      <c r="F776" t="s">
        <v>203</v>
      </c>
      <c r="G776">
        <v>2.9699999999999989</v>
      </c>
      <c r="H776" t="s">
        <v>204</v>
      </c>
      <c r="I776" t="b">
        <v>1</v>
      </c>
    </row>
    <row r="777" spans="1:9" x14ac:dyDescent="0.2">
      <c r="A777" s="33">
        <v>45473</v>
      </c>
      <c r="B777">
        <v>2024</v>
      </c>
      <c r="C777" t="s">
        <v>224</v>
      </c>
      <c r="D777" t="s">
        <v>265</v>
      </c>
      <c r="E777" t="s">
        <v>202</v>
      </c>
      <c r="F777" t="s">
        <v>205</v>
      </c>
      <c r="G777">
        <v>19684</v>
      </c>
      <c r="H777" t="s">
        <v>204</v>
      </c>
      <c r="I777" t="b">
        <v>1</v>
      </c>
    </row>
    <row r="778" spans="1:9" x14ac:dyDescent="0.2">
      <c r="A778" s="33">
        <v>45473</v>
      </c>
      <c r="B778">
        <v>2024</v>
      </c>
      <c r="C778" t="s">
        <v>224</v>
      </c>
      <c r="D778" t="s">
        <v>265</v>
      </c>
      <c r="E778" t="s">
        <v>202</v>
      </c>
      <c r="F778" t="s">
        <v>206</v>
      </c>
      <c r="G778">
        <v>6380</v>
      </c>
      <c r="H778" t="s">
        <v>204</v>
      </c>
      <c r="I778" t="b">
        <v>1</v>
      </c>
    </row>
    <row r="779" spans="1:9" x14ac:dyDescent="0.2">
      <c r="A779" s="33">
        <v>45473</v>
      </c>
      <c r="B779">
        <v>2024</v>
      </c>
      <c r="C779" t="s">
        <v>224</v>
      </c>
      <c r="D779" t="s">
        <v>265</v>
      </c>
      <c r="E779" t="s">
        <v>202</v>
      </c>
      <c r="F779" t="s">
        <v>207</v>
      </c>
      <c r="G779">
        <v>2.9400000000000008</v>
      </c>
      <c r="H779" t="s">
        <v>204</v>
      </c>
      <c r="I779" t="b">
        <v>1</v>
      </c>
    </row>
    <row r="780" spans="1:9" x14ac:dyDescent="0.2">
      <c r="A780" s="33">
        <v>45473</v>
      </c>
      <c r="B780">
        <v>2024</v>
      </c>
      <c r="C780" t="s">
        <v>224</v>
      </c>
      <c r="D780" t="s">
        <v>265</v>
      </c>
      <c r="E780" t="s">
        <v>202</v>
      </c>
      <c r="F780" t="s">
        <v>10</v>
      </c>
      <c r="G780">
        <v>34305</v>
      </c>
      <c r="H780" t="s">
        <v>204</v>
      </c>
      <c r="I780" t="b">
        <v>1</v>
      </c>
    </row>
    <row r="781" spans="1:9" x14ac:dyDescent="0.2">
      <c r="A781" s="33">
        <v>45473</v>
      </c>
      <c r="B781">
        <v>2024</v>
      </c>
      <c r="C781" t="s">
        <v>224</v>
      </c>
      <c r="D781" t="s">
        <v>265</v>
      </c>
      <c r="E781" t="s">
        <v>202</v>
      </c>
      <c r="F781" t="s">
        <v>208</v>
      </c>
      <c r="G781">
        <v>2246</v>
      </c>
      <c r="H781" t="s">
        <v>204</v>
      </c>
      <c r="I781" t="b">
        <v>1</v>
      </c>
    </row>
    <row r="782" spans="1:9" x14ac:dyDescent="0.2">
      <c r="A782" s="33">
        <v>45473</v>
      </c>
      <c r="B782">
        <v>2024</v>
      </c>
      <c r="C782" t="s">
        <v>224</v>
      </c>
      <c r="D782" t="s">
        <v>265</v>
      </c>
      <c r="E782" t="s">
        <v>202</v>
      </c>
      <c r="F782" t="s">
        <v>209</v>
      </c>
      <c r="G782">
        <v>45043</v>
      </c>
      <c r="H782" t="s">
        <v>204</v>
      </c>
      <c r="I782" t="b">
        <v>1</v>
      </c>
    </row>
    <row r="783" spans="1:9" x14ac:dyDescent="0.2">
      <c r="A783" s="33">
        <v>45473</v>
      </c>
      <c r="B783">
        <v>2024</v>
      </c>
      <c r="C783" t="s">
        <v>224</v>
      </c>
      <c r="D783" t="s">
        <v>265</v>
      </c>
      <c r="E783" t="s">
        <v>202</v>
      </c>
      <c r="F783" t="s">
        <v>210</v>
      </c>
      <c r="G783">
        <v>69.589197707293721</v>
      </c>
      <c r="H783" t="s">
        <v>204</v>
      </c>
      <c r="I783" t="b">
        <v>1</v>
      </c>
    </row>
    <row r="784" spans="1:9" x14ac:dyDescent="0.2">
      <c r="A784" s="33">
        <v>45473</v>
      </c>
      <c r="B784">
        <v>2024</v>
      </c>
      <c r="C784" t="s">
        <v>224</v>
      </c>
      <c r="D784" t="s">
        <v>265</v>
      </c>
      <c r="E784" t="s">
        <v>202</v>
      </c>
      <c r="F784" t="s">
        <v>211</v>
      </c>
      <c r="G784">
        <v>27250</v>
      </c>
      <c r="H784" t="s">
        <v>204</v>
      </c>
      <c r="I784" t="b">
        <v>1</v>
      </c>
    </row>
    <row r="785" spans="1:9" x14ac:dyDescent="0.2">
      <c r="A785" s="33">
        <v>45473</v>
      </c>
      <c r="B785">
        <v>2024</v>
      </c>
      <c r="C785" t="s">
        <v>224</v>
      </c>
      <c r="D785" t="s">
        <v>265</v>
      </c>
      <c r="E785" t="s">
        <v>202</v>
      </c>
      <c r="F785" t="s">
        <v>212</v>
      </c>
      <c r="G785">
        <v>22036</v>
      </c>
      <c r="H785" t="s">
        <v>204</v>
      </c>
      <c r="I785" t="b">
        <v>1</v>
      </c>
    </row>
    <row r="786" spans="1:9" x14ac:dyDescent="0.2">
      <c r="A786" s="33">
        <v>45473</v>
      </c>
      <c r="B786">
        <v>2024</v>
      </c>
      <c r="C786" t="s">
        <v>224</v>
      </c>
      <c r="D786" t="s">
        <v>265</v>
      </c>
      <c r="E786" t="s">
        <v>202</v>
      </c>
      <c r="F786" t="s">
        <v>213</v>
      </c>
      <c r="G786">
        <v>34.044525468506187</v>
      </c>
      <c r="H786" t="s">
        <v>204</v>
      </c>
      <c r="I786" t="b">
        <v>1</v>
      </c>
    </row>
    <row r="787" spans="1:9" x14ac:dyDescent="0.2">
      <c r="A787" s="33">
        <v>45473</v>
      </c>
      <c r="B787">
        <v>2024</v>
      </c>
      <c r="C787" t="s">
        <v>224</v>
      </c>
      <c r="D787" t="s">
        <v>265</v>
      </c>
      <c r="E787" t="s">
        <v>202</v>
      </c>
      <c r="F787" t="s">
        <v>214</v>
      </c>
      <c r="G787">
        <v>27925</v>
      </c>
      <c r="H787" t="s">
        <v>204</v>
      </c>
      <c r="I787" t="b">
        <v>1</v>
      </c>
    </row>
    <row r="788" spans="1:9" x14ac:dyDescent="0.2">
      <c r="A788" s="33">
        <v>45473</v>
      </c>
      <c r="B788">
        <v>2024</v>
      </c>
      <c r="C788" t="s">
        <v>224</v>
      </c>
      <c r="D788" t="s">
        <v>265</v>
      </c>
      <c r="E788" t="s">
        <v>202</v>
      </c>
      <c r="F788" t="s">
        <v>215</v>
      </c>
      <c r="G788">
        <v>43.14273796097455</v>
      </c>
      <c r="H788" t="s">
        <v>204</v>
      </c>
      <c r="I788" t="b">
        <v>1</v>
      </c>
    </row>
    <row r="789" spans="1:9" x14ac:dyDescent="0.2">
      <c r="A789" s="33">
        <v>45473</v>
      </c>
      <c r="B789">
        <v>2024</v>
      </c>
      <c r="C789" t="s">
        <v>224</v>
      </c>
      <c r="D789" t="s">
        <v>265</v>
      </c>
      <c r="E789" t="s">
        <v>202</v>
      </c>
      <c r="F789" t="s">
        <v>216</v>
      </c>
      <c r="G789">
        <v>-675</v>
      </c>
      <c r="H789" t="s">
        <v>204</v>
      </c>
      <c r="I789" t="b">
        <v>1</v>
      </c>
    </row>
    <row r="790" spans="1:9" x14ac:dyDescent="0.2">
      <c r="A790" s="33">
        <v>45473</v>
      </c>
      <c r="B790">
        <v>2024</v>
      </c>
      <c r="C790" t="s">
        <v>224</v>
      </c>
      <c r="D790" t="s">
        <v>265</v>
      </c>
      <c r="E790" t="s">
        <v>202</v>
      </c>
      <c r="F790" t="s">
        <v>217</v>
      </c>
      <c r="G790">
        <v>5214</v>
      </c>
      <c r="H790" t="s">
        <v>204</v>
      </c>
      <c r="I790" t="b">
        <v>1</v>
      </c>
    </row>
    <row r="791" spans="1:9" x14ac:dyDescent="0.2">
      <c r="A791" s="33">
        <v>45473</v>
      </c>
      <c r="B791">
        <v>2024</v>
      </c>
      <c r="C791" t="s">
        <v>224</v>
      </c>
      <c r="D791" t="s">
        <v>265</v>
      </c>
      <c r="E791" t="s">
        <v>202</v>
      </c>
      <c r="F791" t="s">
        <v>218</v>
      </c>
      <c r="G791">
        <v>8056</v>
      </c>
      <c r="H791" t="s">
        <v>204</v>
      </c>
      <c r="I791" t="b">
        <v>1</v>
      </c>
    </row>
    <row r="792" spans="1:9" x14ac:dyDescent="0.2">
      <c r="A792" s="33">
        <v>45473</v>
      </c>
      <c r="B792">
        <v>2024</v>
      </c>
      <c r="C792" t="s">
        <v>224</v>
      </c>
      <c r="D792" t="s">
        <v>265</v>
      </c>
      <c r="E792" t="s">
        <v>202</v>
      </c>
      <c r="F792" t="s">
        <v>1</v>
      </c>
      <c r="G792">
        <v>64727</v>
      </c>
      <c r="H792" t="s">
        <v>204</v>
      </c>
      <c r="I792" t="b">
        <v>1</v>
      </c>
    </row>
    <row r="793" spans="1:9" x14ac:dyDescent="0.2">
      <c r="A793" s="33">
        <v>45473</v>
      </c>
      <c r="B793">
        <v>2024</v>
      </c>
      <c r="C793" t="s">
        <v>224</v>
      </c>
      <c r="D793" t="s">
        <v>265</v>
      </c>
      <c r="E793" t="s">
        <v>202</v>
      </c>
      <c r="F793" t="s">
        <v>219</v>
      </c>
      <c r="G793">
        <v>6816</v>
      </c>
      <c r="H793" t="s">
        <v>204</v>
      </c>
      <c r="I793" t="b">
        <v>1</v>
      </c>
    </row>
    <row r="794" spans="1:9" x14ac:dyDescent="0.2">
      <c r="A794" s="33">
        <v>45565</v>
      </c>
      <c r="B794">
        <v>2025</v>
      </c>
      <c r="C794" t="s">
        <v>200</v>
      </c>
      <c r="D794" t="s">
        <v>266</v>
      </c>
      <c r="E794" t="s">
        <v>202</v>
      </c>
      <c r="F794" t="s">
        <v>203</v>
      </c>
      <c r="G794">
        <v>3.32</v>
      </c>
      <c r="H794" t="s">
        <v>204</v>
      </c>
      <c r="I794" t="b">
        <v>1</v>
      </c>
    </row>
    <row r="795" spans="1:9" x14ac:dyDescent="0.2">
      <c r="A795" s="33">
        <v>45565</v>
      </c>
      <c r="B795">
        <v>2025</v>
      </c>
      <c r="C795" t="s">
        <v>200</v>
      </c>
      <c r="D795" t="s">
        <v>266</v>
      </c>
      <c r="E795" t="s">
        <v>202</v>
      </c>
      <c r="F795" t="s">
        <v>205</v>
      </c>
      <c r="G795">
        <v>20099</v>
      </c>
      <c r="H795" t="s">
        <v>204</v>
      </c>
      <c r="I795" t="b">
        <v>1</v>
      </c>
    </row>
    <row r="796" spans="1:9" x14ac:dyDescent="0.2">
      <c r="A796" s="33">
        <v>45565</v>
      </c>
      <c r="B796">
        <v>2025</v>
      </c>
      <c r="C796" t="s">
        <v>200</v>
      </c>
      <c r="D796" t="s">
        <v>266</v>
      </c>
      <c r="E796" t="s">
        <v>202</v>
      </c>
      <c r="F796" t="s">
        <v>206</v>
      </c>
      <c r="G796">
        <v>7383</v>
      </c>
      <c r="H796" t="s">
        <v>204</v>
      </c>
      <c r="I796" t="b">
        <v>1</v>
      </c>
    </row>
    <row r="797" spans="1:9" x14ac:dyDescent="0.2">
      <c r="A797" s="33">
        <v>45565</v>
      </c>
      <c r="B797">
        <v>2025</v>
      </c>
      <c r="C797" t="s">
        <v>200</v>
      </c>
      <c r="D797" t="s">
        <v>266</v>
      </c>
      <c r="E797" t="s">
        <v>202</v>
      </c>
      <c r="F797" t="s">
        <v>207</v>
      </c>
      <c r="G797">
        <v>3.3</v>
      </c>
      <c r="H797" t="s">
        <v>204</v>
      </c>
      <c r="I797" t="b">
        <v>1</v>
      </c>
    </row>
    <row r="798" spans="1:9" x14ac:dyDescent="0.2">
      <c r="A798" s="33">
        <v>45565</v>
      </c>
      <c r="B798">
        <v>2025</v>
      </c>
      <c r="C798" t="s">
        <v>200</v>
      </c>
      <c r="D798" t="s">
        <v>266</v>
      </c>
      <c r="E798" t="s">
        <v>202</v>
      </c>
      <c r="F798" t="s">
        <v>10</v>
      </c>
      <c r="G798">
        <v>37935</v>
      </c>
      <c r="H798" t="s">
        <v>204</v>
      </c>
      <c r="I798" t="b">
        <v>1</v>
      </c>
    </row>
    <row r="799" spans="1:9" x14ac:dyDescent="0.2">
      <c r="A799" s="33">
        <v>45565</v>
      </c>
      <c r="B799">
        <v>2025</v>
      </c>
      <c r="C799" t="s">
        <v>200</v>
      </c>
      <c r="D799" t="s">
        <v>266</v>
      </c>
      <c r="E799" t="s">
        <v>202</v>
      </c>
      <c r="F799" t="s">
        <v>208</v>
      </c>
      <c r="G799">
        <v>1673</v>
      </c>
      <c r="H799" t="s">
        <v>204</v>
      </c>
      <c r="I799" t="b">
        <v>1</v>
      </c>
    </row>
    <row r="800" spans="1:9" x14ac:dyDescent="0.2">
      <c r="A800" s="33">
        <v>45565</v>
      </c>
      <c r="B800">
        <v>2025</v>
      </c>
      <c r="C800" t="s">
        <v>200</v>
      </c>
      <c r="D800" t="s">
        <v>266</v>
      </c>
      <c r="E800" t="s">
        <v>202</v>
      </c>
      <c r="F800" t="s">
        <v>209</v>
      </c>
      <c r="G800">
        <v>45486</v>
      </c>
      <c r="H800" t="s">
        <v>204</v>
      </c>
      <c r="I800" t="b">
        <v>1</v>
      </c>
    </row>
    <row r="801" spans="1:9" x14ac:dyDescent="0.2">
      <c r="A801" s="33">
        <v>45565</v>
      </c>
      <c r="B801">
        <v>2025</v>
      </c>
      <c r="C801" t="s">
        <v>200</v>
      </c>
      <c r="D801" t="s">
        <v>266</v>
      </c>
      <c r="E801" t="s">
        <v>202</v>
      </c>
      <c r="F801" t="s">
        <v>210</v>
      </c>
      <c r="G801">
        <v>69.354273080734927</v>
      </c>
      <c r="H801" t="s">
        <v>204</v>
      </c>
      <c r="I801" t="b">
        <v>1</v>
      </c>
    </row>
    <row r="802" spans="1:9" x14ac:dyDescent="0.2">
      <c r="A802" s="33">
        <v>45565</v>
      </c>
      <c r="B802">
        <v>2025</v>
      </c>
      <c r="C802" t="s">
        <v>200</v>
      </c>
      <c r="D802" t="s">
        <v>266</v>
      </c>
      <c r="E802" t="s">
        <v>202</v>
      </c>
      <c r="F802" t="s">
        <v>211</v>
      </c>
      <c r="G802">
        <v>30269</v>
      </c>
      <c r="H802" t="s">
        <v>204</v>
      </c>
      <c r="I802" t="b">
        <v>1</v>
      </c>
    </row>
    <row r="803" spans="1:9" x14ac:dyDescent="0.2">
      <c r="A803" s="33">
        <v>45565</v>
      </c>
      <c r="B803">
        <v>2025</v>
      </c>
      <c r="C803" t="s">
        <v>200</v>
      </c>
      <c r="D803" t="s">
        <v>266</v>
      </c>
      <c r="E803" t="s">
        <v>202</v>
      </c>
      <c r="F803" t="s">
        <v>212</v>
      </c>
      <c r="G803">
        <v>24667</v>
      </c>
      <c r="H803" t="s">
        <v>204</v>
      </c>
      <c r="I803" t="b">
        <v>1</v>
      </c>
    </row>
    <row r="804" spans="1:9" x14ac:dyDescent="0.2">
      <c r="A804" s="33">
        <v>45565</v>
      </c>
      <c r="B804">
        <v>2025</v>
      </c>
      <c r="C804" t="s">
        <v>200</v>
      </c>
      <c r="D804" t="s">
        <v>266</v>
      </c>
      <c r="E804" t="s">
        <v>202</v>
      </c>
      <c r="F804" t="s">
        <v>213</v>
      </c>
      <c r="G804">
        <v>37.610734161774793</v>
      </c>
      <c r="H804" t="s">
        <v>204</v>
      </c>
      <c r="I804" t="b">
        <v>1</v>
      </c>
    </row>
    <row r="805" spans="1:9" x14ac:dyDescent="0.2">
      <c r="A805" s="33">
        <v>45565</v>
      </c>
      <c r="B805">
        <v>2025</v>
      </c>
      <c r="C805" t="s">
        <v>200</v>
      </c>
      <c r="D805" t="s">
        <v>266</v>
      </c>
      <c r="E805" t="s">
        <v>202</v>
      </c>
      <c r="F805" t="s">
        <v>214</v>
      </c>
      <c r="G805">
        <v>30552</v>
      </c>
      <c r="H805" t="s">
        <v>204</v>
      </c>
      <c r="I805" t="b">
        <v>1</v>
      </c>
    </row>
    <row r="806" spans="1:9" x14ac:dyDescent="0.2">
      <c r="A806" s="33">
        <v>45565</v>
      </c>
      <c r="B806">
        <v>2025</v>
      </c>
      <c r="C806" t="s">
        <v>200</v>
      </c>
      <c r="D806" t="s">
        <v>266</v>
      </c>
      <c r="E806" t="s">
        <v>202</v>
      </c>
      <c r="F806" t="s">
        <v>215</v>
      </c>
      <c r="G806">
        <v>46.583822520393383</v>
      </c>
      <c r="H806" t="s">
        <v>204</v>
      </c>
      <c r="I806" t="b">
        <v>1</v>
      </c>
    </row>
    <row r="807" spans="1:9" x14ac:dyDescent="0.2">
      <c r="A807" s="33">
        <v>45565</v>
      </c>
      <c r="B807">
        <v>2025</v>
      </c>
      <c r="C807" t="s">
        <v>200</v>
      </c>
      <c r="D807" t="s">
        <v>266</v>
      </c>
      <c r="E807" t="s">
        <v>202</v>
      </c>
      <c r="F807" t="s">
        <v>216</v>
      </c>
      <c r="G807">
        <v>-283</v>
      </c>
      <c r="H807" t="s">
        <v>204</v>
      </c>
      <c r="I807" t="b">
        <v>1</v>
      </c>
    </row>
    <row r="808" spans="1:9" x14ac:dyDescent="0.2">
      <c r="A808" s="33">
        <v>45565</v>
      </c>
      <c r="B808">
        <v>2025</v>
      </c>
      <c r="C808" t="s">
        <v>200</v>
      </c>
      <c r="D808" t="s">
        <v>266</v>
      </c>
      <c r="E808" t="s">
        <v>202</v>
      </c>
      <c r="F808" t="s">
        <v>217</v>
      </c>
      <c r="G808">
        <v>5602</v>
      </c>
      <c r="H808" t="s">
        <v>204</v>
      </c>
      <c r="I808" t="b">
        <v>1</v>
      </c>
    </row>
    <row r="809" spans="1:9" x14ac:dyDescent="0.2">
      <c r="A809" s="33">
        <v>45565</v>
      </c>
      <c r="B809">
        <v>2025</v>
      </c>
      <c r="C809" t="s">
        <v>200</v>
      </c>
      <c r="D809" t="s">
        <v>266</v>
      </c>
      <c r="E809" t="s">
        <v>202</v>
      </c>
      <c r="F809" t="s">
        <v>218</v>
      </c>
      <c r="G809">
        <v>7544</v>
      </c>
      <c r="H809" t="s">
        <v>204</v>
      </c>
      <c r="I809" t="b">
        <v>1</v>
      </c>
    </row>
    <row r="810" spans="1:9" x14ac:dyDescent="0.2">
      <c r="A810" s="33">
        <v>45565</v>
      </c>
      <c r="B810">
        <v>2025</v>
      </c>
      <c r="C810" t="s">
        <v>200</v>
      </c>
      <c r="D810" t="s">
        <v>266</v>
      </c>
      <c r="E810" t="s">
        <v>202</v>
      </c>
      <c r="F810" t="s">
        <v>1</v>
      </c>
      <c r="G810">
        <v>65585</v>
      </c>
      <c r="H810" t="s">
        <v>204</v>
      </c>
      <c r="I810" t="b">
        <v>1</v>
      </c>
    </row>
    <row r="811" spans="1:9" x14ac:dyDescent="0.2">
      <c r="A811" s="33">
        <v>45565</v>
      </c>
      <c r="B811">
        <v>2025</v>
      </c>
      <c r="C811" t="s">
        <v>200</v>
      </c>
      <c r="D811" t="s">
        <v>266</v>
      </c>
      <c r="E811" t="s">
        <v>202</v>
      </c>
      <c r="F811" t="s">
        <v>219</v>
      </c>
      <c r="G811">
        <v>5717</v>
      </c>
      <c r="H811" t="s">
        <v>204</v>
      </c>
      <c r="I811" t="b">
        <v>1</v>
      </c>
    </row>
    <row r="812" spans="1:9" x14ac:dyDescent="0.2">
      <c r="A812" s="33">
        <v>45657</v>
      </c>
      <c r="B812">
        <v>2025</v>
      </c>
      <c r="C812" t="s">
        <v>220</v>
      </c>
      <c r="D812" t="s">
        <v>267</v>
      </c>
      <c r="E812" t="s">
        <v>202</v>
      </c>
      <c r="F812" t="s">
        <v>203</v>
      </c>
      <c r="G812">
        <v>3.24</v>
      </c>
      <c r="H812" t="s">
        <v>204</v>
      </c>
      <c r="I812" t="b">
        <v>1</v>
      </c>
    </row>
    <row r="813" spans="1:9" x14ac:dyDescent="0.2">
      <c r="A813" s="33">
        <v>45657</v>
      </c>
      <c r="B813">
        <v>2025</v>
      </c>
      <c r="C813" t="s">
        <v>220</v>
      </c>
      <c r="D813" t="s">
        <v>267</v>
      </c>
      <c r="E813" t="s">
        <v>202</v>
      </c>
      <c r="F813" t="s">
        <v>205</v>
      </c>
      <c r="G813">
        <v>21799</v>
      </c>
      <c r="H813" t="s">
        <v>204</v>
      </c>
      <c r="I813" t="b">
        <v>1</v>
      </c>
    </row>
    <row r="814" spans="1:9" x14ac:dyDescent="0.2">
      <c r="A814" s="33">
        <v>45657</v>
      </c>
      <c r="B814">
        <v>2025</v>
      </c>
      <c r="C814" t="s">
        <v>220</v>
      </c>
      <c r="D814" t="s">
        <v>267</v>
      </c>
      <c r="E814" t="s">
        <v>202</v>
      </c>
      <c r="F814" t="s">
        <v>206</v>
      </c>
      <c r="G814">
        <v>6827</v>
      </c>
      <c r="H814" t="s">
        <v>204</v>
      </c>
      <c r="I814" t="b">
        <v>1</v>
      </c>
    </row>
    <row r="815" spans="1:9" x14ac:dyDescent="0.2">
      <c r="A815" s="33">
        <v>45657</v>
      </c>
      <c r="B815">
        <v>2025</v>
      </c>
      <c r="C815" t="s">
        <v>220</v>
      </c>
      <c r="D815" t="s">
        <v>267</v>
      </c>
      <c r="E815" t="s">
        <v>202</v>
      </c>
      <c r="F815" t="s">
        <v>207</v>
      </c>
      <c r="G815">
        <v>3.23</v>
      </c>
      <c r="H815" t="s">
        <v>204</v>
      </c>
      <c r="I815" t="b">
        <v>1</v>
      </c>
    </row>
    <row r="816" spans="1:9" x14ac:dyDescent="0.2">
      <c r="A816" s="33">
        <v>45657</v>
      </c>
      <c r="B816">
        <v>2025</v>
      </c>
      <c r="C816" t="s">
        <v>220</v>
      </c>
      <c r="D816" t="s">
        <v>267</v>
      </c>
      <c r="E816" t="s">
        <v>202</v>
      </c>
      <c r="F816" t="s">
        <v>10</v>
      </c>
      <c r="G816">
        <v>38480</v>
      </c>
      <c r="H816" t="s">
        <v>204</v>
      </c>
      <c r="I816" t="b">
        <v>1</v>
      </c>
    </row>
    <row r="817" spans="1:9" x14ac:dyDescent="0.2">
      <c r="A817" s="33">
        <v>45657</v>
      </c>
      <c r="B817">
        <v>2025</v>
      </c>
      <c r="C817" t="s">
        <v>220</v>
      </c>
      <c r="D817" t="s">
        <v>267</v>
      </c>
      <c r="E817" t="s">
        <v>202</v>
      </c>
      <c r="F817" t="s">
        <v>208</v>
      </c>
      <c r="G817">
        <v>1823</v>
      </c>
      <c r="H817" t="s">
        <v>204</v>
      </c>
      <c r="I817" t="b">
        <v>1</v>
      </c>
    </row>
    <row r="818" spans="1:9" x14ac:dyDescent="0.2">
      <c r="A818" s="33">
        <v>45657</v>
      </c>
      <c r="B818">
        <v>2025</v>
      </c>
      <c r="C818" t="s">
        <v>220</v>
      </c>
      <c r="D818" t="s">
        <v>267</v>
      </c>
      <c r="E818" t="s">
        <v>202</v>
      </c>
      <c r="F818" t="s">
        <v>209</v>
      </c>
      <c r="G818">
        <v>47833</v>
      </c>
      <c r="H818" t="s">
        <v>204</v>
      </c>
      <c r="I818" t="b">
        <v>1</v>
      </c>
    </row>
    <row r="819" spans="1:9" x14ac:dyDescent="0.2">
      <c r="A819" s="33">
        <v>45657</v>
      </c>
      <c r="B819">
        <v>2025</v>
      </c>
      <c r="C819" t="s">
        <v>220</v>
      </c>
      <c r="D819" t="s">
        <v>267</v>
      </c>
      <c r="E819" t="s">
        <v>202</v>
      </c>
      <c r="F819" t="s">
        <v>210</v>
      </c>
      <c r="G819">
        <v>68.693991268382348</v>
      </c>
      <c r="H819" t="s">
        <v>204</v>
      </c>
      <c r="I819" t="b">
        <v>1</v>
      </c>
    </row>
    <row r="820" spans="1:9" x14ac:dyDescent="0.2">
      <c r="A820" s="33">
        <v>45657</v>
      </c>
      <c r="B820">
        <v>2025</v>
      </c>
      <c r="C820" t="s">
        <v>220</v>
      </c>
      <c r="D820" t="s">
        <v>267</v>
      </c>
      <c r="E820" t="s">
        <v>202</v>
      </c>
      <c r="F820" t="s">
        <v>211</v>
      </c>
      <c r="G820">
        <v>29365</v>
      </c>
      <c r="H820" t="s">
        <v>204</v>
      </c>
      <c r="I820" t="b">
        <v>1</v>
      </c>
    </row>
    <row r="821" spans="1:9" x14ac:dyDescent="0.2">
      <c r="A821" s="33">
        <v>45657</v>
      </c>
      <c r="B821">
        <v>2025</v>
      </c>
      <c r="C821" t="s">
        <v>220</v>
      </c>
      <c r="D821" t="s">
        <v>267</v>
      </c>
      <c r="E821" t="s">
        <v>202</v>
      </c>
      <c r="F821" t="s">
        <v>212</v>
      </c>
      <c r="G821">
        <v>24108</v>
      </c>
      <c r="H821" t="s">
        <v>204</v>
      </c>
      <c r="I821" t="b">
        <v>1</v>
      </c>
    </row>
    <row r="822" spans="1:9" x14ac:dyDescent="0.2">
      <c r="A822" s="33">
        <v>45657</v>
      </c>
      <c r="B822">
        <v>2025</v>
      </c>
      <c r="C822" t="s">
        <v>220</v>
      </c>
      <c r="D822" t="s">
        <v>267</v>
      </c>
      <c r="E822" t="s">
        <v>202</v>
      </c>
      <c r="F822" t="s">
        <v>213</v>
      </c>
      <c r="G822">
        <v>34.622012867647058</v>
      </c>
      <c r="H822" t="s">
        <v>204</v>
      </c>
      <c r="I822" t="b">
        <v>1</v>
      </c>
    </row>
    <row r="823" spans="1:9" x14ac:dyDescent="0.2">
      <c r="A823" s="33">
        <v>45657</v>
      </c>
      <c r="B823">
        <v>2025</v>
      </c>
      <c r="C823" t="s">
        <v>220</v>
      </c>
      <c r="D823" t="s">
        <v>267</v>
      </c>
      <c r="E823" t="s">
        <v>202</v>
      </c>
      <c r="F823" t="s">
        <v>214</v>
      </c>
      <c r="G823">
        <v>31653</v>
      </c>
      <c r="H823" t="s">
        <v>204</v>
      </c>
      <c r="I823" t="b">
        <v>1</v>
      </c>
    </row>
    <row r="824" spans="1:9" x14ac:dyDescent="0.2">
      <c r="A824" s="33">
        <v>45657</v>
      </c>
      <c r="B824">
        <v>2025</v>
      </c>
      <c r="C824" t="s">
        <v>220</v>
      </c>
      <c r="D824" t="s">
        <v>267</v>
      </c>
      <c r="E824" t="s">
        <v>202</v>
      </c>
      <c r="F824" t="s">
        <v>215</v>
      </c>
      <c r="G824">
        <v>45.457548253676471</v>
      </c>
      <c r="H824" t="s">
        <v>204</v>
      </c>
      <c r="I824" t="b">
        <v>1</v>
      </c>
    </row>
    <row r="825" spans="1:9" x14ac:dyDescent="0.2">
      <c r="A825" s="33">
        <v>45657</v>
      </c>
      <c r="B825">
        <v>2025</v>
      </c>
      <c r="C825" t="s">
        <v>220</v>
      </c>
      <c r="D825" t="s">
        <v>267</v>
      </c>
      <c r="E825" t="s">
        <v>202</v>
      </c>
      <c r="F825" t="s">
        <v>216</v>
      </c>
      <c r="G825">
        <v>-2288</v>
      </c>
      <c r="H825" t="s">
        <v>204</v>
      </c>
      <c r="I825" t="b">
        <v>1</v>
      </c>
    </row>
    <row r="826" spans="1:9" x14ac:dyDescent="0.2">
      <c r="A826" s="33">
        <v>45657</v>
      </c>
      <c r="B826">
        <v>2025</v>
      </c>
      <c r="C826" t="s">
        <v>220</v>
      </c>
      <c r="D826" t="s">
        <v>267</v>
      </c>
      <c r="E826" t="s">
        <v>202</v>
      </c>
      <c r="F826" t="s">
        <v>217</v>
      </c>
      <c r="G826">
        <v>5257</v>
      </c>
      <c r="H826" t="s">
        <v>204</v>
      </c>
      <c r="I826" t="b">
        <v>1</v>
      </c>
    </row>
    <row r="827" spans="1:9" x14ac:dyDescent="0.2">
      <c r="A827" s="33">
        <v>45657</v>
      </c>
      <c r="B827">
        <v>2025</v>
      </c>
      <c r="C827" t="s">
        <v>220</v>
      </c>
      <c r="D827" t="s">
        <v>267</v>
      </c>
      <c r="E827" t="s">
        <v>202</v>
      </c>
      <c r="F827" t="s">
        <v>218</v>
      </c>
      <c r="G827">
        <v>7917</v>
      </c>
      <c r="H827" t="s">
        <v>204</v>
      </c>
      <c r="I827" t="b">
        <v>1</v>
      </c>
    </row>
    <row r="828" spans="1:9" x14ac:dyDescent="0.2">
      <c r="A828" s="33">
        <v>45657</v>
      </c>
      <c r="B828">
        <v>2025</v>
      </c>
      <c r="C828" t="s">
        <v>220</v>
      </c>
      <c r="D828" t="s">
        <v>267</v>
      </c>
      <c r="E828" t="s">
        <v>202</v>
      </c>
      <c r="F828" t="s">
        <v>1</v>
      </c>
      <c r="G828">
        <v>69632</v>
      </c>
      <c r="H828" t="s">
        <v>204</v>
      </c>
      <c r="I828" t="b">
        <v>1</v>
      </c>
    </row>
    <row r="829" spans="1:9" x14ac:dyDescent="0.2">
      <c r="A829" s="33">
        <v>45657</v>
      </c>
      <c r="B829">
        <v>2025</v>
      </c>
      <c r="C829" t="s">
        <v>220</v>
      </c>
      <c r="D829" t="s">
        <v>267</v>
      </c>
      <c r="E829" t="s">
        <v>202</v>
      </c>
      <c r="F829" t="s">
        <v>219</v>
      </c>
      <c r="G829">
        <v>6440</v>
      </c>
      <c r="H829" t="s">
        <v>204</v>
      </c>
      <c r="I829" t="b">
        <v>1</v>
      </c>
    </row>
    <row r="830" spans="1:9" x14ac:dyDescent="0.2">
      <c r="A830" s="33">
        <v>45747</v>
      </c>
      <c r="B830">
        <v>2025</v>
      </c>
      <c r="C830" t="s">
        <v>222</v>
      </c>
      <c r="D830" t="s">
        <v>268</v>
      </c>
      <c r="E830" t="s">
        <v>202</v>
      </c>
      <c r="F830" t="s">
        <v>203</v>
      </c>
      <c r="G830">
        <v>3.47</v>
      </c>
      <c r="H830" t="s">
        <v>204</v>
      </c>
      <c r="I830" t="b">
        <v>1</v>
      </c>
    </row>
    <row r="831" spans="1:9" x14ac:dyDescent="0.2">
      <c r="A831" s="33">
        <v>45747</v>
      </c>
      <c r="B831">
        <v>2025</v>
      </c>
      <c r="C831" t="s">
        <v>222</v>
      </c>
      <c r="D831" t="s">
        <v>268</v>
      </c>
      <c r="E831" t="s">
        <v>202</v>
      </c>
      <c r="F831" t="s">
        <v>205</v>
      </c>
      <c r="G831">
        <v>21919</v>
      </c>
      <c r="H831" t="s">
        <v>204</v>
      </c>
      <c r="I831" t="b">
        <v>1</v>
      </c>
    </row>
    <row r="832" spans="1:9" x14ac:dyDescent="0.2">
      <c r="A832" s="33">
        <v>45747</v>
      </c>
      <c r="B832">
        <v>2025</v>
      </c>
      <c r="C832" t="s">
        <v>222</v>
      </c>
      <c r="D832" t="s">
        <v>268</v>
      </c>
      <c r="E832" t="s">
        <v>202</v>
      </c>
      <c r="F832" t="s">
        <v>206</v>
      </c>
      <c r="G832">
        <v>8740</v>
      </c>
      <c r="H832" t="s">
        <v>204</v>
      </c>
      <c r="I832" t="b">
        <v>1</v>
      </c>
    </row>
    <row r="833" spans="1:9" x14ac:dyDescent="0.2">
      <c r="A833" s="33">
        <v>45747</v>
      </c>
      <c r="B833">
        <v>2025</v>
      </c>
      <c r="C833" t="s">
        <v>222</v>
      </c>
      <c r="D833" t="s">
        <v>268</v>
      </c>
      <c r="E833" t="s">
        <v>202</v>
      </c>
      <c r="F833" t="s">
        <v>207</v>
      </c>
      <c r="G833">
        <v>3.46</v>
      </c>
      <c r="H833" t="s">
        <v>204</v>
      </c>
      <c r="I833" t="b">
        <v>1</v>
      </c>
    </row>
    <row r="834" spans="1:9" x14ac:dyDescent="0.2">
      <c r="A834" s="33">
        <v>45747</v>
      </c>
      <c r="B834">
        <v>2025</v>
      </c>
      <c r="C834" t="s">
        <v>222</v>
      </c>
      <c r="D834" t="s">
        <v>268</v>
      </c>
      <c r="E834" t="s">
        <v>202</v>
      </c>
      <c r="F834" t="s">
        <v>10</v>
      </c>
      <c r="G834">
        <v>40740</v>
      </c>
      <c r="H834" t="s">
        <v>204</v>
      </c>
      <c r="I834" t="b">
        <v>1</v>
      </c>
    </row>
    <row r="835" spans="1:9" x14ac:dyDescent="0.2">
      <c r="A835" s="33">
        <v>45747</v>
      </c>
      <c r="B835">
        <v>2025</v>
      </c>
      <c r="C835" t="s">
        <v>222</v>
      </c>
      <c r="D835" t="s">
        <v>268</v>
      </c>
      <c r="E835" t="s">
        <v>202</v>
      </c>
      <c r="F835" t="s">
        <v>208</v>
      </c>
      <c r="G835">
        <v>1737</v>
      </c>
      <c r="H835" t="s">
        <v>204</v>
      </c>
      <c r="I835" t="b">
        <v>1</v>
      </c>
    </row>
    <row r="836" spans="1:9" x14ac:dyDescent="0.2">
      <c r="A836" s="33">
        <v>45747</v>
      </c>
      <c r="B836">
        <v>2025</v>
      </c>
      <c r="C836" t="s">
        <v>222</v>
      </c>
      <c r="D836" t="s">
        <v>268</v>
      </c>
      <c r="E836" t="s">
        <v>202</v>
      </c>
      <c r="F836" t="s">
        <v>209</v>
      </c>
      <c r="G836">
        <v>48147</v>
      </c>
      <c r="H836" t="s">
        <v>204</v>
      </c>
      <c r="I836" t="b">
        <v>1</v>
      </c>
    </row>
    <row r="837" spans="1:9" x14ac:dyDescent="0.2">
      <c r="A837" s="33">
        <v>45747</v>
      </c>
      <c r="B837">
        <v>2025</v>
      </c>
      <c r="C837" t="s">
        <v>222</v>
      </c>
      <c r="D837" t="s">
        <v>268</v>
      </c>
      <c r="E837" t="s">
        <v>202</v>
      </c>
      <c r="F837" t="s">
        <v>210</v>
      </c>
      <c r="G837">
        <v>68.716638597893422</v>
      </c>
      <c r="H837" t="s">
        <v>204</v>
      </c>
      <c r="I837" t="b">
        <v>1</v>
      </c>
    </row>
    <row r="838" spans="1:9" x14ac:dyDescent="0.2">
      <c r="A838" s="33">
        <v>45747</v>
      </c>
      <c r="B838">
        <v>2025</v>
      </c>
      <c r="C838" t="s">
        <v>222</v>
      </c>
      <c r="D838" t="s">
        <v>268</v>
      </c>
      <c r="E838" t="s">
        <v>202</v>
      </c>
      <c r="F838" t="s">
        <v>211</v>
      </c>
      <c r="G838">
        <v>31377</v>
      </c>
      <c r="H838" t="s">
        <v>204</v>
      </c>
      <c r="I838" t="b">
        <v>1</v>
      </c>
    </row>
    <row r="839" spans="1:9" x14ac:dyDescent="0.2">
      <c r="A839" s="33">
        <v>45747</v>
      </c>
      <c r="B839">
        <v>2025</v>
      </c>
      <c r="C839" t="s">
        <v>222</v>
      </c>
      <c r="D839" t="s">
        <v>268</v>
      </c>
      <c r="E839" t="s">
        <v>202</v>
      </c>
      <c r="F839" t="s">
        <v>212</v>
      </c>
      <c r="G839">
        <v>25824</v>
      </c>
      <c r="H839" t="s">
        <v>204</v>
      </c>
      <c r="I839" t="b">
        <v>1</v>
      </c>
    </row>
    <row r="840" spans="1:9" x14ac:dyDescent="0.2">
      <c r="A840" s="33">
        <v>45747</v>
      </c>
      <c r="B840">
        <v>2025</v>
      </c>
      <c r="C840" t="s">
        <v>222</v>
      </c>
      <c r="D840" t="s">
        <v>268</v>
      </c>
      <c r="E840" t="s">
        <v>202</v>
      </c>
      <c r="F840" t="s">
        <v>213</v>
      </c>
      <c r="G840">
        <v>36.856677989324353</v>
      </c>
      <c r="H840" t="s">
        <v>204</v>
      </c>
      <c r="I840" t="b">
        <v>1</v>
      </c>
    </row>
    <row r="841" spans="1:9" x14ac:dyDescent="0.2">
      <c r="A841" s="33">
        <v>45747</v>
      </c>
      <c r="B841">
        <v>2025</v>
      </c>
      <c r="C841" t="s">
        <v>222</v>
      </c>
      <c r="D841" t="s">
        <v>268</v>
      </c>
      <c r="E841" t="s">
        <v>202</v>
      </c>
      <c r="F841" t="s">
        <v>214</v>
      </c>
      <c r="G841">
        <v>32000</v>
      </c>
      <c r="H841" t="s">
        <v>204</v>
      </c>
      <c r="I841" t="b">
        <v>1</v>
      </c>
    </row>
    <row r="842" spans="1:9" x14ac:dyDescent="0.2">
      <c r="A842" s="33">
        <v>45747</v>
      </c>
      <c r="B842">
        <v>2025</v>
      </c>
      <c r="C842" t="s">
        <v>222</v>
      </c>
      <c r="D842" t="s">
        <v>268</v>
      </c>
      <c r="E842" t="s">
        <v>202</v>
      </c>
      <c r="F842" t="s">
        <v>215</v>
      </c>
      <c r="G842">
        <v>45.6712242742557</v>
      </c>
      <c r="H842" t="s">
        <v>204</v>
      </c>
      <c r="I842" t="b">
        <v>1</v>
      </c>
    </row>
    <row r="843" spans="1:9" x14ac:dyDescent="0.2">
      <c r="A843" s="33">
        <v>45747</v>
      </c>
      <c r="B843">
        <v>2025</v>
      </c>
      <c r="C843" t="s">
        <v>222</v>
      </c>
      <c r="D843" t="s">
        <v>268</v>
      </c>
      <c r="E843" t="s">
        <v>202</v>
      </c>
      <c r="F843" t="s">
        <v>216</v>
      </c>
      <c r="G843">
        <v>-623</v>
      </c>
      <c r="H843" t="s">
        <v>204</v>
      </c>
      <c r="I843" t="b">
        <v>1</v>
      </c>
    </row>
    <row r="844" spans="1:9" x14ac:dyDescent="0.2">
      <c r="A844" s="33">
        <v>45747</v>
      </c>
      <c r="B844">
        <v>2025</v>
      </c>
      <c r="C844" t="s">
        <v>222</v>
      </c>
      <c r="D844" t="s">
        <v>268</v>
      </c>
      <c r="E844" t="s">
        <v>202</v>
      </c>
      <c r="F844" t="s">
        <v>217</v>
      </c>
      <c r="G844">
        <v>5553</v>
      </c>
      <c r="H844" t="s">
        <v>204</v>
      </c>
      <c r="I844" t="b">
        <v>1</v>
      </c>
    </row>
    <row r="845" spans="1:9" x14ac:dyDescent="0.2">
      <c r="A845" s="33">
        <v>45747</v>
      </c>
      <c r="B845">
        <v>2025</v>
      </c>
      <c r="C845" t="s">
        <v>222</v>
      </c>
      <c r="D845" t="s">
        <v>268</v>
      </c>
      <c r="E845" t="s">
        <v>202</v>
      </c>
      <c r="F845" t="s">
        <v>218</v>
      </c>
      <c r="G845">
        <v>8198</v>
      </c>
      <c r="H845" t="s">
        <v>204</v>
      </c>
      <c r="I845" t="b">
        <v>1</v>
      </c>
    </row>
    <row r="846" spans="1:9" x14ac:dyDescent="0.2">
      <c r="A846" s="33">
        <v>45747</v>
      </c>
      <c r="B846">
        <v>2025</v>
      </c>
      <c r="C846" t="s">
        <v>222</v>
      </c>
      <c r="D846" t="s">
        <v>268</v>
      </c>
      <c r="E846" t="s">
        <v>202</v>
      </c>
      <c r="F846" t="s">
        <v>1</v>
      </c>
      <c r="G846">
        <v>70066</v>
      </c>
      <c r="H846" t="s">
        <v>204</v>
      </c>
      <c r="I846" t="b">
        <v>1</v>
      </c>
    </row>
    <row r="847" spans="1:9" x14ac:dyDescent="0.2">
      <c r="A847" s="33">
        <v>45747</v>
      </c>
      <c r="B847">
        <v>2025</v>
      </c>
      <c r="C847" t="s">
        <v>222</v>
      </c>
      <c r="D847" t="s">
        <v>268</v>
      </c>
      <c r="E847" t="s">
        <v>202</v>
      </c>
      <c r="F847" t="s">
        <v>219</v>
      </c>
      <c r="G847">
        <v>6212</v>
      </c>
      <c r="H847" t="s">
        <v>204</v>
      </c>
      <c r="I847" t="b">
        <v>1</v>
      </c>
    </row>
    <row r="848" spans="1:9" x14ac:dyDescent="0.2">
      <c r="A848" s="33">
        <v>45838</v>
      </c>
      <c r="B848">
        <v>2025</v>
      </c>
      <c r="C848" t="s">
        <v>224</v>
      </c>
      <c r="D848" t="s">
        <v>269</v>
      </c>
      <c r="E848" t="s">
        <v>202</v>
      </c>
      <c r="F848" t="s">
        <v>203</v>
      </c>
      <c r="G848">
        <v>2.8208333333333329</v>
      </c>
      <c r="H848" t="s">
        <v>123</v>
      </c>
      <c r="I848" t="b">
        <v>0</v>
      </c>
    </row>
    <row r="849" spans="1:9" x14ac:dyDescent="0.2">
      <c r="A849" s="33">
        <v>45838</v>
      </c>
      <c r="B849">
        <v>2025</v>
      </c>
      <c r="C849" t="s">
        <v>224</v>
      </c>
      <c r="D849" t="s">
        <v>269</v>
      </c>
      <c r="E849" t="s">
        <v>202</v>
      </c>
      <c r="F849" t="s">
        <v>205</v>
      </c>
      <c r="G849">
        <v>22999.817817564301</v>
      </c>
      <c r="H849" t="s">
        <v>123</v>
      </c>
      <c r="I849" t="b">
        <v>0</v>
      </c>
    </row>
    <row r="850" spans="1:9" x14ac:dyDescent="0.2">
      <c r="A850" s="33">
        <v>45838</v>
      </c>
      <c r="B850">
        <v>2025</v>
      </c>
      <c r="C850" t="s">
        <v>224</v>
      </c>
      <c r="D850" t="s">
        <v>269</v>
      </c>
      <c r="E850" t="s">
        <v>202</v>
      </c>
      <c r="F850" t="s">
        <v>206</v>
      </c>
      <c r="G850">
        <v>8266.4561151406888</v>
      </c>
      <c r="H850" t="s">
        <v>123</v>
      </c>
      <c r="I850" t="b">
        <v>0</v>
      </c>
    </row>
    <row r="851" spans="1:9" x14ac:dyDescent="0.2">
      <c r="A851" s="33">
        <v>45838</v>
      </c>
      <c r="B851">
        <v>2025</v>
      </c>
      <c r="C851" t="s">
        <v>224</v>
      </c>
      <c r="D851" t="s">
        <v>269</v>
      </c>
      <c r="E851" t="s">
        <v>202</v>
      </c>
      <c r="F851" t="s">
        <v>207</v>
      </c>
      <c r="G851">
        <v>2.8091666666666666</v>
      </c>
      <c r="H851" t="s">
        <v>123</v>
      </c>
      <c r="I851" t="b">
        <v>0</v>
      </c>
    </row>
    <row r="852" spans="1:9" x14ac:dyDescent="0.2">
      <c r="A852" s="33">
        <v>45838</v>
      </c>
      <c r="B852">
        <v>2025</v>
      </c>
      <c r="C852" t="s">
        <v>224</v>
      </c>
      <c r="D852" t="s">
        <v>269</v>
      </c>
      <c r="E852" t="s">
        <v>202</v>
      </c>
      <c r="F852" t="s">
        <v>10</v>
      </c>
      <c r="G852">
        <v>40594.105295371184</v>
      </c>
      <c r="H852" t="s">
        <v>123</v>
      </c>
      <c r="I852" t="b">
        <v>0</v>
      </c>
    </row>
    <row r="853" spans="1:9" x14ac:dyDescent="0.2">
      <c r="A853" s="33">
        <v>45838</v>
      </c>
      <c r="B853">
        <v>2025</v>
      </c>
      <c r="C853" t="s">
        <v>224</v>
      </c>
      <c r="D853" t="s">
        <v>269</v>
      </c>
      <c r="E853" t="s">
        <v>202</v>
      </c>
      <c r="F853" t="s">
        <v>208</v>
      </c>
      <c r="G853">
        <v>2305.4405419151462</v>
      </c>
      <c r="H853" t="s">
        <v>123</v>
      </c>
      <c r="I853" t="b">
        <v>0</v>
      </c>
    </row>
    <row r="854" spans="1:9" x14ac:dyDescent="0.2">
      <c r="A854" s="33">
        <v>45838</v>
      </c>
      <c r="B854">
        <v>2025</v>
      </c>
      <c r="C854" t="s">
        <v>224</v>
      </c>
      <c r="D854" t="s">
        <v>269</v>
      </c>
      <c r="E854" t="s">
        <v>202</v>
      </c>
      <c r="F854" t="s">
        <v>209</v>
      </c>
      <c r="G854">
        <v>50548.569209466106</v>
      </c>
      <c r="H854" t="s">
        <v>123</v>
      </c>
      <c r="I854" t="b">
        <v>0</v>
      </c>
    </row>
    <row r="855" spans="1:9" x14ac:dyDescent="0.2">
      <c r="A855" s="33">
        <v>45838</v>
      </c>
      <c r="B855">
        <v>2025</v>
      </c>
      <c r="C855" t="s">
        <v>224</v>
      </c>
      <c r="D855" t="s">
        <v>269</v>
      </c>
      <c r="E855" t="s">
        <v>202</v>
      </c>
      <c r="F855" t="s">
        <v>210</v>
      </c>
      <c r="G855">
        <v>68.728317849973465</v>
      </c>
      <c r="H855" t="s">
        <v>123</v>
      </c>
      <c r="I855" t="b">
        <v>0</v>
      </c>
    </row>
    <row r="856" spans="1:9" x14ac:dyDescent="0.2">
      <c r="A856" s="33">
        <v>45838</v>
      </c>
      <c r="B856">
        <v>2025</v>
      </c>
      <c r="C856" t="s">
        <v>224</v>
      </c>
      <c r="D856" t="s">
        <v>269</v>
      </c>
      <c r="E856" t="s">
        <v>202</v>
      </c>
      <c r="F856" t="s">
        <v>211</v>
      </c>
      <c r="G856">
        <v>31986.065846897163</v>
      </c>
      <c r="H856" t="s">
        <v>123</v>
      </c>
      <c r="I856" t="b">
        <v>0</v>
      </c>
    </row>
    <row r="857" spans="1:9" x14ac:dyDescent="0.2">
      <c r="A857" s="33">
        <v>45838</v>
      </c>
      <c r="B857">
        <v>2025</v>
      </c>
      <c r="C857" t="s">
        <v>224</v>
      </c>
      <c r="D857" t="s">
        <v>269</v>
      </c>
      <c r="E857" t="s">
        <v>202</v>
      </c>
      <c r="F857" t="s">
        <v>212</v>
      </c>
      <c r="G857">
        <v>26088.915710308913</v>
      </c>
      <c r="H857" t="s">
        <v>123</v>
      </c>
      <c r="I857" t="b">
        <v>0</v>
      </c>
    </row>
    <row r="858" spans="1:9" x14ac:dyDescent="0.2">
      <c r="A858" s="33">
        <v>45838</v>
      </c>
      <c r="B858">
        <v>2025</v>
      </c>
      <c r="C858" t="s">
        <v>224</v>
      </c>
      <c r="D858" t="s">
        <v>269</v>
      </c>
      <c r="E858" t="s">
        <v>202</v>
      </c>
      <c r="F858" t="s">
        <v>213</v>
      </c>
      <c r="G858">
        <v>35.471771394144582</v>
      </c>
      <c r="H858" t="s">
        <v>123</v>
      </c>
      <c r="I858" t="b">
        <v>0</v>
      </c>
    </row>
    <row r="859" spans="1:9" x14ac:dyDescent="0.2">
      <c r="A859" s="33">
        <v>45838</v>
      </c>
      <c r="B859">
        <v>2025</v>
      </c>
      <c r="C859" t="s">
        <v>224</v>
      </c>
      <c r="D859" t="s">
        <v>269</v>
      </c>
      <c r="E859" t="s">
        <v>202</v>
      </c>
      <c r="F859" t="s">
        <v>214</v>
      </c>
      <c r="G859">
        <v>32327.649180230495</v>
      </c>
      <c r="H859" t="s">
        <v>123</v>
      </c>
      <c r="I859" t="b">
        <v>0</v>
      </c>
    </row>
    <row r="860" spans="1:9" x14ac:dyDescent="0.2">
      <c r="A860" s="33">
        <v>45838</v>
      </c>
      <c r="B860">
        <v>2025</v>
      </c>
      <c r="C860" t="s">
        <v>224</v>
      </c>
      <c r="D860" t="s">
        <v>269</v>
      </c>
      <c r="E860" t="s">
        <v>202</v>
      </c>
      <c r="F860" t="s">
        <v>215</v>
      </c>
      <c r="G860">
        <v>43.954259891993935</v>
      </c>
      <c r="H860" t="s">
        <v>123</v>
      </c>
      <c r="I860" t="b">
        <v>0</v>
      </c>
    </row>
    <row r="861" spans="1:9" x14ac:dyDescent="0.2">
      <c r="A861" s="33">
        <v>45838</v>
      </c>
      <c r="B861">
        <v>2025</v>
      </c>
      <c r="C861" t="s">
        <v>224</v>
      </c>
      <c r="D861" t="s">
        <v>269</v>
      </c>
      <c r="E861" t="s">
        <v>202</v>
      </c>
      <c r="F861" t="s">
        <v>216</v>
      </c>
      <c r="G861">
        <v>-341.58333333333331</v>
      </c>
      <c r="H861" t="s">
        <v>123</v>
      </c>
      <c r="I861" t="b">
        <v>0</v>
      </c>
    </row>
    <row r="862" spans="1:9" x14ac:dyDescent="0.2">
      <c r="A862" s="33">
        <v>45838</v>
      </c>
      <c r="B862">
        <v>2025</v>
      </c>
      <c r="C862" t="s">
        <v>224</v>
      </c>
      <c r="D862" t="s">
        <v>269</v>
      </c>
      <c r="E862" t="s">
        <v>202</v>
      </c>
      <c r="F862" t="s">
        <v>217</v>
      </c>
      <c r="G862">
        <v>5897.1501365882505</v>
      </c>
      <c r="H862" t="s">
        <v>123</v>
      </c>
      <c r="I862" t="b">
        <v>0</v>
      </c>
    </row>
    <row r="863" spans="1:9" x14ac:dyDescent="0.2">
      <c r="A863" s="33">
        <v>45838</v>
      </c>
      <c r="B863">
        <v>2025</v>
      </c>
      <c r="C863" t="s">
        <v>224</v>
      </c>
      <c r="D863" t="s">
        <v>269</v>
      </c>
      <c r="E863" t="s">
        <v>202</v>
      </c>
      <c r="F863" t="s">
        <v>218</v>
      </c>
      <c r="G863">
        <v>8455.6670141242193</v>
      </c>
      <c r="H863" t="s">
        <v>123</v>
      </c>
      <c r="I863" t="b">
        <v>0</v>
      </c>
    </row>
    <row r="864" spans="1:9" x14ac:dyDescent="0.2">
      <c r="A864" s="33">
        <v>45838</v>
      </c>
      <c r="B864">
        <v>2025</v>
      </c>
      <c r="C864" t="s">
        <v>224</v>
      </c>
      <c r="D864" t="s">
        <v>269</v>
      </c>
      <c r="E864" t="s">
        <v>202</v>
      </c>
      <c r="F864" t="s">
        <v>1</v>
      </c>
      <c r="G864">
        <v>73548.387027030403</v>
      </c>
      <c r="H864" t="s">
        <v>123</v>
      </c>
      <c r="I864" t="b">
        <v>0</v>
      </c>
    </row>
    <row r="865" spans="1:9" x14ac:dyDescent="0.2">
      <c r="A865" s="33">
        <v>45838</v>
      </c>
      <c r="B865">
        <v>2025</v>
      </c>
      <c r="C865" t="s">
        <v>224</v>
      </c>
      <c r="D865" t="s">
        <v>269</v>
      </c>
      <c r="E865" t="s">
        <v>202</v>
      </c>
      <c r="F865" t="s">
        <v>219</v>
      </c>
      <c r="G865">
        <v>7459.812473196248</v>
      </c>
      <c r="H865" t="s">
        <v>123</v>
      </c>
      <c r="I865" t="b">
        <v>0</v>
      </c>
    </row>
    <row r="866" spans="1:9" x14ac:dyDescent="0.2">
      <c r="A866" s="33">
        <v>45930</v>
      </c>
      <c r="B866">
        <v>2026</v>
      </c>
      <c r="C866" t="s">
        <v>200</v>
      </c>
      <c r="D866" t="s">
        <v>270</v>
      </c>
      <c r="E866" t="s">
        <v>202</v>
      </c>
      <c r="F866" t="s">
        <v>203</v>
      </c>
      <c r="G866">
        <v>2.8208333333333329</v>
      </c>
      <c r="H866" t="s">
        <v>123</v>
      </c>
      <c r="I866" t="b">
        <v>0</v>
      </c>
    </row>
    <row r="867" spans="1:9" x14ac:dyDescent="0.2">
      <c r="A867" s="33">
        <v>45930</v>
      </c>
      <c r="B867">
        <v>2026</v>
      </c>
      <c r="C867" t="s">
        <v>200</v>
      </c>
      <c r="D867" t="s">
        <v>270</v>
      </c>
      <c r="E867" t="s">
        <v>202</v>
      </c>
      <c r="F867" t="s">
        <v>205</v>
      </c>
      <c r="G867">
        <v>22714.298105063601</v>
      </c>
      <c r="H867" t="s">
        <v>123</v>
      </c>
      <c r="I867" t="b">
        <v>0</v>
      </c>
    </row>
    <row r="868" spans="1:9" x14ac:dyDescent="0.2">
      <c r="A868" s="33">
        <v>45930</v>
      </c>
      <c r="B868">
        <v>2026</v>
      </c>
      <c r="C868" t="s">
        <v>200</v>
      </c>
      <c r="D868" t="s">
        <v>270</v>
      </c>
      <c r="E868" t="s">
        <v>202</v>
      </c>
      <c r="F868" t="s">
        <v>206</v>
      </c>
      <c r="G868">
        <v>8467.3955165630887</v>
      </c>
      <c r="H868" t="s">
        <v>123</v>
      </c>
      <c r="I868" t="b">
        <v>0</v>
      </c>
    </row>
    <row r="869" spans="1:9" x14ac:dyDescent="0.2">
      <c r="A869" s="33">
        <v>45930</v>
      </c>
      <c r="B869">
        <v>2026</v>
      </c>
      <c r="C869" t="s">
        <v>200</v>
      </c>
      <c r="D869" t="s">
        <v>270</v>
      </c>
      <c r="E869" t="s">
        <v>202</v>
      </c>
      <c r="F869" t="s">
        <v>207</v>
      </c>
      <c r="G869">
        <v>2.8091666666666666</v>
      </c>
      <c r="H869" t="s">
        <v>123</v>
      </c>
      <c r="I869" t="b">
        <v>0</v>
      </c>
    </row>
    <row r="870" spans="1:9" x14ac:dyDescent="0.2">
      <c r="A870" s="33">
        <v>45930</v>
      </c>
      <c r="B870">
        <v>2026</v>
      </c>
      <c r="C870" t="s">
        <v>200</v>
      </c>
      <c r="D870" t="s">
        <v>270</v>
      </c>
      <c r="E870" t="s">
        <v>202</v>
      </c>
      <c r="F870" t="s">
        <v>10</v>
      </c>
      <c r="G870">
        <v>42313.624141381646</v>
      </c>
      <c r="H870" t="s">
        <v>123</v>
      </c>
      <c r="I870" t="b">
        <v>0</v>
      </c>
    </row>
    <row r="871" spans="1:9" x14ac:dyDescent="0.2">
      <c r="A871" s="33">
        <v>45930</v>
      </c>
      <c r="B871">
        <v>2026</v>
      </c>
      <c r="C871" t="s">
        <v>200</v>
      </c>
      <c r="D871" t="s">
        <v>270</v>
      </c>
      <c r="E871" t="s">
        <v>202</v>
      </c>
      <c r="F871" t="s">
        <v>208</v>
      </c>
      <c r="G871">
        <v>2335.9351835710713</v>
      </c>
      <c r="H871" t="s">
        <v>123</v>
      </c>
      <c r="I871" t="b">
        <v>0</v>
      </c>
    </row>
    <row r="872" spans="1:9" x14ac:dyDescent="0.2">
      <c r="A872" s="33">
        <v>45930</v>
      </c>
      <c r="B872">
        <v>2026</v>
      </c>
      <c r="C872" t="s">
        <v>200</v>
      </c>
      <c r="D872" t="s">
        <v>270</v>
      </c>
      <c r="E872" t="s">
        <v>202</v>
      </c>
      <c r="F872" t="s">
        <v>209</v>
      </c>
      <c r="G872">
        <v>51806.931927884201</v>
      </c>
      <c r="H872" t="s">
        <v>123</v>
      </c>
      <c r="I872" t="b">
        <v>0</v>
      </c>
    </row>
    <row r="873" spans="1:9" x14ac:dyDescent="0.2">
      <c r="A873" s="33">
        <v>45930</v>
      </c>
      <c r="B873">
        <v>2026</v>
      </c>
      <c r="C873" t="s">
        <v>200</v>
      </c>
      <c r="D873" t="s">
        <v>270</v>
      </c>
      <c r="E873" t="s">
        <v>202</v>
      </c>
      <c r="F873" t="s">
        <v>210</v>
      </c>
      <c r="G873">
        <v>69.51969513248639</v>
      </c>
      <c r="H873" t="s">
        <v>123</v>
      </c>
      <c r="I873" t="b">
        <v>0</v>
      </c>
    </row>
    <row r="874" spans="1:9" x14ac:dyDescent="0.2">
      <c r="A874" s="33">
        <v>45930</v>
      </c>
      <c r="B874">
        <v>2026</v>
      </c>
      <c r="C874" t="s">
        <v>200</v>
      </c>
      <c r="D874" t="s">
        <v>270</v>
      </c>
      <c r="E874" t="s">
        <v>202</v>
      </c>
      <c r="F874" t="s">
        <v>211</v>
      </c>
      <c r="G874">
        <v>33504.64529148522</v>
      </c>
      <c r="H874" t="s">
        <v>123</v>
      </c>
      <c r="I874" t="b">
        <v>0</v>
      </c>
    </row>
    <row r="875" spans="1:9" x14ac:dyDescent="0.2">
      <c r="A875" s="33">
        <v>45930</v>
      </c>
      <c r="B875">
        <v>2026</v>
      </c>
      <c r="C875" t="s">
        <v>200</v>
      </c>
      <c r="D875" t="s">
        <v>270</v>
      </c>
      <c r="E875" t="s">
        <v>202</v>
      </c>
      <c r="F875" t="s">
        <v>212</v>
      </c>
      <c r="G875">
        <v>27327.520398953631</v>
      </c>
      <c r="H875" t="s">
        <v>123</v>
      </c>
      <c r="I875" t="b">
        <v>0</v>
      </c>
    </row>
    <row r="876" spans="1:9" x14ac:dyDescent="0.2">
      <c r="A876" s="33">
        <v>45930</v>
      </c>
      <c r="B876">
        <v>2026</v>
      </c>
      <c r="C876" t="s">
        <v>200</v>
      </c>
      <c r="D876" t="s">
        <v>270</v>
      </c>
      <c r="E876" t="s">
        <v>202</v>
      </c>
      <c r="F876" t="s">
        <v>213</v>
      </c>
      <c r="G876">
        <v>36.670785475322148</v>
      </c>
      <c r="H876" t="s">
        <v>123</v>
      </c>
      <c r="I876" t="b">
        <v>0</v>
      </c>
    </row>
    <row r="877" spans="1:9" x14ac:dyDescent="0.2">
      <c r="A877" s="33">
        <v>45930</v>
      </c>
      <c r="B877">
        <v>2026</v>
      </c>
      <c r="C877" t="s">
        <v>200</v>
      </c>
      <c r="D877" t="s">
        <v>270</v>
      </c>
      <c r="E877" t="s">
        <v>202</v>
      </c>
      <c r="F877" t="s">
        <v>214</v>
      </c>
      <c r="G877">
        <v>33846.228624818556</v>
      </c>
      <c r="H877" t="s">
        <v>123</v>
      </c>
      <c r="I877" t="b">
        <v>0</v>
      </c>
    </row>
    <row r="878" spans="1:9" x14ac:dyDescent="0.2">
      <c r="A878" s="33">
        <v>45930</v>
      </c>
      <c r="B878">
        <v>2026</v>
      </c>
      <c r="C878" t="s">
        <v>200</v>
      </c>
      <c r="D878" t="s">
        <v>270</v>
      </c>
      <c r="E878" t="s">
        <v>202</v>
      </c>
      <c r="F878" t="s">
        <v>215</v>
      </c>
      <c r="G878">
        <v>45.418236668737542</v>
      </c>
      <c r="H878" t="s">
        <v>123</v>
      </c>
      <c r="I878" t="b">
        <v>0</v>
      </c>
    </row>
    <row r="879" spans="1:9" x14ac:dyDescent="0.2">
      <c r="A879" s="33">
        <v>45930</v>
      </c>
      <c r="B879">
        <v>2026</v>
      </c>
      <c r="C879" t="s">
        <v>200</v>
      </c>
      <c r="D879" t="s">
        <v>270</v>
      </c>
      <c r="E879" t="s">
        <v>202</v>
      </c>
      <c r="F879" t="s">
        <v>216</v>
      </c>
      <c r="G879">
        <v>-341.58333333333331</v>
      </c>
      <c r="H879" t="s">
        <v>123</v>
      </c>
      <c r="I879" t="b">
        <v>0</v>
      </c>
    </row>
    <row r="880" spans="1:9" x14ac:dyDescent="0.2">
      <c r="A880" s="33">
        <v>45930</v>
      </c>
      <c r="B880">
        <v>2026</v>
      </c>
      <c r="C880" t="s">
        <v>200</v>
      </c>
      <c r="D880" t="s">
        <v>270</v>
      </c>
      <c r="E880" t="s">
        <v>202</v>
      </c>
      <c r="F880" t="s">
        <v>217</v>
      </c>
      <c r="G880">
        <v>6177.1248925315886</v>
      </c>
      <c r="H880" t="s">
        <v>123</v>
      </c>
      <c r="I880" t="b">
        <v>0</v>
      </c>
    </row>
    <row r="881" spans="1:9" x14ac:dyDescent="0.2">
      <c r="A881" s="33">
        <v>45930</v>
      </c>
      <c r="B881">
        <v>2026</v>
      </c>
      <c r="C881" t="s">
        <v>200</v>
      </c>
      <c r="D881" t="s">
        <v>270</v>
      </c>
      <c r="E881" t="s">
        <v>202</v>
      </c>
      <c r="F881" t="s">
        <v>218</v>
      </c>
      <c r="G881">
        <v>8066.28283125294</v>
      </c>
      <c r="H881" t="s">
        <v>123</v>
      </c>
      <c r="I881" t="b">
        <v>0</v>
      </c>
    </row>
    <row r="882" spans="1:9" x14ac:dyDescent="0.2">
      <c r="A882" s="33">
        <v>45930</v>
      </c>
      <c r="B882">
        <v>2026</v>
      </c>
      <c r="C882" t="s">
        <v>200</v>
      </c>
      <c r="D882" t="s">
        <v>270</v>
      </c>
      <c r="E882" t="s">
        <v>202</v>
      </c>
      <c r="F882" t="s">
        <v>1</v>
      </c>
      <c r="G882">
        <v>74521.230032947802</v>
      </c>
      <c r="H882" t="s">
        <v>123</v>
      </c>
      <c r="I882" t="b">
        <v>0</v>
      </c>
    </row>
    <row r="883" spans="1:9" x14ac:dyDescent="0.2">
      <c r="A883" s="33">
        <v>45930</v>
      </c>
      <c r="B883">
        <v>2026</v>
      </c>
      <c r="C883" t="s">
        <v>200</v>
      </c>
      <c r="D883" t="s">
        <v>270</v>
      </c>
      <c r="E883" t="s">
        <v>202</v>
      </c>
      <c r="F883" t="s">
        <v>219</v>
      </c>
      <c r="G883">
        <v>7558.4852882416308</v>
      </c>
      <c r="H883" t="s">
        <v>123</v>
      </c>
      <c r="I883" t="b">
        <v>0</v>
      </c>
    </row>
    <row r="884" spans="1:9" x14ac:dyDescent="0.2">
      <c r="A884" s="33">
        <v>46022</v>
      </c>
      <c r="B884">
        <v>2026</v>
      </c>
      <c r="C884" t="s">
        <v>220</v>
      </c>
      <c r="D884" t="s">
        <v>271</v>
      </c>
      <c r="E884" t="s">
        <v>202</v>
      </c>
      <c r="F884" t="s">
        <v>203</v>
      </c>
      <c r="G884">
        <v>2.8208333333333329</v>
      </c>
      <c r="H884" t="s">
        <v>123</v>
      </c>
      <c r="I884" t="b">
        <v>0</v>
      </c>
    </row>
    <row r="885" spans="1:9" x14ac:dyDescent="0.2">
      <c r="A885" s="33">
        <v>46022</v>
      </c>
      <c r="B885">
        <v>2026</v>
      </c>
      <c r="C885" t="s">
        <v>220</v>
      </c>
      <c r="D885" t="s">
        <v>271</v>
      </c>
      <c r="E885" t="s">
        <v>202</v>
      </c>
      <c r="F885" t="s">
        <v>205</v>
      </c>
      <c r="G885">
        <v>25244.1806854729</v>
      </c>
      <c r="H885" t="s">
        <v>123</v>
      </c>
      <c r="I885" t="b">
        <v>0</v>
      </c>
    </row>
    <row r="886" spans="1:9" x14ac:dyDescent="0.2">
      <c r="A886" s="33">
        <v>46022</v>
      </c>
      <c r="B886">
        <v>2026</v>
      </c>
      <c r="C886" t="s">
        <v>220</v>
      </c>
      <c r="D886" t="s">
        <v>271</v>
      </c>
      <c r="E886" t="s">
        <v>202</v>
      </c>
      <c r="F886" t="s">
        <v>206</v>
      </c>
      <c r="G886">
        <v>8666.8763106682018</v>
      </c>
      <c r="H886" t="s">
        <v>123</v>
      </c>
      <c r="I886" t="b">
        <v>0</v>
      </c>
    </row>
    <row r="887" spans="1:9" x14ac:dyDescent="0.2">
      <c r="A887" s="33">
        <v>46022</v>
      </c>
      <c r="B887">
        <v>2026</v>
      </c>
      <c r="C887" t="s">
        <v>220</v>
      </c>
      <c r="D887" t="s">
        <v>271</v>
      </c>
      <c r="E887" t="s">
        <v>202</v>
      </c>
      <c r="F887" t="s">
        <v>207</v>
      </c>
      <c r="G887">
        <v>2.8091666666666666</v>
      </c>
      <c r="H887" t="s">
        <v>123</v>
      </c>
      <c r="I887" t="b">
        <v>0</v>
      </c>
    </row>
    <row r="888" spans="1:9" x14ac:dyDescent="0.2">
      <c r="A888" s="33">
        <v>46022</v>
      </c>
      <c r="B888">
        <v>2026</v>
      </c>
      <c r="C888" t="s">
        <v>220</v>
      </c>
      <c r="D888" t="s">
        <v>271</v>
      </c>
      <c r="E888" t="s">
        <v>202</v>
      </c>
      <c r="F888" t="s">
        <v>10</v>
      </c>
      <c r="G888">
        <v>43815.378774625882</v>
      </c>
      <c r="H888" t="s">
        <v>123</v>
      </c>
      <c r="I888" t="b">
        <v>0</v>
      </c>
    </row>
    <row r="889" spans="1:9" x14ac:dyDescent="0.2">
      <c r="A889" s="33">
        <v>46022</v>
      </c>
      <c r="B889">
        <v>2026</v>
      </c>
      <c r="C889" t="s">
        <v>220</v>
      </c>
      <c r="D889" t="s">
        <v>271</v>
      </c>
      <c r="E889" t="s">
        <v>202</v>
      </c>
      <c r="F889" t="s">
        <v>208</v>
      </c>
      <c r="G889">
        <v>2488.6845973584159</v>
      </c>
      <c r="H889" t="s">
        <v>123</v>
      </c>
      <c r="I889" t="b">
        <v>0</v>
      </c>
    </row>
    <row r="890" spans="1:9" x14ac:dyDescent="0.2">
      <c r="A890" s="33">
        <v>46022</v>
      </c>
      <c r="B890">
        <v>2026</v>
      </c>
      <c r="C890" t="s">
        <v>220</v>
      </c>
      <c r="D890" t="s">
        <v>271</v>
      </c>
      <c r="E890" t="s">
        <v>202</v>
      </c>
      <c r="F890" t="s">
        <v>209</v>
      </c>
      <c r="G890">
        <v>54150.075911868997</v>
      </c>
      <c r="H890" t="s">
        <v>123</v>
      </c>
      <c r="I890" t="b">
        <v>0</v>
      </c>
    </row>
    <row r="891" spans="1:9" x14ac:dyDescent="0.2">
      <c r="A891" s="33">
        <v>46022</v>
      </c>
      <c r="B891">
        <v>2026</v>
      </c>
      <c r="C891" t="s">
        <v>220</v>
      </c>
      <c r="D891" t="s">
        <v>271</v>
      </c>
      <c r="E891" t="s">
        <v>202</v>
      </c>
      <c r="F891" t="s">
        <v>210</v>
      </c>
      <c r="G891">
        <v>68.204021591256918</v>
      </c>
      <c r="H891" t="s">
        <v>123</v>
      </c>
      <c r="I891" t="b">
        <v>0</v>
      </c>
    </row>
    <row r="892" spans="1:9" x14ac:dyDescent="0.2">
      <c r="A892" s="33">
        <v>46022</v>
      </c>
      <c r="B892">
        <v>2026</v>
      </c>
      <c r="C892" t="s">
        <v>220</v>
      </c>
      <c r="D892" t="s">
        <v>271</v>
      </c>
      <c r="E892" t="s">
        <v>202</v>
      </c>
      <c r="F892" t="s">
        <v>211</v>
      </c>
      <c r="G892">
        <v>34806.919130624345</v>
      </c>
      <c r="H892" t="s">
        <v>123</v>
      </c>
      <c r="I892" t="b">
        <v>0</v>
      </c>
    </row>
    <row r="893" spans="1:9" x14ac:dyDescent="0.2">
      <c r="A893" s="33">
        <v>46022</v>
      </c>
      <c r="B893">
        <v>2026</v>
      </c>
      <c r="C893" t="s">
        <v>220</v>
      </c>
      <c r="D893" t="s">
        <v>271</v>
      </c>
      <c r="E893" t="s">
        <v>202</v>
      </c>
      <c r="F893" t="s">
        <v>212</v>
      </c>
      <c r="G893">
        <v>28389.698929557038</v>
      </c>
      <c r="H893" t="s">
        <v>123</v>
      </c>
      <c r="I893" t="b">
        <v>0</v>
      </c>
    </row>
    <row r="894" spans="1:9" x14ac:dyDescent="0.2">
      <c r="A894" s="33">
        <v>46022</v>
      </c>
      <c r="B894">
        <v>2026</v>
      </c>
      <c r="C894" t="s">
        <v>220</v>
      </c>
      <c r="D894" t="s">
        <v>271</v>
      </c>
      <c r="E894" t="s">
        <v>202</v>
      </c>
      <c r="F894" t="s">
        <v>213</v>
      </c>
      <c r="G894">
        <v>35.757874871905429</v>
      </c>
      <c r="H894" t="s">
        <v>123</v>
      </c>
      <c r="I894" t="b">
        <v>0</v>
      </c>
    </row>
    <row r="895" spans="1:9" x14ac:dyDescent="0.2">
      <c r="A895" s="33">
        <v>46022</v>
      </c>
      <c r="B895">
        <v>2026</v>
      </c>
      <c r="C895" t="s">
        <v>220</v>
      </c>
      <c r="D895" t="s">
        <v>271</v>
      </c>
      <c r="E895" t="s">
        <v>202</v>
      </c>
      <c r="F895" t="s">
        <v>214</v>
      </c>
      <c r="G895">
        <v>35148.50246395768</v>
      </c>
      <c r="H895" t="s">
        <v>123</v>
      </c>
      <c r="I895" t="b">
        <v>0</v>
      </c>
    </row>
    <row r="896" spans="1:9" x14ac:dyDescent="0.2">
      <c r="A896" s="33">
        <v>46022</v>
      </c>
      <c r="B896">
        <v>2026</v>
      </c>
      <c r="C896" t="s">
        <v>220</v>
      </c>
      <c r="D896" t="s">
        <v>271</v>
      </c>
      <c r="E896" t="s">
        <v>202</v>
      </c>
      <c r="F896" t="s">
        <v>215</v>
      </c>
      <c r="G896">
        <v>44.27083767811795</v>
      </c>
      <c r="H896" t="s">
        <v>123</v>
      </c>
      <c r="I896" t="b">
        <v>0</v>
      </c>
    </row>
    <row r="897" spans="1:9" x14ac:dyDescent="0.2">
      <c r="A897" s="33">
        <v>46022</v>
      </c>
      <c r="B897">
        <v>2026</v>
      </c>
      <c r="C897" t="s">
        <v>220</v>
      </c>
      <c r="D897" t="s">
        <v>271</v>
      </c>
      <c r="E897" t="s">
        <v>202</v>
      </c>
      <c r="F897" t="s">
        <v>216</v>
      </c>
      <c r="G897">
        <v>-341.58333333333331</v>
      </c>
      <c r="H897" t="s">
        <v>123</v>
      </c>
      <c r="I897" t="b">
        <v>0</v>
      </c>
    </row>
    <row r="898" spans="1:9" x14ac:dyDescent="0.2">
      <c r="A898" s="33">
        <v>46022</v>
      </c>
      <c r="B898">
        <v>2026</v>
      </c>
      <c r="C898" t="s">
        <v>220</v>
      </c>
      <c r="D898" t="s">
        <v>271</v>
      </c>
      <c r="E898" t="s">
        <v>202</v>
      </c>
      <c r="F898" t="s">
        <v>217</v>
      </c>
      <c r="G898">
        <v>6417.2202010673072</v>
      </c>
      <c r="H898" t="s">
        <v>123</v>
      </c>
      <c r="I898" t="b">
        <v>0</v>
      </c>
    </row>
    <row r="899" spans="1:9" x14ac:dyDescent="0.2">
      <c r="A899" s="33">
        <v>46022</v>
      </c>
      <c r="B899">
        <v>2026</v>
      </c>
      <c r="C899" t="s">
        <v>220</v>
      </c>
      <c r="D899" t="s">
        <v>271</v>
      </c>
      <c r="E899" t="s">
        <v>202</v>
      </c>
      <c r="F899" t="s">
        <v>218</v>
      </c>
      <c r="G899">
        <v>8460.1457571207393</v>
      </c>
      <c r="H899" t="s">
        <v>123</v>
      </c>
      <c r="I899" t="b">
        <v>0</v>
      </c>
    </row>
    <row r="900" spans="1:9" x14ac:dyDescent="0.2">
      <c r="A900" s="33">
        <v>46022</v>
      </c>
      <c r="B900">
        <v>2026</v>
      </c>
      <c r="C900" t="s">
        <v>220</v>
      </c>
      <c r="D900" t="s">
        <v>271</v>
      </c>
      <c r="E900" t="s">
        <v>202</v>
      </c>
      <c r="F900" t="s">
        <v>1</v>
      </c>
      <c r="G900">
        <v>79394.256597341897</v>
      </c>
      <c r="H900" t="s">
        <v>123</v>
      </c>
      <c r="I900" t="b">
        <v>0</v>
      </c>
    </row>
    <row r="901" spans="1:9" x14ac:dyDescent="0.2">
      <c r="A901" s="33">
        <v>46022</v>
      </c>
      <c r="B901">
        <v>2026</v>
      </c>
      <c r="C901" t="s">
        <v>220</v>
      </c>
      <c r="D901" t="s">
        <v>271</v>
      </c>
      <c r="E901" t="s">
        <v>202</v>
      </c>
      <c r="F901" t="s">
        <v>219</v>
      </c>
      <c r="G901">
        <v>8052.743093432161</v>
      </c>
      <c r="H901" t="s">
        <v>123</v>
      </c>
      <c r="I901" t="b">
        <v>0</v>
      </c>
    </row>
    <row r="902" spans="1:9" x14ac:dyDescent="0.2">
      <c r="A902" s="33">
        <v>46112</v>
      </c>
      <c r="B902">
        <v>2026</v>
      </c>
      <c r="C902" t="s">
        <v>222</v>
      </c>
      <c r="D902" t="s">
        <v>272</v>
      </c>
      <c r="E902" t="s">
        <v>202</v>
      </c>
      <c r="F902" t="s">
        <v>203</v>
      </c>
      <c r="G902">
        <v>2.8208333333333329</v>
      </c>
      <c r="H902" t="s">
        <v>123</v>
      </c>
      <c r="I902" t="b">
        <v>0</v>
      </c>
    </row>
    <row r="903" spans="1:9" x14ac:dyDescent="0.2">
      <c r="A903" s="33">
        <v>46112</v>
      </c>
      <c r="B903">
        <v>2026</v>
      </c>
      <c r="C903" t="s">
        <v>222</v>
      </c>
      <c r="D903" t="s">
        <v>272</v>
      </c>
      <c r="E903" t="s">
        <v>202</v>
      </c>
      <c r="F903" t="s">
        <v>205</v>
      </c>
      <c r="G903">
        <v>24987.329401453801</v>
      </c>
      <c r="H903" t="s">
        <v>123</v>
      </c>
      <c r="I903" t="b">
        <v>0</v>
      </c>
    </row>
    <row r="904" spans="1:9" x14ac:dyDescent="0.2">
      <c r="A904" s="33">
        <v>46112</v>
      </c>
      <c r="B904">
        <v>2026</v>
      </c>
      <c r="C904" t="s">
        <v>222</v>
      </c>
      <c r="D904" t="s">
        <v>272</v>
      </c>
      <c r="E904" t="s">
        <v>202</v>
      </c>
      <c r="F904" t="s">
        <v>206</v>
      </c>
      <c r="G904">
        <v>8895.320106563031</v>
      </c>
      <c r="H904" t="s">
        <v>123</v>
      </c>
      <c r="I904" t="b">
        <v>0</v>
      </c>
    </row>
    <row r="905" spans="1:9" x14ac:dyDescent="0.2">
      <c r="A905" s="33">
        <v>46112</v>
      </c>
      <c r="B905">
        <v>2026</v>
      </c>
      <c r="C905" t="s">
        <v>222</v>
      </c>
      <c r="D905" t="s">
        <v>272</v>
      </c>
      <c r="E905" t="s">
        <v>202</v>
      </c>
      <c r="F905" t="s">
        <v>207</v>
      </c>
      <c r="G905">
        <v>2.8091666666666666</v>
      </c>
      <c r="H905" t="s">
        <v>123</v>
      </c>
      <c r="I905" t="b">
        <v>0</v>
      </c>
    </row>
    <row r="906" spans="1:9" x14ac:dyDescent="0.2">
      <c r="A906" s="33">
        <v>46112</v>
      </c>
      <c r="B906">
        <v>2026</v>
      </c>
      <c r="C906" t="s">
        <v>222</v>
      </c>
      <c r="D906" t="s">
        <v>272</v>
      </c>
      <c r="E906" t="s">
        <v>202</v>
      </c>
      <c r="F906" t="s">
        <v>10</v>
      </c>
      <c r="G906">
        <v>44957.589926448927</v>
      </c>
      <c r="H906" t="s">
        <v>123</v>
      </c>
      <c r="I906" t="b">
        <v>0</v>
      </c>
    </row>
    <row r="907" spans="1:9" x14ac:dyDescent="0.2">
      <c r="A907" s="33">
        <v>46112</v>
      </c>
      <c r="B907">
        <v>2026</v>
      </c>
      <c r="C907" t="s">
        <v>222</v>
      </c>
      <c r="D907" t="s">
        <v>272</v>
      </c>
      <c r="E907" t="s">
        <v>202</v>
      </c>
      <c r="F907" t="s">
        <v>208</v>
      </c>
      <c r="G907">
        <v>2525.6722399081582</v>
      </c>
      <c r="H907" t="s">
        <v>123</v>
      </c>
      <c r="I907" t="b">
        <v>0</v>
      </c>
    </row>
    <row r="908" spans="1:9" x14ac:dyDescent="0.2">
      <c r="A908" s="33">
        <v>46112</v>
      </c>
      <c r="B908">
        <v>2026</v>
      </c>
      <c r="C908" t="s">
        <v>222</v>
      </c>
      <c r="D908" t="s">
        <v>272</v>
      </c>
      <c r="E908" t="s">
        <v>202</v>
      </c>
      <c r="F908" t="s">
        <v>209</v>
      </c>
      <c r="G908">
        <v>55586.910543975697</v>
      </c>
      <c r="H908" t="s">
        <v>123</v>
      </c>
      <c r="I908" t="b">
        <v>0</v>
      </c>
    </row>
    <row r="909" spans="1:9" x14ac:dyDescent="0.2">
      <c r="A909" s="33">
        <v>46112</v>
      </c>
      <c r="B909">
        <v>2026</v>
      </c>
      <c r="C909" t="s">
        <v>222</v>
      </c>
      <c r="D909" t="s">
        <v>272</v>
      </c>
      <c r="E909" t="s">
        <v>202</v>
      </c>
      <c r="F909" t="s">
        <v>210</v>
      </c>
      <c r="G909">
        <v>68.988439210376711</v>
      </c>
      <c r="H909" t="s">
        <v>123</v>
      </c>
      <c r="I909" t="b">
        <v>0</v>
      </c>
    </row>
    <row r="910" spans="1:9" x14ac:dyDescent="0.2">
      <c r="A910" s="33">
        <v>46112</v>
      </c>
      <c r="B910">
        <v>2026</v>
      </c>
      <c r="C910" t="s">
        <v>222</v>
      </c>
      <c r="D910" t="s">
        <v>272</v>
      </c>
      <c r="E910" t="s">
        <v>202</v>
      </c>
      <c r="F910" t="s">
        <v>211</v>
      </c>
      <c r="G910">
        <v>35720.686486552564</v>
      </c>
      <c r="H910" t="s">
        <v>123</v>
      </c>
      <c r="I910" t="b">
        <v>0</v>
      </c>
    </row>
    <row r="911" spans="1:9" x14ac:dyDescent="0.2">
      <c r="A911" s="33">
        <v>46112</v>
      </c>
      <c r="B911">
        <v>2026</v>
      </c>
      <c r="C911" t="s">
        <v>222</v>
      </c>
      <c r="D911" t="s">
        <v>272</v>
      </c>
      <c r="E911" t="s">
        <v>202</v>
      </c>
      <c r="F911" t="s">
        <v>212</v>
      </c>
      <c r="G911">
        <v>29134.998449721556</v>
      </c>
      <c r="H911" t="s">
        <v>123</v>
      </c>
      <c r="I911" t="b">
        <v>0</v>
      </c>
    </row>
    <row r="912" spans="1:9" x14ac:dyDescent="0.2">
      <c r="A912" s="33">
        <v>46112</v>
      </c>
      <c r="B912">
        <v>2026</v>
      </c>
      <c r="C912" t="s">
        <v>222</v>
      </c>
      <c r="D912" t="s">
        <v>272</v>
      </c>
      <c r="E912" t="s">
        <v>202</v>
      </c>
      <c r="F912" t="s">
        <v>213</v>
      </c>
      <c r="G912">
        <v>36.159197368108984</v>
      </c>
      <c r="H912" t="s">
        <v>123</v>
      </c>
      <c r="I912" t="b">
        <v>0</v>
      </c>
    </row>
    <row r="913" spans="1:9" x14ac:dyDescent="0.2">
      <c r="A913" s="33">
        <v>46112</v>
      </c>
      <c r="B913">
        <v>2026</v>
      </c>
      <c r="C913" t="s">
        <v>222</v>
      </c>
      <c r="D913" t="s">
        <v>272</v>
      </c>
      <c r="E913" t="s">
        <v>202</v>
      </c>
      <c r="F913" t="s">
        <v>214</v>
      </c>
      <c r="G913">
        <v>36062.2698198859</v>
      </c>
      <c r="H913" t="s">
        <v>123</v>
      </c>
      <c r="I913" t="b">
        <v>0</v>
      </c>
    </row>
    <row r="914" spans="1:9" x14ac:dyDescent="0.2">
      <c r="A914" s="33">
        <v>46112</v>
      </c>
      <c r="B914">
        <v>2026</v>
      </c>
      <c r="C914" t="s">
        <v>222</v>
      </c>
      <c r="D914" t="s">
        <v>272</v>
      </c>
      <c r="E914" t="s">
        <v>202</v>
      </c>
      <c r="F914" t="s">
        <v>215</v>
      </c>
      <c r="G914">
        <v>44.756574612816443</v>
      </c>
      <c r="H914" t="s">
        <v>123</v>
      </c>
      <c r="I914" t="b">
        <v>0</v>
      </c>
    </row>
    <row r="915" spans="1:9" x14ac:dyDescent="0.2">
      <c r="A915" s="33">
        <v>46112</v>
      </c>
      <c r="B915">
        <v>2026</v>
      </c>
      <c r="C915" t="s">
        <v>222</v>
      </c>
      <c r="D915" t="s">
        <v>272</v>
      </c>
      <c r="E915" t="s">
        <v>202</v>
      </c>
      <c r="F915" t="s">
        <v>216</v>
      </c>
      <c r="G915">
        <v>-341.58333333333331</v>
      </c>
      <c r="H915" t="s">
        <v>123</v>
      </c>
      <c r="I915" t="b">
        <v>0</v>
      </c>
    </row>
    <row r="916" spans="1:9" x14ac:dyDescent="0.2">
      <c r="A916" s="33">
        <v>46112</v>
      </c>
      <c r="B916">
        <v>2026</v>
      </c>
      <c r="C916" t="s">
        <v>222</v>
      </c>
      <c r="D916" t="s">
        <v>272</v>
      </c>
      <c r="E916" t="s">
        <v>202</v>
      </c>
      <c r="F916" t="s">
        <v>217</v>
      </c>
      <c r="G916">
        <v>6585.6880368310085</v>
      </c>
      <c r="H916" t="s">
        <v>123</v>
      </c>
      <c r="I916" t="b">
        <v>0</v>
      </c>
    </row>
    <row r="917" spans="1:9" x14ac:dyDescent="0.2">
      <c r="A917" s="33">
        <v>46112</v>
      </c>
      <c r="B917">
        <v>2026</v>
      </c>
      <c r="C917" t="s">
        <v>222</v>
      </c>
      <c r="D917" t="s">
        <v>272</v>
      </c>
      <c r="E917" t="s">
        <v>202</v>
      </c>
      <c r="F917" t="s">
        <v>218</v>
      </c>
      <c r="G917">
        <v>8826.5428952653492</v>
      </c>
      <c r="H917" t="s">
        <v>123</v>
      </c>
      <c r="I917" t="b">
        <v>0</v>
      </c>
    </row>
    <row r="918" spans="1:9" x14ac:dyDescent="0.2">
      <c r="A918" s="33">
        <v>46112</v>
      </c>
      <c r="B918">
        <v>2026</v>
      </c>
      <c r="C918" t="s">
        <v>222</v>
      </c>
      <c r="D918" t="s">
        <v>272</v>
      </c>
      <c r="E918" t="s">
        <v>202</v>
      </c>
      <c r="F918" t="s">
        <v>1</v>
      </c>
      <c r="G918">
        <v>80574.239945429494</v>
      </c>
      <c r="H918" t="s">
        <v>123</v>
      </c>
      <c r="I918" t="b">
        <v>0</v>
      </c>
    </row>
    <row r="919" spans="1:9" x14ac:dyDescent="0.2">
      <c r="A919" s="33">
        <v>46112</v>
      </c>
      <c r="B919">
        <v>2026</v>
      </c>
      <c r="C919" t="s">
        <v>222</v>
      </c>
      <c r="D919" t="s">
        <v>272</v>
      </c>
      <c r="E919" t="s">
        <v>202</v>
      </c>
      <c r="F919" t="s">
        <v>219</v>
      </c>
      <c r="G919">
        <v>8172.4255889162923</v>
      </c>
      <c r="H919" t="s">
        <v>123</v>
      </c>
      <c r="I919" t="b">
        <v>0</v>
      </c>
    </row>
    <row r="920" spans="1:9" x14ac:dyDescent="0.2">
      <c r="A920" s="33">
        <v>46203</v>
      </c>
      <c r="B920">
        <v>2026</v>
      </c>
      <c r="C920" t="s">
        <v>224</v>
      </c>
      <c r="D920" t="s">
        <v>273</v>
      </c>
      <c r="E920" t="s">
        <v>202</v>
      </c>
      <c r="F920" t="s">
        <v>203</v>
      </c>
      <c r="G920">
        <v>2.8208333333333329</v>
      </c>
      <c r="H920" t="s">
        <v>123</v>
      </c>
      <c r="I920" t="b">
        <v>0</v>
      </c>
    </row>
    <row r="921" spans="1:9" x14ac:dyDescent="0.2">
      <c r="A921" s="33">
        <v>46203</v>
      </c>
      <c r="B921">
        <v>2026</v>
      </c>
      <c r="C921" t="s">
        <v>224</v>
      </c>
      <c r="D921" t="s">
        <v>273</v>
      </c>
      <c r="E921" t="s">
        <v>202</v>
      </c>
      <c r="F921" t="s">
        <v>205</v>
      </c>
      <c r="G921">
        <v>26092.159146844198</v>
      </c>
      <c r="H921" t="s">
        <v>123</v>
      </c>
      <c r="I921" t="b">
        <v>0</v>
      </c>
    </row>
    <row r="922" spans="1:9" x14ac:dyDescent="0.2">
      <c r="A922" s="33">
        <v>46203</v>
      </c>
      <c r="B922">
        <v>2026</v>
      </c>
      <c r="C922" t="s">
        <v>224</v>
      </c>
      <c r="D922" t="s">
        <v>273</v>
      </c>
      <c r="E922" t="s">
        <v>202</v>
      </c>
      <c r="F922" t="s">
        <v>206</v>
      </c>
      <c r="G922">
        <v>9122.681434757078</v>
      </c>
      <c r="H922" t="s">
        <v>123</v>
      </c>
      <c r="I922" t="b">
        <v>0</v>
      </c>
    </row>
    <row r="923" spans="1:9" x14ac:dyDescent="0.2">
      <c r="A923" s="33">
        <v>46203</v>
      </c>
      <c r="B923">
        <v>2026</v>
      </c>
      <c r="C923" t="s">
        <v>224</v>
      </c>
      <c r="D923" t="s">
        <v>273</v>
      </c>
      <c r="E923" t="s">
        <v>202</v>
      </c>
      <c r="F923" t="s">
        <v>207</v>
      </c>
      <c r="G923">
        <v>2.8091666666666666</v>
      </c>
      <c r="H923" t="s">
        <v>123</v>
      </c>
      <c r="I923" t="b">
        <v>0</v>
      </c>
    </row>
    <row r="924" spans="1:9" x14ac:dyDescent="0.2">
      <c r="A924" s="33">
        <v>46203</v>
      </c>
      <c r="B924">
        <v>2026</v>
      </c>
      <c r="C924" t="s">
        <v>224</v>
      </c>
      <c r="D924" t="s">
        <v>273</v>
      </c>
      <c r="E924" t="s">
        <v>202</v>
      </c>
      <c r="F924" t="s">
        <v>10</v>
      </c>
      <c r="G924">
        <v>47439.501222832769</v>
      </c>
      <c r="H924" t="s">
        <v>123</v>
      </c>
      <c r="I924" t="b">
        <v>0</v>
      </c>
    </row>
    <row r="925" spans="1:9" x14ac:dyDescent="0.2">
      <c r="A925" s="33">
        <v>46203</v>
      </c>
      <c r="B925">
        <v>2026</v>
      </c>
      <c r="C925" t="s">
        <v>224</v>
      </c>
      <c r="D925" t="s">
        <v>273</v>
      </c>
      <c r="E925" t="s">
        <v>202</v>
      </c>
      <c r="F925" t="s">
        <v>208</v>
      </c>
      <c r="G925">
        <v>2655.8623137430609</v>
      </c>
      <c r="H925" t="s">
        <v>123</v>
      </c>
      <c r="I925" t="b">
        <v>0</v>
      </c>
    </row>
    <row r="926" spans="1:9" x14ac:dyDescent="0.2">
      <c r="A926" s="33">
        <v>46203</v>
      </c>
      <c r="B926">
        <v>2026</v>
      </c>
      <c r="C926" t="s">
        <v>224</v>
      </c>
      <c r="D926" t="s">
        <v>273</v>
      </c>
      <c r="E926" t="s">
        <v>202</v>
      </c>
      <c r="F926" t="s">
        <v>209</v>
      </c>
      <c r="G926">
        <v>58635.417119084297</v>
      </c>
      <c r="H926" t="s">
        <v>123</v>
      </c>
      <c r="I926" t="b">
        <v>0</v>
      </c>
    </row>
    <row r="927" spans="1:9" x14ac:dyDescent="0.2">
      <c r="A927" s="33">
        <v>46203</v>
      </c>
      <c r="B927">
        <v>2026</v>
      </c>
      <c r="C927" t="s">
        <v>224</v>
      </c>
      <c r="D927" t="s">
        <v>273</v>
      </c>
      <c r="E927" t="s">
        <v>202</v>
      </c>
      <c r="F927" t="s">
        <v>210</v>
      </c>
      <c r="G927">
        <v>69.20464352131286</v>
      </c>
      <c r="H927" t="s">
        <v>123</v>
      </c>
      <c r="I927" t="b">
        <v>0</v>
      </c>
    </row>
    <row r="928" spans="1:9" x14ac:dyDescent="0.2">
      <c r="A928" s="33">
        <v>46203</v>
      </c>
      <c r="B928">
        <v>2026</v>
      </c>
      <c r="C928" t="s">
        <v>224</v>
      </c>
      <c r="D928" t="s">
        <v>273</v>
      </c>
      <c r="E928" t="s">
        <v>202</v>
      </c>
      <c r="F928" t="s">
        <v>211</v>
      </c>
      <c r="G928">
        <v>37975.236454742357</v>
      </c>
      <c r="H928" t="s">
        <v>123</v>
      </c>
      <c r="I928" t="b">
        <v>0</v>
      </c>
    </row>
    <row r="929" spans="1:9" x14ac:dyDescent="0.2">
      <c r="A929" s="33">
        <v>46203</v>
      </c>
      <c r="B929">
        <v>2026</v>
      </c>
      <c r="C929" t="s">
        <v>224</v>
      </c>
      <c r="D929" t="s">
        <v>273</v>
      </c>
      <c r="E929" t="s">
        <v>202</v>
      </c>
      <c r="F929" t="s">
        <v>212</v>
      </c>
      <c r="G929">
        <v>30973.885556573707</v>
      </c>
      <c r="H929" t="s">
        <v>123</v>
      </c>
      <c r="I929" t="b">
        <v>0</v>
      </c>
    </row>
    <row r="930" spans="1:9" x14ac:dyDescent="0.2">
      <c r="A930" s="33">
        <v>46203</v>
      </c>
      <c r="B930">
        <v>2026</v>
      </c>
      <c r="C930" t="s">
        <v>224</v>
      </c>
      <c r="D930" t="s">
        <v>273</v>
      </c>
      <c r="E930" t="s">
        <v>202</v>
      </c>
      <c r="F930" t="s">
        <v>213</v>
      </c>
      <c r="G930">
        <v>36.557030097684077</v>
      </c>
      <c r="H930" t="s">
        <v>123</v>
      </c>
      <c r="I930" t="b">
        <v>0</v>
      </c>
    </row>
    <row r="931" spans="1:9" x14ac:dyDescent="0.2">
      <c r="A931" s="33">
        <v>46203</v>
      </c>
      <c r="B931">
        <v>2026</v>
      </c>
      <c r="C931" t="s">
        <v>224</v>
      </c>
      <c r="D931" t="s">
        <v>273</v>
      </c>
      <c r="E931" t="s">
        <v>202</v>
      </c>
      <c r="F931" t="s">
        <v>214</v>
      </c>
      <c r="G931">
        <v>38316.819788075692</v>
      </c>
      <c r="H931" t="s">
        <v>123</v>
      </c>
      <c r="I931" t="b">
        <v>0</v>
      </c>
    </row>
    <row r="932" spans="1:9" x14ac:dyDescent="0.2">
      <c r="A932" s="33">
        <v>46203</v>
      </c>
      <c r="B932">
        <v>2026</v>
      </c>
      <c r="C932" t="s">
        <v>224</v>
      </c>
      <c r="D932" t="s">
        <v>273</v>
      </c>
      <c r="E932" t="s">
        <v>202</v>
      </c>
      <c r="F932" t="s">
        <v>215</v>
      </c>
      <c r="G932">
        <v>45.223552327064539</v>
      </c>
      <c r="H932" t="s">
        <v>123</v>
      </c>
      <c r="I932" t="b">
        <v>0</v>
      </c>
    </row>
    <row r="933" spans="1:9" x14ac:dyDescent="0.2">
      <c r="A933" s="33">
        <v>46203</v>
      </c>
      <c r="B933">
        <v>2026</v>
      </c>
      <c r="C933" t="s">
        <v>224</v>
      </c>
      <c r="D933" t="s">
        <v>273</v>
      </c>
      <c r="E933" t="s">
        <v>202</v>
      </c>
      <c r="F933" t="s">
        <v>216</v>
      </c>
      <c r="G933">
        <v>-341.58333333333331</v>
      </c>
      <c r="H933" t="s">
        <v>123</v>
      </c>
      <c r="I933" t="b">
        <v>0</v>
      </c>
    </row>
    <row r="934" spans="1:9" x14ac:dyDescent="0.2">
      <c r="A934" s="33">
        <v>46203</v>
      </c>
      <c r="B934">
        <v>2026</v>
      </c>
      <c r="C934" t="s">
        <v>224</v>
      </c>
      <c r="D934" t="s">
        <v>273</v>
      </c>
      <c r="E934" t="s">
        <v>202</v>
      </c>
      <c r="F934" t="s">
        <v>217</v>
      </c>
      <c r="G934">
        <v>7001.3508981686491</v>
      </c>
      <c r="H934" t="s">
        <v>123</v>
      </c>
      <c r="I934" t="b">
        <v>0</v>
      </c>
    </row>
    <row r="935" spans="1:9" x14ac:dyDescent="0.2">
      <c r="A935" s="33">
        <v>46203</v>
      </c>
      <c r="B935">
        <v>2026</v>
      </c>
      <c r="C935" t="s">
        <v>224</v>
      </c>
      <c r="D935" t="s">
        <v>273</v>
      </c>
      <c r="E935" t="s">
        <v>202</v>
      </c>
      <c r="F935" t="s">
        <v>218</v>
      </c>
      <c r="G935">
        <v>9069.0478434058496</v>
      </c>
      <c r="H935" t="s">
        <v>123</v>
      </c>
      <c r="I935" t="b">
        <v>0</v>
      </c>
    </row>
    <row r="936" spans="1:9" x14ac:dyDescent="0.2">
      <c r="A936" s="33">
        <v>46203</v>
      </c>
      <c r="B936">
        <v>2026</v>
      </c>
      <c r="C936" t="s">
        <v>224</v>
      </c>
      <c r="D936" t="s">
        <v>273</v>
      </c>
      <c r="E936" t="s">
        <v>202</v>
      </c>
      <c r="F936" t="s">
        <v>1</v>
      </c>
      <c r="G936">
        <v>84727.576265928496</v>
      </c>
      <c r="H936" t="s">
        <v>123</v>
      </c>
      <c r="I936" t="b">
        <v>0</v>
      </c>
    </row>
    <row r="937" spans="1:9" x14ac:dyDescent="0.2">
      <c r="A937" s="33">
        <v>46203</v>
      </c>
      <c r="B937">
        <v>2026</v>
      </c>
      <c r="C937" t="s">
        <v>224</v>
      </c>
      <c r="D937" t="s">
        <v>273</v>
      </c>
      <c r="E937" t="s">
        <v>202</v>
      </c>
      <c r="F937" t="s">
        <v>219</v>
      </c>
      <c r="G937">
        <v>8593.6871738596928</v>
      </c>
      <c r="H937" t="s">
        <v>123</v>
      </c>
      <c r="I937" t="b">
        <v>0</v>
      </c>
    </row>
    <row r="938" spans="1:9" x14ac:dyDescent="0.2">
      <c r="A938" s="33">
        <v>46295</v>
      </c>
      <c r="B938">
        <v>2027</v>
      </c>
      <c r="C938" t="s">
        <v>200</v>
      </c>
      <c r="D938" t="s">
        <v>274</v>
      </c>
      <c r="E938" t="s">
        <v>202</v>
      </c>
      <c r="F938" t="s">
        <v>203</v>
      </c>
      <c r="G938">
        <v>2.8208333333333329</v>
      </c>
      <c r="H938" t="s">
        <v>123</v>
      </c>
      <c r="I938" t="b">
        <v>0</v>
      </c>
    </row>
    <row r="939" spans="1:9" x14ac:dyDescent="0.2">
      <c r="A939" s="33">
        <v>46295</v>
      </c>
      <c r="B939">
        <v>2027</v>
      </c>
      <c r="C939" t="s">
        <v>200</v>
      </c>
      <c r="D939" t="s">
        <v>274</v>
      </c>
      <c r="E939" t="s">
        <v>202</v>
      </c>
      <c r="F939" t="s">
        <v>205</v>
      </c>
      <c r="G939">
        <v>25970.111306984501</v>
      </c>
      <c r="H939" t="s">
        <v>123</v>
      </c>
      <c r="I939" t="b">
        <v>0</v>
      </c>
    </row>
    <row r="940" spans="1:9" x14ac:dyDescent="0.2">
      <c r="A940" s="33">
        <v>46295</v>
      </c>
      <c r="B940">
        <v>2027</v>
      </c>
      <c r="C940" t="s">
        <v>200</v>
      </c>
      <c r="D940" t="s">
        <v>274</v>
      </c>
      <c r="E940" t="s">
        <v>202</v>
      </c>
      <c r="F940" t="s">
        <v>206</v>
      </c>
      <c r="G940">
        <v>9372.1512569939896</v>
      </c>
      <c r="H940" t="s">
        <v>123</v>
      </c>
      <c r="I940" t="b">
        <v>0</v>
      </c>
    </row>
    <row r="941" spans="1:9" x14ac:dyDescent="0.2">
      <c r="A941" s="33">
        <v>46295</v>
      </c>
      <c r="B941">
        <v>2027</v>
      </c>
      <c r="C941" t="s">
        <v>200</v>
      </c>
      <c r="D941" t="s">
        <v>274</v>
      </c>
      <c r="E941" t="s">
        <v>202</v>
      </c>
      <c r="F941" t="s">
        <v>207</v>
      </c>
      <c r="G941">
        <v>2.8091666666666666</v>
      </c>
      <c r="H941" t="s">
        <v>123</v>
      </c>
      <c r="I941" t="b">
        <v>0</v>
      </c>
    </row>
    <row r="942" spans="1:9" x14ac:dyDescent="0.2">
      <c r="A942" s="33">
        <v>46295</v>
      </c>
      <c r="B942">
        <v>2027</v>
      </c>
      <c r="C942" t="s">
        <v>200</v>
      </c>
      <c r="D942" t="s">
        <v>274</v>
      </c>
      <c r="E942" t="s">
        <v>202</v>
      </c>
      <c r="F942" t="s">
        <v>10</v>
      </c>
      <c r="G942">
        <v>49644.973087971033</v>
      </c>
      <c r="H942" t="s">
        <v>123</v>
      </c>
      <c r="I942" t="b">
        <v>0</v>
      </c>
    </row>
    <row r="943" spans="1:9" x14ac:dyDescent="0.2">
      <c r="A943" s="33">
        <v>46295</v>
      </c>
      <c r="B943">
        <v>2027</v>
      </c>
      <c r="C943" t="s">
        <v>200</v>
      </c>
      <c r="D943" t="s">
        <v>274</v>
      </c>
      <c r="E943" t="s">
        <v>202</v>
      </c>
      <c r="F943" t="s">
        <v>208</v>
      </c>
      <c r="G943">
        <v>2704.2254945155951</v>
      </c>
      <c r="H943" t="s">
        <v>123</v>
      </c>
      <c r="I943" t="b">
        <v>0</v>
      </c>
    </row>
    <row r="944" spans="1:9" x14ac:dyDescent="0.2">
      <c r="A944" s="33">
        <v>46295</v>
      </c>
      <c r="B944">
        <v>2027</v>
      </c>
      <c r="C944" t="s">
        <v>200</v>
      </c>
      <c r="D944" t="s">
        <v>274</v>
      </c>
      <c r="E944" t="s">
        <v>202</v>
      </c>
      <c r="F944" t="s">
        <v>209</v>
      </c>
      <c r="G944">
        <v>60300.351827048493</v>
      </c>
      <c r="H944" t="s">
        <v>123</v>
      </c>
      <c r="I944" t="b">
        <v>0</v>
      </c>
    </row>
    <row r="945" spans="1:9" x14ac:dyDescent="0.2">
      <c r="A945" s="33">
        <v>46295</v>
      </c>
      <c r="B945">
        <v>2027</v>
      </c>
      <c r="C945" t="s">
        <v>200</v>
      </c>
      <c r="D945" t="s">
        <v>274</v>
      </c>
      <c r="E945" t="s">
        <v>202</v>
      </c>
      <c r="F945" t="s">
        <v>210</v>
      </c>
      <c r="G945">
        <v>69.896868101152563</v>
      </c>
      <c r="H945" t="s">
        <v>123</v>
      </c>
      <c r="I945" t="b">
        <v>0</v>
      </c>
    </row>
    <row r="946" spans="1:9" x14ac:dyDescent="0.2">
      <c r="A946" s="33">
        <v>46295</v>
      </c>
      <c r="B946">
        <v>2027</v>
      </c>
      <c r="C946" t="s">
        <v>200</v>
      </c>
      <c r="D946" t="s">
        <v>274</v>
      </c>
      <c r="E946" t="s">
        <v>202</v>
      </c>
      <c r="F946" t="s">
        <v>211</v>
      </c>
      <c r="G946">
        <v>39931.23849764371</v>
      </c>
      <c r="H946" t="s">
        <v>123</v>
      </c>
      <c r="I946" t="b">
        <v>0</v>
      </c>
    </row>
    <row r="947" spans="1:9" x14ac:dyDescent="0.2">
      <c r="A947" s="33">
        <v>46295</v>
      </c>
      <c r="B947">
        <v>2027</v>
      </c>
      <c r="C947" t="s">
        <v>200</v>
      </c>
      <c r="D947" t="s">
        <v>274</v>
      </c>
      <c r="E947" t="s">
        <v>202</v>
      </c>
      <c r="F947" t="s">
        <v>212</v>
      </c>
      <c r="G947">
        <v>32569.266891393152</v>
      </c>
      <c r="H947" t="s">
        <v>123</v>
      </c>
      <c r="I947" t="b">
        <v>0</v>
      </c>
    </row>
    <row r="948" spans="1:9" x14ac:dyDescent="0.2">
      <c r="A948" s="33">
        <v>46295</v>
      </c>
      <c r="B948">
        <v>2027</v>
      </c>
      <c r="C948" t="s">
        <v>200</v>
      </c>
      <c r="D948" t="s">
        <v>274</v>
      </c>
      <c r="E948" t="s">
        <v>202</v>
      </c>
      <c r="F948" t="s">
        <v>213</v>
      </c>
      <c r="G948">
        <v>37.75251193539129</v>
      </c>
      <c r="H948" t="s">
        <v>123</v>
      </c>
      <c r="I948" t="b">
        <v>0</v>
      </c>
    </row>
    <row r="949" spans="1:9" x14ac:dyDescent="0.2">
      <c r="A949" s="33">
        <v>46295</v>
      </c>
      <c r="B949">
        <v>2027</v>
      </c>
      <c r="C949" t="s">
        <v>200</v>
      </c>
      <c r="D949" t="s">
        <v>274</v>
      </c>
      <c r="E949" t="s">
        <v>202</v>
      </c>
      <c r="F949" t="s">
        <v>214</v>
      </c>
      <c r="G949">
        <v>40272.821830977045</v>
      </c>
      <c r="H949" t="s">
        <v>123</v>
      </c>
      <c r="I949" t="b">
        <v>0</v>
      </c>
    </row>
    <row r="950" spans="1:9" x14ac:dyDescent="0.2">
      <c r="A950" s="33">
        <v>46295</v>
      </c>
      <c r="B950">
        <v>2027</v>
      </c>
      <c r="C950" t="s">
        <v>200</v>
      </c>
      <c r="D950" t="s">
        <v>274</v>
      </c>
      <c r="E950" t="s">
        <v>202</v>
      </c>
      <c r="F950" t="s">
        <v>215</v>
      </c>
      <c r="G950">
        <v>46.682051269862427</v>
      </c>
      <c r="H950" t="s">
        <v>123</v>
      </c>
      <c r="I950" t="b">
        <v>0</v>
      </c>
    </row>
    <row r="951" spans="1:9" x14ac:dyDescent="0.2">
      <c r="A951" s="33">
        <v>46295</v>
      </c>
      <c r="B951">
        <v>2027</v>
      </c>
      <c r="C951" t="s">
        <v>200</v>
      </c>
      <c r="D951" t="s">
        <v>274</v>
      </c>
      <c r="E951" t="s">
        <v>202</v>
      </c>
      <c r="F951" t="s">
        <v>216</v>
      </c>
      <c r="G951">
        <v>-341.58333333333331</v>
      </c>
      <c r="H951" t="s">
        <v>123</v>
      </c>
      <c r="I951" t="b">
        <v>0</v>
      </c>
    </row>
    <row r="952" spans="1:9" x14ac:dyDescent="0.2">
      <c r="A952" s="33">
        <v>46295</v>
      </c>
      <c r="B952">
        <v>2027</v>
      </c>
      <c r="C952" t="s">
        <v>200</v>
      </c>
      <c r="D952" t="s">
        <v>274</v>
      </c>
      <c r="E952" t="s">
        <v>202</v>
      </c>
      <c r="F952" t="s">
        <v>217</v>
      </c>
      <c r="G952">
        <v>7361.9716062505577</v>
      </c>
      <c r="H952" t="s">
        <v>123</v>
      </c>
      <c r="I952" t="b">
        <v>0</v>
      </c>
    </row>
    <row r="953" spans="1:9" x14ac:dyDescent="0.2">
      <c r="A953" s="33">
        <v>46295</v>
      </c>
      <c r="B953">
        <v>2027</v>
      </c>
      <c r="C953" t="s">
        <v>200</v>
      </c>
      <c r="D953" t="s">
        <v>274</v>
      </c>
      <c r="E953" t="s">
        <v>202</v>
      </c>
      <c r="F953" t="s">
        <v>218</v>
      </c>
      <c r="G953">
        <v>8573.1265171065697</v>
      </c>
      <c r="H953" t="s">
        <v>123</v>
      </c>
      <c r="I953" t="b">
        <v>0</v>
      </c>
    </row>
    <row r="954" spans="1:9" x14ac:dyDescent="0.2">
      <c r="A954" s="33">
        <v>46295</v>
      </c>
      <c r="B954">
        <v>2027</v>
      </c>
      <c r="C954" t="s">
        <v>200</v>
      </c>
      <c r="D954" t="s">
        <v>274</v>
      </c>
      <c r="E954" t="s">
        <v>202</v>
      </c>
      <c r="F954" t="s">
        <v>1</v>
      </c>
      <c r="G954">
        <v>86270.463134032994</v>
      </c>
      <c r="H954" t="s">
        <v>123</v>
      </c>
      <c r="I954" t="b">
        <v>0</v>
      </c>
    </row>
    <row r="955" spans="1:9" x14ac:dyDescent="0.2">
      <c r="A955" s="33">
        <v>46295</v>
      </c>
      <c r="B955">
        <v>2027</v>
      </c>
      <c r="C955" t="s">
        <v>200</v>
      </c>
      <c r="D955" t="s">
        <v>274</v>
      </c>
      <c r="E955" t="s">
        <v>202</v>
      </c>
      <c r="F955" t="s">
        <v>219</v>
      </c>
      <c r="G955">
        <v>8750.1779844492794</v>
      </c>
      <c r="H955" t="s">
        <v>123</v>
      </c>
      <c r="I955" t="b">
        <v>0</v>
      </c>
    </row>
    <row r="956" spans="1:9" x14ac:dyDescent="0.2">
      <c r="A956" s="33">
        <v>46387</v>
      </c>
      <c r="B956">
        <v>2027</v>
      </c>
      <c r="C956" t="s">
        <v>220</v>
      </c>
      <c r="D956" t="s">
        <v>275</v>
      </c>
      <c r="E956" t="s">
        <v>202</v>
      </c>
      <c r="F956" t="s">
        <v>203</v>
      </c>
      <c r="G956">
        <v>2.8208333333333329</v>
      </c>
      <c r="H956" t="s">
        <v>123</v>
      </c>
      <c r="I956" t="b">
        <v>0</v>
      </c>
    </row>
    <row r="957" spans="1:9" x14ac:dyDescent="0.2">
      <c r="A957" s="33">
        <v>46387</v>
      </c>
      <c r="B957">
        <v>2027</v>
      </c>
      <c r="C957" t="s">
        <v>220</v>
      </c>
      <c r="D957" t="s">
        <v>275</v>
      </c>
      <c r="E957" t="s">
        <v>202</v>
      </c>
      <c r="F957" t="s">
        <v>205</v>
      </c>
      <c r="G957">
        <v>28149.648913581801</v>
      </c>
      <c r="H957" t="s">
        <v>123</v>
      </c>
      <c r="I957" t="b">
        <v>0</v>
      </c>
    </row>
    <row r="958" spans="1:9" x14ac:dyDescent="0.2">
      <c r="A958" s="33">
        <v>46387</v>
      </c>
      <c r="B958">
        <v>2027</v>
      </c>
      <c r="C958" t="s">
        <v>220</v>
      </c>
      <c r="D958" t="s">
        <v>275</v>
      </c>
      <c r="E958" t="s">
        <v>202</v>
      </c>
      <c r="F958" t="s">
        <v>206</v>
      </c>
      <c r="G958">
        <v>9622.4182392796793</v>
      </c>
      <c r="H958" t="s">
        <v>123</v>
      </c>
      <c r="I958" t="b">
        <v>0</v>
      </c>
    </row>
    <row r="959" spans="1:9" x14ac:dyDescent="0.2">
      <c r="A959" s="33">
        <v>46387</v>
      </c>
      <c r="B959">
        <v>2027</v>
      </c>
      <c r="C959" t="s">
        <v>220</v>
      </c>
      <c r="D959" t="s">
        <v>275</v>
      </c>
      <c r="E959" t="s">
        <v>202</v>
      </c>
      <c r="F959" t="s">
        <v>207</v>
      </c>
      <c r="G959">
        <v>2.8091666666666666</v>
      </c>
      <c r="H959" t="s">
        <v>123</v>
      </c>
      <c r="I959" t="b">
        <v>0</v>
      </c>
    </row>
    <row r="960" spans="1:9" x14ac:dyDescent="0.2">
      <c r="A960" s="33">
        <v>46387</v>
      </c>
      <c r="B960">
        <v>2027</v>
      </c>
      <c r="C960" t="s">
        <v>220</v>
      </c>
      <c r="D960" t="s">
        <v>275</v>
      </c>
      <c r="E960" t="s">
        <v>202</v>
      </c>
      <c r="F960" t="s">
        <v>10</v>
      </c>
      <c r="G960">
        <v>52117.07366814759</v>
      </c>
      <c r="H960" t="s">
        <v>123</v>
      </c>
      <c r="I960" t="b">
        <v>0</v>
      </c>
    </row>
    <row r="961" spans="1:9" x14ac:dyDescent="0.2">
      <c r="A961" s="33">
        <v>46387</v>
      </c>
      <c r="B961">
        <v>2027</v>
      </c>
      <c r="C961" t="s">
        <v>220</v>
      </c>
      <c r="D961" t="s">
        <v>275</v>
      </c>
      <c r="E961" t="s">
        <v>202</v>
      </c>
      <c r="F961" t="s">
        <v>208</v>
      </c>
      <c r="G961">
        <v>2880.6443951500123</v>
      </c>
      <c r="H961" t="s">
        <v>123</v>
      </c>
      <c r="I961" t="b">
        <v>0</v>
      </c>
    </row>
    <row r="962" spans="1:9" x14ac:dyDescent="0.2">
      <c r="A962" s="33">
        <v>46387</v>
      </c>
      <c r="B962">
        <v>2027</v>
      </c>
      <c r="C962" t="s">
        <v>220</v>
      </c>
      <c r="D962" t="s">
        <v>275</v>
      </c>
      <c r="E962" t="s">
        <v>202</v>
      </c>
      <c r="F962" t="s">
        <v>209</v>
      </c>
      <c r="G962">
        <v>63748.947042286905</v>
      </c>
      <c r="H962" t="s">
        <v>123</v>
      </c>
      <c r="I962" t="b">
        <v>0</v>
      </c>
    </row>
    <row r="963" spans="1:9" x14ac:dyDescent="0.2">
      <c r="A963" s="33">
        <v>46387</v>
      </c>
      <c r="B963">
        <v>2027</v>
      </c>
      <c r="C963" t="s">
        <v>220</v>
      </c>
      <c r="D963" t="s">
        <v>275</v>
      </c>
      <c r="E963" t="s">
        <v>202</v>
      </c>
      <c r="F963" t="s">
        <v>210</v>
      </c>
      <c r="G963">
        <v>69.368793265242317</v>
      </c>
      <c r="H963" t="s">
        <v>123</v>
      </c>
      <c r="I963" t="b">
        <v>0</v>
      </c>
    </row>
    <row r="964" spans="1:9" x14ac:dyDescent="0.2">
      <c r="A964" s="33">
        <v>46387</v>
      </c>
      <c r="B964">
        <v>2027</v>
      </c>
      <c r="C964" t="s">
        <v>220</v>
      </c>
      <c r="D964" t="s">
        <v>275</v>
      </c>
      <c r="E964" t="s">
        <v>202</v>
      </c>
      <c r="F964" t="s">
        <v>211</v>
      </c>
      <c r="G964">
        <v>42153.072095534575</v>
      </c>
      <c r="H964" t="s">
        <v>123</v>
      </c>
      <c r="I964" t="b">
        <v>0</v>
      </c>
    </row>
    <row r="965" spans="1:9" x14ac:dyDescent="0.2">
      <c r="A965" s="33">
        <v>46387</v>
      </c>
      <c r="B965">
        <v>2027</v>
      </c>
      <c r="C965" t="s">
        <v>220</v>
      </c>
      <c r="D965" t="s">
        <v>275</v>
      </c>
      <c r="E965" t="s">
        <v>202</v>
      </c>
      <c r="F965" t="s">
        <v>212</v>
      </c>
      <c r="G965">
        <v>34381.469421556147</v>
      </c>
      <c r="H965" t="s">
        <v>123</v>
      </c>
      <c r="I965" t="b">
        <v>0</v>
      </c>
    </row>
    <row r="966" spans="1:9" x14ac:dyDescent="0.2">
      <c r="A966" s="33">
        <v>46387</v>
      </c>
      <c r="B966">
        <v>2027</v>
      </c>
      <c r="C966" t="s">
        <v>220</v>
      </c>
      <c r="D966" t="s">
        <v>275</v>
      </c>
      <c r="E966" t="s">
        <v>202</v>
      </c>
      <c r="F966" t="s">
        <v>213</v>
      </c>
      <c r="G966">
        <v>37.412399029542001</v>
      </c>
      <c r="H966" t="s">
        <v>123</v>
      </c>
      <c r="I966" t="b">
        <v>0</v>
      </c>
    </row>
    <row r="967" spans="1:9" x14ac:dyDescent="0.2">
      <c r="A967" s="33">
        <v>46387</v>
      </c>
      <c r="B967">
        <v>2027</v>
      </c>
      <c r="C967" t="s">
        <v>220</v>
      </c>
      <c r="D967" t="s">
        <v>275</v>
      </c>
      <c r="E967" t="s">
        <v>202</v>
      </c>
      <c r="F967" t="s">
        <v>214</v>
      </c>
      <c r="G967">
        <v>42494.655428867911</v>
      </c>
      <c r="H967" t="s">
        <v>123</v>
      </c>
      <c r="I967" t="b">
        <v>0</v>
      </c>
    </row>
    <row r="968" spans="1:9" x14ac:dyDescent="0.2">
      <c r="A968" s="33">
        <v>46387</v>
      </c>
      <c r="B968">
        <v>2027</v>
      </c>
      <c r="C968" t="s">
        <v>220</v>
      </c>
      <c r="D968" t="s">
        <v>275</v>
      </c>
      <c r="E968" t="s">
        <v>202</v>
      </c>
      <c r="F968" t="s">
        <v>215</v>
      </c>
      <c r="G968">
        <v>46.240810304952404</v>
      </c>
      <c r="H968" t="s">
        <v>123</v>
      </c>
      <c r="I968" t="b">
        <v>0</v>
      </c>
    </row>
    <row r="969" spans="1:9" x14ac:dyDescent="0.2">
      <c r="A969" s="33">
        <v>46387</v>
      </c>
      <c r="B969">
        <v>2027</v>
      </c>
      <c r="C969" t="s">
        <v>220</v>
      </c>
      <c r="D969" t="s">
        <v>275</v>
      </c>
      <c r="E969" t="s">
        <v>202</v>
      </c>
      <c r="F969" t="s">
        <v>216</v>
      </c>
      <c r="G969">
        <v>-341.58333333333331</v>
      </c>
      <c r="H969" t="s">
        <v>123</v>
      </c>
      <c r="I969" t="b">
        <v>0</v>
      </c>
    </row>
    <row r="970" spans="1:9" x14ac:dyDescent="0.2">
      <c r="A970" s="33">
        <v>46387</v>
      </c>
      <c r="B970">
        <v>2027</v>
      </c>
      <c r="C970" t="s">
        <v>220</v>
      </c>
      <c r="D970" t="s">
        <v>275</v>
      </c>
      <c r="E970" t="s">
        <v>202</v>
      </c>
      <c r="F970" t="s">
        <v>217</v>
      </c>
      <c r="G970">
        <v>7771.6026739784293</v>
      </c>
      <c r="H970" t="s">
        <v>123</v>
      </c>
      <c r="I970" t="b">
        <v>0</v>
      </c>
    </row>
    <row r="971" spans="1:9" x14ac:dyDescent="0.2">
      <c r="A971" s="33">
        <v>46387</v>
      </c>
      <c r="B971">
        <v>2027</v>
      </c>
      <c r="C971" t="s">
        <v>220</v>
      </c>
      <c r="D971" t="s">
        <v>275</v>
      </c>
      <c r="E971" t="s">
        <v>202</v>
      </c>
      <c r="F971" t="s">
        <v>218</v>
      </c>
      <c r="G971">
        <v>9052.6230586383899</v>
      </c>
      <c r="H971" t="s">
        <v>123</v>
      </c>
      <c r="I971" t="b">
        <v>0</v>
      </c>
    </row>
    <row r="972" spans="1:9" x14ac:dyDescent="0.2">
      <c r="A972" s="33">
        <v>46387</v>
      </c>
      <c r="B972">
        <v>2027</v>
      </c>
      <c r="C972" t="s">
        <v>220</v>
      </c>
      <c r="D972" t="s">
        <v>275</v>
      </c>
      <c r="E972" t="s">
        <v>202</v>
      </c>
      <c r="F972" t="s">
        <v>1</v>
      </c>
      <c r="G972">
        <v>91898.595955868703</v>
      </c>
      <c r="H972" t="s">
        <v>123</v>
      </c>
      <c r="I972" t="b">
        <v>0</v>
      </c>
    </row>
    <row r="973" spans="1:9" x14ac:dyDescent="0.2">
      <c r="A973" s="33">
        <v>46387</v>
      </c>
      <c r="B973">
        <v>2027</v>
      </c>
      <c r="C973" t="s">
        <v>220</v>
      </c>
      <c r="D973" t="s">
        <v>275</v>
      </c>
      <c r="E973" t="s">
        <v>202</v>
      </c>
      <c r="F973" t="s">
        <v>219</v>
      </c>
      <c r="G973">
        <v>9321.0241596305932</v>
      </c>
      <c r="H973" t="s">
        <v>123</v>
      </c>
      <c r="I973" t="b">
        <v>0</v>
      </c>
    </row>
    <row r="974" spans="1:9" x14ac:dyDescent="0.2">
      <c r="A974" s="33">
        <v>46477</v>
      </c>
      <c r="B974">
        <v>2027</v>
      </c>
      <c r="C974" t="s">
        <v>222</v>
      </c>
      <c r="D974" t="s">
        <v>276</v>
      </c>
      <c r="E974" t="s">
        <v>202</v>
      </c>
      <c r="F974" t="s">
        <v>203</v>
      </c>
      <c r="G974">
        <v>2.8208333333333329</v>
      </c>
      <c r="H974" t="s">
        <v>123</v>
      </c>
      <c r="I974" t="b">
        <v>0</v>
      </c>
    </row>
    <row r="975" spans="1:9" x14ac:dyDescent="0.2">
      <c r="A975" s="33">
        <v>46477</v>
      </c>
      <c r="B975">
        <v>2027</v>
      </c>
      <c r="C975" t="s">
        <v>222</v>
      </c>
      <c r="D975" t="s">
        <v>276</v>
      </c>
      <c r="E975" t="s">
        <v>202</v>
      </c>
      <c r="F975" t="s">
        <v>205</v>
      </c>
      <c r="G975">
        <v>28064.3840706394</v>
      </c>
      <c r="H975" t="s">
        <v>123</v>
      </c>
      <c r="I975" t="b">
        <v>0</v>
      </c>
    </row>
    <row r="976" spans="1:9" x14ac:dyDescent="0.2">
      <c r="A976" s="33">
        <v>46477</v>
      </c>
      <c r="B976">
        <v>2027</v>
      </c>
      <c r="C976" t="s">
        <v>222</v>
      </c>
      <c r="D976" t="s">
        <v>276</v>
      </c>
      <c r="E976" t="s">
        <v>202</v>
      </c>
      <c r="F976" t="s">
        <v>206</v>
      </c>
      <c r="G976">
        <v>9905.2429983160073</v>
      </c>
      <c r="H976" t="s">
        <v>123</v>
      </c>
      <c r="I976" t="b">
        <v>0</v>
      </c>
    </row>
    <row r="977" spans="1:9" x14ac:dyDescent="0.2">
      <c r="A977" s="33">
        <v>46477</v>
      </c>
      <c r="B977">
        <v>2027</v>
      </c>
      <c r="C977" t="s">
        <v>222</v>
      </c>
      <c r="D977" t="s">
        <v>276</v>
      </c>
      <c r="E977" t="s">
        <v>202</v>
      </c>
      <c r="F977" t="s">
        <v>207</v>
      </c>
      <c r="G977">
        <v>2.8091666666666666</v>
      </c>
      <c r="H977" t="s">
        <v>123</v>
      </c>
      <c r="I977" t="b">
        <v>0</v>
      </c>
    </row>
    <row r="978" spans="1:9" x14ac:dyDescent="0.2">
      <c r="A978" s="33">
        <v>46477</v>
      </c>
      <c r="B978">
        <v>2027</v>
      </c>
      <c r="C978" t="s">
        <v>222</v>
      </c>
      <c r="D978" t="s">
        <v>276</v>
      </c>
      <c r="E978" t="s">
        <v>202</v>
      </c>
      <c r="F978" t="s">
        <v>10</v>
      </c>
      <c r="G978">
        <v>54022.759566439156</v>
      </c>
      <c r="H978" t="s">
        <v>123</v>
      </c>
      <c r="I978" t="b">
        <v>0</v>
      </c>
    </row>
    <row r="979" spans="1:9" x14ac:dyDescent="0.2">
      <c r="A979" s="33">
        <v>46477</v>
      </c>
      <c r="B979">
        <v>2027</v>
      </c>
      <c r="C979" t="s">
        <v>222</v>
      </c>
      <c r="D979" t="s">
        <v>276</v>
      </c>
      <c r="E979" t="s">
        <v>202</v>
      </c>
      <c r="F979" t="s">
        <v>208</v>
      </c>
      <c r="G979">
        <v>2948.7319012220246</v>
      </c>
      <c r="H979" t="s">
        <v>123</v>
      </c>
      <c r="I979" t="b">
        <v>0</v>
      </c>
    </row>
    <row r="980" spans="1:9" x14ac:dyDescent="0.2">
      <c r="A980" s="33">
        <v>46477</v>
      </c>
      <c r="B980">
        <v>2027</v>
      </c>
      <c r="C980" t="s">
        <v>222</v>
      </c>
      <c r="D980" t="s">
        <v>276</v>
      </c>
      <c r="E980" t="s">
        <v>202</v>
      </c>
      <c r="F980" t="s">
        <v>209</v>
      </c>
      <c r="G980">
        <v>66006.346085719109</v>
      </c>
      <c r="H980" t="s">
        <v>123</v>
      </c>
      <c r="I980" t="b">
        <v>0</v>
      </c>
    </row>
    <row r="981" spans="1:9" x14ac:dyDescent="0.2">
      <c r="A981" s="33">
        <v>46477</v>
      </c>
      <c r="B981">
        <v>2027</v>
      </c>
      <c r="C981" t="s">
        <v>222</v>
      </c>
      <c r="D981" t="s">
        <v>276</v>
      </c>
      <c r="E981" t="s">
        <v>202</v>
      </c>
      <c r="F981" t="s">
        <v>210</v>
      </c>
      <c r="G981">
        <v>70.166720271021049</v>
      </c>
      <c r="H981" t="s">
        <v>123</v>
      </c>
      <c r="I981" t="b">
        <v>0</v>
      </c>
    </row>
    <row r="982" spans="1:9" x14ac:dyDescent="0.2">
      <c r="A982" s="33">
        <v>46477</v>
      </c>
      <c r="B982">
        <v>2027</v>
      </c>
      <c r="C982" t="s">
        <v>222</v>
      </c>
      <c r="D982" t="s">
        <v>276</v>
      </c>
      <c r="E982" t="s">
        <v>202</v>
      </c>
      <c r="F982" t="s">
        <v>211</v>
      </c>
      <c r="G982">
        <v>43775.933234789809</v>
      </c>
      <c r="H982" t="s">
        <v>123</v>
      </c>
      <c r="I982" t="b">
        <v>0</v>
      </c>
    </row>
    <row r="983" spans="1:9" x14ac:dyDescent="0.2">
      <c r="A983" s="33">
        <v>46477</v>
      </c>
      <c r="B983">
        <v>2027</v>
      </c>
      <c r="C983" t="s">
        <v>222</v>
      </c>
      <c r="D983" t="s">
        <v>276</v>
      </c>
      <c r="E983" t="s">
        <v>202</v>
      </c>
      <c r="F983" t="s">
        <v>212</v>
      </c>
      <c r="G983">
        <v>35705.129782734097</v>
      </c>
      <c r="H983" t="s">
        <v>123</v>
      </c>
      <c r="I983" t="b">
        <v>0</v>
      </c>
    </row>
    <row r="984" spans="1:9" x14ac:dyDescent="0.2">
      <c r="A984" s="33">
        <v>46477</v>
      </c>
      <c r="B984">
        <v>2027</v>
      </c>
      <c r="C984" t="s">
        <v>222</v>
      </c>
      <c r="D984" t="s">
        <v>276</v>
      </c>
      <c r="E984" t="s">
        <v>202</v>
      </c>
      <c r="F984" t="s">
        <v>213</v>
      </c>
      <c r="G984">
        <v>37.95562097093034</v>
      </c>
      <c r="H984" t="s">
        <v>123</v>
      </c>
      <c r="I984" t="b">
        <v>0</v>
      </c>
    </row>
    <row r="985" spans="1:9" x14ac:dyDescent="0.2">
      <c r="A985" s="33">
        <v>46477</v>
      </c>
      <c r="B985">
        <v>2027</v>
      </c>
      <c r="C985" t="s">
        <v>222</v>
      </c>
      <c r="D985" t="s">
        <v>276</v>
      </c>
      <c r="E985" t="s">
        <v>202</v>
      </c>
      <c r="F985" t="s">
        <v>214</v>
      </c>
      <c r="G985">
        <v>44117.516568123145</v>
      </c>
      <c r="H985" t="s">
        <v>123</v>
      </c>
      <c r="I985" t="b">
        <v>0</v>
      </c>
    </row>
    <row r="986" spans="1:9" x14ac:dyDescent="0.2">
      <c r="A986" s="33">
        <v>46477</v>
      </c>
      <c r="B986">
        <v>2027</v>
      </c>
      <c r="C986" t="s">
        <v>222</v>
      </c>
      <c r="D986" t="s">
        <v>276</v>
      </c>
      <c r="E986" t="s">
        <v>202</v>
      </c>
      <c r="F986" t="s">
        <v>215</v>
      </c>
      <c r="G986">
        <v>46.898239755122297</v>
      </c>
      <c r="H986" t="s">
        <v>123</v>
      </c>
      <c r="I986" t="b">
        <v>0</v>
      </c>
    </row>
    <row r="987" spans="1:9" x14ac:dyDescent="0.2">
      <c r="A987" s="33">
        <v>46477</v>
      </c>
      <c r="B987">
        <v>2027</v>
      </c>
      <c r="C987" t="s">
        <v>222</v>
      </c>
      <c r="D987" t="s">
        <v>276</v>
      </c>
      <c r="E987" t="s">
        <v>202</v>
      </c>
      <c r="F987" t="s">
        <v>216</v>
      </c>
      <c r="G987">
        <v>-341.58333333333331</v>
      </c>
      <c r="H987" t="s">
        <v>123</v>
      </c>
      <c r="I987" t="b">
        <v>0</v>
      </c>
    </row>
    <row r="988" spans="1:9" x14ac:dyDescent="0.2">
      <c r="A988" s="33">
        <v>46477</v>
      </c>
      <c r="B988">
        <v>2027</v>
      </c>
      <c r="C988" t="s">
        <v>222</v>
      </c>
      <c r="D988" t="s">
        <v>276</v>
      </c>
      <c r="E988" t="s">
        <v>202</v>
      </c>
      <c r="F988" t="s">
        <v>217</v>
      </c>
      <c r="G988">
        <v>8070.8034520557103</v>
      </c>
      <c r="H988" t="s">
        <v>123</v>
      </c>
      <c r="I988" t="b">
        <v>0</v>
      </c>
    </row>
    <row r="989" spans="1:9" x14ac:dyDescent="0.2">
      <c r="A989" s="33">
        <v>46477</v>
      </c>
      <c r="B989">
        <v>2027</v>
      </c>
      <c r="C989" t="s">
        <v>222</v>
      </c>
      <c r="D989" t="s">
        <v>276</v>
      </c>
      <c r="E989" t="s">
        <v>202</v>
      </c>
      <c r="F989" t="s">
        <v>218</v>
      </c>
      <c r="G989">
        <v>9398.7598039597106</v>
      </c>
      <c r="H989" t="s">
        <v>123</v>
      </c>
      <c r="I989" t="b">
        <v>0</v>
      </c>
    </row>
    <row r="990" spans="1:9" x14ac:dyDescent="0.2">
      <c r="A990" s="33">
        <v>46477</v>
      </c>
      <c r="B990">
        <v>2027</v>
      </c>
      <c r="C990" t="s">
        <v>222</v>
      </c>
      <c r="D990" t="s">
        <v>276</v>
      </c>
      <c r="E990" t="s">
        <v>202</v>
      </c>
      <c r="F990" t="s">
        <v>1</v>
      </c>
      <c r="G990">
        <v>94070.730156358506</v>
      </c>
      <c r="H990" t="s">
        <v>123</v>
      </c>
      <c r="I990" t="b">
        <v>0</v>
      </c>
    </row>
    <row r="991" spans="1:9" x14ac:dyDescent="0.2">
      <c r="A991" s="33">
        <v>46477</v>
      </c>
      <c r="B991">
        <v>2027</v>
      </c>
      <c r="C991" t="s">
        <v>222</v>
      </c>
      <c r="D991" t="s">
        <v>276</v>
      </c>
      <c r="E991" t="s">
        <v>202</v>
      </c>
      <c r="F991" t="s">
        <v>219</v>
      </c>
      <c r="G991">
        <v>9541.3378124142328</v>
      </c>
      <c r="H991" t="s">
        <v>123</v>
      </c>
      <c r="I991" t="b">
        <v>0</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757E8F-8B85-E047-8EB8-F9F78CA7EE2D}">
  <dimension ref="A2:BD20"/>
  <sheetViews>
    <sheetView workbookViewId="0">
      <selection activeCell="I40" sqref="I40"/>
    </sheetView>
  </sheetViews>
  <sheetFormatPr baseColWidth="10" defaultRowHeight="16" x14ac:dyDescent="0.2"/>
  <sheetData>
    <row r="2" spans="1:56" x14ac:dyDescent="0.2">
      <c r="A2" t="s">
        <v>0</v>
      </c>
      <c r="B2">
        <v>41547</v>
      </c>
      <c r="C2">
        <v>41639</v>
      </c>
      <c r="D2">
        <v>41729</v>
      </c>
      <c r="E2">
        <v>41820</v>
      </c>
      <c r="F2">
        <v>41912</v>
      </c>
      <c r="G2">
        <v>42004</v>
      </c>
      <c r="H2">
        <v>42094</v>
      </c>
      <c r="I2">
        <v>42185</v>
      </c>
      <c r="J2">
        <v>42277</v>
      </c>
      <c r="K2">
        <v>42369</v>
      </c>
      <c r="L2">
        <v>42460</v>
      </c>
      <c r="M2">
        <v>42551</v>
      </c>
      <c r="N2">
        <v>42643</v>
      </c>
      <c r="O2">
        <v>42735</v>
      </c>
      <c r="P2">
        <v>42825</v>
      </c>
      <c r="Q2">
        <v>42916</v>
      </c>
      <c r="R2">
        <v>43008</v>
      </c>
      <c r="S2">
        <v>43100</v>
      </c>
      <c r="T2">
        <v>43190</v>
      </c>
      <c r="U2">
        <v>43281</v>
      </c>
      <c r="V2">
        <v>43373</v>
      </c>
      <c r="W2">
        <v>43465</v>
      </c>
      <c r="X2">
        <v>43555</v>
      </c>
      <c r="Y2">
        <v>43646</v>
      </c>
      <c r="Z2">
        <v>43738</v>
      </c>
      <c r="AA2">
        <v>43830</v>
      </c>
      <c r="AB2">
        <v>43921</v>
      </c>
      <c r="AC2">
        <v>44012</v>
      </c>
      <c r="AD2">
        <v>44104</v>
      </c>
      <c r="AE2">
        <v>44196</v>
      </c>
      <c r="AF2">
        <v>44286</v>
      </c>
      <c r="AG2">
        <v>44377</v>
      </c>
      <c r="AH2">
        <v>44469</v>
      </c>
      <c r="AI2">
        <v>44561</v>
      </c>
      <c r="AJ2">
        <v>44651</v>
      </c>
      <c r="AK2">
        <v>44742</v>
      </c>
      <c r="AL2">
        <v>44834</v>
      </c>
      <c r="AM2">
        <v>44926</v>
      </c>
      <c r="AN2">
        <v>45016</v>
      </c>
      <c r="AO2">
        <v>45107</v>
      </c>
      <c r="AP2">
        <v>45199</v>
      </c>
      <c r="AQ2">
        <v>45291</v>
      </c>
      <c r="AR2">
        <v>45382</v>
      </c>
      <c r="AS2">
        <v>45473</v>
      </c>
      <c r="AT2">
        <v>45565</v>
      </c>
      <c r="AU2">
        <v>45657</v>
      </c>
      <c r="AV2">
        <v>45747</v>
      </c>
      <c r="AW2">
        <v>45838</v>
      </c>
      <c r="AX2">
        <v>45930</v>
      </c>
      <c r="AY2">
        <v>46022</v>
      </c>
      <c r="AZ2">
        <v>46112</v>
      </c>
      <c r="BA2">
        <v>46203</v>
      </c>
      <c r="BB2">
        <v>46295</v>
      </c>
      <c r="BC2">
        <v>46387</v>
      </c>
      <c r="BD2">
        <v>46477</v>
      </c>
    </row>
    <row r="3" spans="1:56" x14ac:dyDescent="0.2">
      <c r="A3" t="s">
        <v>1</v>
      </c>
      <c r="B3">
        <v>18529</v>
      </c>
      <c r="C3">
        <v>24519</v>
      </c>
      <c r="D3">
        <v>20403</v>
      </c>
      <c r="E3">
        <v>23382</v>
      </c>
      <c r="F3">
        <v>23201</v>
      </c>
      <c r="G3">
        <v>26470</v>
      </c>
      <c r="H3">
        <v>21729</v>
      </c>
      <c r="I3">
        <v>22180</v>
      </c>
      <c r="J3">
        <v>20379</v>
      </c>
      <c r="K3">
        <v>23796</v>
      </c>
      <c r="L3">
        <v>20531</v>
      </c>
      <c r="M3">
        <v>20614</v>
      </c>
      <c r="N3">
        <v>20453</v>
      </c>
      <c r="O3">
        <v>24090</v>
      </c>
      <c r="P3">
        <v>22090</v>
      </c>
      <c r="Q3">
        <v>23317</v>
      </c>
      <c r="R3">
        <v>24538</v>
      </c>
      <c r="S3">
        <v>28918</v>
      </c>
      <c r="T3">
        <v>26819</v>
      </c>
      <c r="U3">
        <v>30085</v>
      </c>
      <c r="V3">
        <v>29084</v>
      </c>
      <c r="W3">
        <v>32471</v>
      </c>
      <c r="X3">
        <v>30571</v>
      </c>
      <c r="Y3">
        <v>33717</v>
      </c>
      <c r="Z3">
        <v>33055</v>
      </c>
      <c r="AA3">
        <v>36906</v>
      </c>
      <c r="AB3">
        <v>35021</v>
      </c>
      <c r="AC3">
        <v>38033</v>
      </c>
      <c r="AD3">
        <v>37154</v>
      </c>
      <c r="AE3">
        <v>43076</v>
      </c>
      <c r="AF3">
        <v>41706</v>
      </c>
      <c r="AG3">
        <v>46152</v>
      </c>
      <c r="AH3">
        <v>45317</v>
      </c>
      <c r="AI3">
        <v>51728</v>
      </c>
      <c r="AJ3">
        <v>49360</v>
      </c>
      <c r="AK3">
        <v>51865</v>
      </c>
      <c r="AL3">
        <v>50122</v>
      </c>
      <c r="AM3">
        <v>52747</v>
      </c>
      <c r="AN3">
        <v>52857</v>
      </c>
      <c r="AO3">
        <v>56189</v>
      </c>
      <c r="AP3">
        <v>56517</v>
      </c>
      <c r="AQ3">
        <v>62020</v>
      </c>
      <c r="AR3">
        <v>61858</v>
      </c>
      <c r="AS3">
        <v>64727</v>
      </c>
      <c r="AT3">
        <v>65585</v>
      </c>
      <c r="AU3">
        <v>69632</v>
      </c>
      <c r="AV3">
        <v>70066</v>
      </c>
      <c r="AW3">
        <v>70508.527864631498</v>
      </c>
      <c r="AX3">
        <v>69095.756151836104</v>
      </c>
      <c r="AY3">
        <v>71543.398034682701</v>
      </c>
      <c r="AZ3">
        <v>70143.391387942305</v>
      </c>
      <c r="BA3">
        <v>69818.400276710599</v>
      </c>
      <c r="BB3">
        <v>66436.414263724801</v>
      </c>
      <c r="BC3">
        <v>66862.461359697205</v>
      </c>
      <c r="BD3">
        <v>63523.482175409197</v>
      </c>
    </row>
    <row r="4" spans="1:56" x14ac:dyDescent="0.2">
      <c r="A4" t="s">
        <v>2</v>
      </c>
      <c r="B4">
        <v>5114</v>
      </c>
      <c r="C4">
        <v>8284</v>
      </c>
      <c r="D4">
        <v>5941</v>
      </c>
      <c r="E4">
        <v>7595</v>
      </c>
      <c r="F4">
        <v>8273</v>
      </c>
      <c r="G4">
        <v>10136</v>
      </c>
      <c r="H4">
        <v>7161</v>
      </c>
      <c r="I4">
        <v>7468</v>
      </c>
      <c r="J4">
        <v>7207</v>
      </c>
      <c r="K4">
        <v>9872</v>
      </c>
      <c r="L4">
        <v>7722</v>
      </c>
      <c r="M4">
        <v>7979</v>
      </c>
      <c r="N4">
        <v>7844</v>
      </c>
      <c r="O4">
        <v>9901</v>
      </c>
      <c r="P4">
        <v>8060</v>
      </c>
      <c r="Q4">
        <v>8456</v>
      </c>
      <c r="R4">
        <v>8278</v>
      </c>
      <c r="S4">
        <v>11064</v>
      </c>
      <c r="T4">
        <v>9269</v>
      </c>
      <c r="U4">
        <v>9742</v>
      </c>
      <c r="V4">
        <v>9905</v>
      </c>
      <c r="W4">
        <v>12423</v>
      </c>
      <c r="X4">
        <v>10170</v>
      </c>
      <c r="Y4">
        <v>10412</v>
      </c>
      <c r="Z4">
        <v>10406</v>
      </c>
      <c r="AA4">
        <v>12358</v>
      </c>
      <c r="AB4">
        <v>10975</v>
      </c>
      <c r="AC4">
        <v>12339</v>
      </c>
      <c r="AD4">
        <v>11002</v>
      </c>
      <c r="AE4">
        <v>14194</v>
      </c>
      <c r="AF4">
        <v>13045</v>
      </c>
      <c r="AG4">
        <v>13991</v>
      </c>
      <c r="AH4">
        <v>13646</v>
      </c>
      <c r="AI4">
        <v>16960</v>
      </c>
      <c r="AJ4">
        <v>15615</v>
      </c>
      <c r="AK4">
        <v>16429</v>
      </c>
      <c r="AL4">
        <v>15452</v>
      </c>
      <c r="AM4">
        <v>17488</v>
      </c>
      <c r="AN4">
        <v>16128</v>
      </c>
      <c r="AO4">
        <v>16795</v>
      </c>
      <c r="AP4">
        <v>16302</v>
      </c>
      <c r="AQ4">
        <v>19623</v>
      </c>
      <c r="AR4">
        <v>18505</v>
      </c>
      <c r="AS4">
        <v>19684</v>
      </c>
      <c r="AT4">
        <v>20099</v>
      </c>
      <c r="AU4">
        <v>21799</v>
      </c>
      <c r="AV4">
        <v>21919</v>
      </c>
      <c r="AW4">
        <v>21571.116734133499</v>
      </c>
      <c r="AX4">
        <v>20591.546144415301</v>
      </c>
      <c r="AY4">
        <v>22329.994187848799</v>
      </c>
      <c r="AZ4">
        <v>21178.763527379298</v>
      </c>
      <c r="BA4">
        <v>20967.809033533798</v>
      </c>
      <c r="BB4">
        <v>19518.308116334501</v>
      </c>
      <c r="BC4">
        <v>20274.939506524101</v>
      </c>
      <c r="BD4">
        <v>18653.564417433099</v>
      </c>
    </row>
    <row r="5" spans="1:56" x14ac:dyDescent="0.2">
      <c r="A5" t="s">
        <v>3</v>
      </c>
      <c r="B5">
        <v>13415</v>
      </c>
      <c r="C5">
        <v>16235</v>
      </c>
      <c r="D5">
        <v>14462</v>
      </c>
      <c r="E5">
        <v>15787</v>
      </c>
      <c r="F5">
        <v>14928</v>
      </c>
      <c r="G5">
        <v>16334</v>
      </c>
      <c r="H5">
        <v>14568</v>
      </c>
      <c r="I5">
        <v>14712</v>
      </c>
      <c r="J5">
        <v>13172</v>
      </c>
      <c r="K5">
        <v>13924</v>
      </c>
      <c r="L5">
        <v>12809</v>
      </c>
      <c r="M5">
        <v>12635</v>
      </c>
      <c r="N5">
        <v>12609</v>
      </c>
      <c r="O5">
        <v>14189</v>
      </c>
      <c r="P5">
        <v>14030</v>
      </c>
      <c r="Q5">
        <v>14861</v>
      </c>
      <c r="R5">
        <v>16260</v>
      </c>
      <c r="S5">
        <v>17854</v>
      </c>
      <c r="T5">
        <v>17550</v>
      </c>
      <c r="U5">
        <v>20343</v>
      </c>
      <c r="V5">
        <v>19179</v>
      </c>
      <c r="W5">
        <v>20048</v>
      </c>
      <c r="X5">
        <v>20401</v>
      </c>
      <c r="Y5">
        <v>23305</v>
      </c>
      <c r="Z5">
        <v>22649</v>
      </c>
      <c r="AA5">
        <v>24548</v>
      </c>
      <c r="AB5">
        <v>24046</v>
      </c>
      <c r="AC5">
        <v>25694</v>
      </c>
      <c r="AD5">
        <v>26152</v>
      </c>
      <c r="AE5">
        <v>28882</v>
      </c>
      <c r="AF5">
        <v>28661</v>
      </c>
      <c r="AG5">
        <v>32161</v>
      </c>
      <c r="AH5">
        <v>31671</v>
      </c>
      <c r="AI5">
        <v>34768</v>
      </c>
      <c r="AJ5">
        <v>33745</v>
      </c>
      <c r="AK5">
        <v>35436</v>
      </c>
      <c r="AL5">
        <v>34670</v>
      </c>
      <c r="AM5">
        <v>35259</v>
      </c>
      <c r="AN5">
        <v>36729</v>
      </c>
      <c r="AO5">
        <v>39394</v>
      </c>
      <c r="AP5">
        <v>40215</v>
      </c>
      <c r="AQ5">
        <v>42397</v>
      </c>
      <c r="AR5">
        <v>43353</v>
      </c>
      <c r="AS5">
        <v>45043</v>
      </c>
      <c r="AT5">
        <v>45486</v>
      </c>
      <c r="AU5">
        <v>47833</v>
      </c>
      <c r="AV5">
        <v>48147</v>
      </c>
      <c r="AW5">
        <v>48937.411130498003</v>
      </c>
      <c r="AX5">
        <v>48504.210007420799</v>
      </c>
      <c r="AY5">
        <v>49213.403846833899</v>
      </c>
      <c r="AZ5">
        <v>48964.627860563007</v>
      </c>
      <c r="BA5">
        <v>48850.591243176801</v>
      </c>
      <c r="BB5">
        <v>46918.106147390296</v>
      </c>
      <c r="BC5">
        <v>46587.521853173108</v>
      </c>
      <c r="BD5">
        <v>44869.917757976102</v>
      </c>
    </row>
    <row r="6" spans="1:56" x14ac:dyDescent="0.2">
      <c r="A6" t="s">
        <v>4</v>
      </c>
      <c r="B6">
        <v>72.40002158778131</v>
      </c>
      <c r="C6">
        <v>66.21395652351238</v>
      </c>
      <c r="D6">
        <v>70.881733078468855</v>
      </c>
      <c r="E6">
        <v>67.517748695577794</v>
      </c>
      <c r="F6">
        <v>64.34205422180078</v>
      </c>
      <c r="G6">
        <v>61.707593502077827</v>
      </c>
      <c r="H6">
        <v>67.044042523816088</v>
      </c>
      <c r="I6">
        <v>66.33002705139765</v>
      </c>
      <c r="J6">
        <v>64.635163648854217</v>
      </c>
      <c r="K6">
        <v>58.514035972432353</v>
      </c>
      <c r="L6">
        <v>62.388583118211493</v>
      </c>
      <c r="M6">
        <v>61.29329581837586</v>
      </c>
      <c r="N6">
        <v>61.648657898596781</v>
      </c>
      <c r="O6">
        <v>58.89995848899958</v>
      </c>
      <c r="P6">
        <v>63.512901765504751</v>
      </c>
      <c r="Q6">
        <v>63.734614229960982</v>
      </c>
      <c r="R6">
        <v>66.264569239546816</v>
      </c>
      <c r="S6">
        <v>61.740092675842043</v>
      </c>
      <c r="T6">
        <v>65.438681531749879</v>
      </c>
      <c r="U6">
        <v>67.618414492271896</v>
      </c>
      <c r="V6">
        <v>65.943474075092837</v>
      </c>
      <c r="W6">
        <v>61.741246034923471</v>
      </c>
      <c r="X6">
        <v>66.733178502502369</v>
      </c>
      <c r="Y6">
        <v>69.119435299700456</v>
      </c>
      <c r="Z6">
        <v>68.519134775374383</v>
      </c>
      <c r="AA6">
        <v>66.514929821709217</v>
      </c>
      <c r="AB6">
        <v>68.66166014676908</v>
      </c>
      <c r="AC6">
        <v>67.557121447164306</v>
      </c>
      <c r="AD6">
        <v>70.388114334930279</v>
      </c>
      <c r="AE6">
        <v>67.048936762930637</v>
      </c>
      <c r="AF6">
        <v>68.721526878626577</v>
      </c>
      <c r="AG6">
        <v>69.68495406482927</v>
      </c>
      <c r="AH6">
        <v>69.887680120043257</v>
      </c>
      <c r="AI6">
        <v>67.213114754098356</v>
      </c>
      <c r="AJ6">
        <v>68.365072933549428</v>
      </c>
      <c r="AK6">
        <v>68.323532247180168</v>
      </c>
      <c r="AL6">
        <v>69.171222217788596</v>
      </c>
      <c r="AM6">
        <v>66.845507801391548</v>
      </c>
      <c r="AN6">
        <v>69.48748510131108</v>
      </c>
      <c r="AO6">
        <v>70.109807969531403</v>
      </c>
      <c r="AP6">
        <v>71.15558150644938</v>
      </c>
      <c r="AQ6">
        <v>68.360206385037088</v>
      </c>
      <c r="AR6">
        <v>70.084710142584626</v>
      </c>
      <c r="AS6">
        <v>69.589197707293721</v>
      </c>
      <c r="AT6">
        <v>69.354273080734927</v>
      </c>
      <c r="AU6">
        <v>68.693991268382348</v>
      </c>
      <c r="AV6">
        <v>68.716638597893422</v>
      </c>
      <c r="AW6">
        <v>0.69406371984467419</v>
      </c>
      <c r="AX6">
        <v>0.70198537086466029</v>
      </c>
      <c r="AY6">
        <v>0.6878818339461078</v>
      </c>
      <c r="AZ6">
        <v>0.69806473413516845</v>
      </c>
      <c r="BA6">
        <v>0.69968075821800157</v>
      </c>
      <c r="BB6">
        <v>0.70621069284602001</v>
      </c>
      <c r="BC6">
        <v>0.69676648011128628</v>
      </c>
      <c r="BD6">
        <v>0.70635167061647408</v>
      </c>
    </row>
    <row r="7" spans="1:56" x14ac:dyDescent="0.2">
      <c r="A7" t="s">
        <v>5</v>
      </c>
      <c r="B7">
        <v>2767</v>
      </c>
      <c r="C7">
        <v>2748</v>
      </c>
      <c r="D7">
        <v>2743</v>
      </c>
      <c r="E7">
        <v>3123</v>
      </c>
      <c r="F7">
        <v>3065</v>
      </c>
      <c r="G7">
        <v>2903</v>
      </c>
      <c r="H7">
        <v>2984</v>
      </c>
      <c r="I7">
        <v>3094</v>
      </c>
      <c r="J7">
        <v>2962</v>
      </c>
      <c r="K7">
        <v>2900</v>
      </c>
      <c r="L7">
        <v>2980</v>
      </c>
      <c r="M7">
        <v>3146</v>
      </c>
      <c r="N7">
        <v>3106</v>
      </c>
      <c r="O7">
        <v>3062</v>
      </c>
      <c r="P7">
        <v>3355</v>
      </c>
      <c r="Q7">
        <v>3514</v>
      </c>
      <c r="R7">
        <v>3574</v>
      </c>
      <c r="S7">
        <v>3504</v>
      </c>
      <c r="T7">
        <v>3715</v>
      </c>
      <c r="U7">
        <v>3933</v>
      </c>
      <c r="V7">
        <v>3977</v>
      </c>
      <c r="W7">
        <v>4070</v>
      </c>
      <c r="X7">
        <v>4316</v>
      </c>
      <c r="Y7">
        <v>4513</v>
      </c>
      <c r="Z7">
        <v>4565</v>
      </c>
      <c r="AA7">
        <v>4603</v>
      </c>
      <c r="AB7">
        <v>4887</v>
      </c>
      <c r="AC7">
        <v>5214</v>
      </c>
      <c r="AD7">
        <v>4926</v>
      </c>
      <c r="AE7">
        <v>4899</v>
      </c>
      <c r="AF7">
        <v>5204</v>
      </c>
      <c r="AG7">
        <v>5687</v>
      </c>
      <c r="AH7">
        <v>5599</v>
      </c>
      <c r="AI7">
        <v>5758</v>
      </c>
      <c r="AJ7">
        <v>6306</v>
      </c>
      <c r="AK7">
        <v>6849</v>
      </c>
      <c r="AL7">
        <v>6628</v>
      </c>
      <c r="AM7">
        <v>6844</v>
      </c>
      <c r="AN7">
        <v>6984</v>
      </c>
      <c r="AO7">
        <v>6739</v>
      </c>
      <c r="AP7">
        <v>6659</v>
      </c>
      <c r="AQ7">
        <v>7142</v>
      </c>
      <c r="AR7">
        <v>7653</v>
      </c>
      <c r="AS7">
        <v>8056</v>
      </c>
      <c r="AT7">
        <v>7544</v>
      </c>
      <c r="AU7">
        <v>7917</v>
      </c>
      <c r="AV7">
        <v>8198</v>
      </c>
      <c r="AW7">
        <v>8020.8657316156796</v>
      </c>
      <c r="AX7">
        <v>7390.0101734622303</v>
      </c>
      <c r="AY7">
        <v>7591.8630434444403</v>
      </c>
      <c r="AZ7">
        <v>7792.8695203073003</v>
      </c>
      <c r="BA7">
        <v>7799.9791163810996</v>
      </c>
      <c r="BB7">
        <v>7080.6269492475403</v>
      </c>
      <c r="BC7">
        <v>7354.3137749534599</v>
      </c>
      <c r="BD7">
        <v>7517.4120816145596</v>
      </c>
    </row>
    <row r="8" spans="1:56" x14ac:dyDescent="0.2">
      <c r="A8" t="s">
        <v>6</v>
      </c>
      <c r="B8">
        <v>3304</v>
      </c>
      <c r="C8">
        <v>4283</v>
      </c>
      <c r="D8">
        <v>3542</v>
      </c>
      <c r="E8">
        <v>4682</v>
      </c>
      <c r="F8">
        <v>3728</v>
      </c>
      <c r="G8">
        <v>4315</v>
      </c>
      <c r="H8">
        <v>3709</v>
      </c>
      <c r="I8">
        <v>3961</v>
      </c>
      <c r="J8">
        <v>3333</v>
      </c>
      <c r="K8">
        <v>3960</v>
      </c>
      <c r="L8">
        <v>3406</v>
      </c>
      <c r="M8">
        <v>3998</v>
      </c>
      <c r="N8">
        <v>3233</v>
      </c>
      <c r="O8">
        <v>4071</v>
      </c>
      <c r="P8">
        <v>3879</v>
      </c>
      <c r="Q8">
        <v>4356</v>
      </c>
      <c r="R8">
        <v>3812</v>
      </c>
      <c r="S8">
        <v>4562</v>
      </c>
      <c r="T8">
        <v>4335</v>
      </c>
      <c r="U8">
        <v>4760</v>
      </c>
      <c r="V8">
        <v>4098</v>
      </c>
      <c r="W8">
        <v>4588</v>
      </c>
      <c r="X8">
        <v>4565</v>
      </c>
      <c r="Y8">
        <v>4962</v>
      </c>
      <c r="Z8">
        <v>4337</v>
      </c>
      <c r="AA8">
        <v>4933</v>
      </c>
      <c r="AB8">
        <v>4911</v>
      </c>
      <c r="AC8">
        <v>5417</v>
      </c>
      <c r="AD8">
        <v>4231</v>
      </c>
      <c r="AE8">
        <v>4947</v>
      </c>
      <c r="AF8">
        <v>5082</v>
      </c>
      <c r="AG8">
        <v>5857</v>
      </c>
      <c r="AH8">
        <v>4547</v>
      </c>
      <c r="AI8">
        <v>5379</v>
      </c>
      <c r="AJ8">
        <v>5595</v>
      </c>
      <c r="AK8">
        <v>6304</v>
      </c>
      <c r="AL8">
        <v>5126</v>
      </c>
      <c r="AM8">
        <v>5679</v>
      </c>
      <c r="AN8">
        <v>5750</v>
      </c>
      <c r="AO8">
        <v>6204</v>
      </c>
      <c r="AP8">
        <v>5187</v>
      </c>
      <c r="AQ8">
        <v>6246</v>
      </c>
      <c r="AR8">
        <v>6207</v>
      </c>
      <c r="AS8">
        <v>6816</v>
      </c>
      <c r="AT8">
        <v>5717</v>
      </c>
      <c r="AU8">
        <v>6440</v>
      </c>
      <c r="AV8">
        <v>6212</v>
      </c>
      <c r="AW8">
        <v>7151.4878421191706</v>
      </c>
      <c r="AX8">
        <v>7008.1942571624186</v>
      </c>
      <c r="AY8">
        <v>7256.4519033955858</v>
      </c>
      <c r="AZ8">
        <v>7114.4530443033618</v>
      </c>
      <c r="BA8">
        <v>7081.490081507819</v>
      </c>
      <c r="BB8">
        <v>6738.4644562881304</v>
      </c>
      <c r="BC8">
        <v>6781.6772522334168</v>
      </c>
      <c r="BD8">
        <v>6443.0136924528315</v>
      </c>
    </row>
    <row r="9" spans="1:56" x14ac:dyDescent="0.2">
      <c r="A9" t="s">
        <v>7</v>
      </c>
      <c r="B9">
        <v>1010</v>
      </c>
      <c r="C9">
        <v>1235</v>
      </c>
      <c r="D9">
        <v>1203</v>
      </c>
      <c r="E9">
        <v>1373</v>
      </c>
      <c r="F9">
        <v>1151</v>
      </c>
      <c r="G9">
        <v>1097</v>
      </c>
      <c r="H9">
        <v>1091</v>
      </c>
      <c r="I9">
        <v>1272</v>
      </c>
      <c r="J9">
        <v>1084</v>
      </c>
      <c r="K9">
        <v>1038</v>
      </c>
      <c r="L9">
        <v>1140</v>
      </c>
      <c r="M9">
        <v>1301</v>
      </c>
      <c r="N9">
        <v>1045</v>
      </c>
      <c r="O9">
        <v>879</v>
      </c>
      <c r="P9">
        <v>1202</v>
      </c>
      <c r="Q9">
        <v>1355</v>
      </c>
      <c r="R9">
        <v>1166</v>
      </c>
      <c r="S9">
        <v>1109</v>
      </c>
      <c r="T9">
        <v>1208</v>
      </c>
      <c r="U9">
        <v>1271</v>
      </c>
      <c r="V9">
        <v>1149</v>
      </c>
      <c r="W9">
        <v>1132</v>
      </c>
      <c r="X9">
        <v>1179</v>
      </c>
      <c r="Y9">
        <v>1425</v>
      </c>
      <c r="Z9">
        <v>1061</v>
      </c>
      <c r="AA9">
        <v>1121</v>
      </c>
      <c r="AB9">
        <v>1273</v>
      </c>
      <c r="AC9">
        <v>1656</v>
      </c>
      <c r="AD9">
        <v>1119</v>
      </c>
      <c r="AE9">
        <v>1139</v>
      </c>
      <c r="AF9">
        <v>1327</v>
      </c>
      <c r="AG9">
        <v>1522</v>
      </c>
      <c r="AH9">
        <v>1287</v>
      </c>
      <c r="AI9">
        <v>1384</v>
      </c>
      <c r="AJ9">
        <v>1480</v>
      </c>
      <c r="AK9">
        <v>1749</v>
      </c>
      <c r="AL9">
        <v>1398</v>
      </c>
      <c r="AM9">
        <v>2337</v>
      </c>
      <c r="AN9">
        <v>1643</v>
      </c>
      <c r="AO9">
        <v>2197</v>
      </c>
      <c r="AP9">
        <v>1474</v>
      </c>
      <c r="AQ9">
        <v>1977</v>
      </c>
      <c r="AR9">
        <v>1912</v>
      </c>
      <c r="AS9">
        <v>2246</v>
      </c>
      <c r="AT9">
        <v>1673</v>
      </c>
      <c r="AU9">
        <v>1823</v>
      </c>
      <c r="AV9">
        <v>1737</v>
      </c>
      <c r="AW9">
        <v>2210.1534141072857</v>
      </c>
      <c r="AX9">
        <v>2165.8688102593128</v>
      </c>
      <c r="AY9">
        <v>2242.5923531798421</v>
      </c>
      <c r="AZ9">
        <v>2198.7078818431728</v>
      </c>
      <c r="BA9">
        <v>2188.5207422758526</v>
      </c>
      <c r="BB9">
        <v>2082.5093396918382</v>
      </c>
      <c r="BC9">
        <v>2095.8641702669674</v>
      </c>
      <c r="BD9">
        <v>1991.2008555264381</v>
      </c>
    </row>
    <row r="10" spans="1:56" x14ac:dyDescent="0.2">
      <c r="A10" t="s">
        <v>8</v>
      </c>
      <c r="B10">
        <v>6334</v>
      </c>
      <c r="C10">
        <v>7969</v>
      </c>
      <c r="D10">
        <v>6974</v>
      </c>
      <c r="E10">
        <v>6482</v>
      </c>
      <c r="F10">
        <v>5844</v>
      </c>
      <c r="G10">
        <v>7776</v>
      </c>
      <c r="H10">
        <v>6594</v>
      </c>
      <c r="I10">
        <v>-2053</v>
      </c>
      <c r="J10">
        <v>5793</v>
      </c>
      <c r="K10">
        <v>6026</v>
      </c>
      <c r="L10">
        <v>5283</v>
      </c>
      <c r="M10">
        <v>3080</v>
      </c>
      <c r="N10">
        <v>5225</v>
      </c>
      <c r="O10">
        <v>6177</v>
      </c>
      <c r="P10">
        <v>5594</v>
      </c>
      <c r="Q10">
        <v>5330</v>
      </c>
      <c r="R10">
        <v>7708</v>
      </c>
      <c r="S10">
        <v>8679</v>
      </c>
      <c r="T10">
        <v>8292</v>
      </c>
      <c r="U10">
        <v>10379</v>
      </c>
      <c r="V10">
        <v>9955</v>
      </c>
      <c r="W10">
        <v>10258</v>
      </c>
      <c r="X10">
        <v>10341</v>
      </c>
      <c r="Y10">
        <v>12405</v>
      </c>
      <c r="Z10">
        <v>12686</v>
      </c>
      <c r="AA10">
        <v>13891</v>
      </c>
      <c r="AB10">
        <v>12975</v>
      </c>
      <c r="AC10">
        <v>13407</v>
      </c>
      <c r="AD10">
        <v>15876</v>
      </c>
      <c r="AE10">
        <v>17897</v>
      </c>
      <c r="AF10">
        <v>17048</v>
      </c>
      <c r="AG10">
        <v>19095</v>
      </c>
      <c r="AH10">
        <v>20238</v>
      </c>
      <c r="AI10">
        <v>22247</v>
      </c>
      <c r="AJ10">
        <v>20364</v>
      </c>
      <c r="AK10">
        <v>20534</v>
      </c>
      <c r="AL10">
        <v>21518</v>
      </c>
      <c r="AM10">
        <v>20399</v>
      </c>
      <c r="AN10">
        <v>22352</v>
      </c>
      <c r="AO10">
        <v>24254</v>
      </c>
      <c r="AP10">
        <v>26895</v>
      </c>
      <c r="AQ10">
        <v>27032</v>
      </c>
      <c r="AR10">
        <v>27581</v>
      </c>
      <c r="AS10">
        <v>27925</v>
      </c>
      <c r="AT10">
        <v>30552</v>
      </c>
      <c r="AU10">
        <v>31653</v>
      </c>
      <c r="AV10">
        <v>32000</v>
      </c>
      <c r="AW10">
        <v>31554.904142655869</v>
      </c>
      <c r="AX10">
        <v>31940.136766536838</v>
      </c>
      <c r="AY10">
        <v>32122.496546814029</v>
      </c>
      <c r="AZ10">
        <v>31858.597414109172</v>
      </c>
      <c r="BA10">
        <v>31780.60130301203</v>
      </c>
      <c r="BB10">
        <v>31016.505402162788</v>
      </c>
      <c r="BC10">
        <v>30355.666655719266</v>
      </c>
      <c r="BD10">
        <v>28918.291128382272</v>
      </c>
    </row>
    <row r="11" spans="1:56" x14ac:dyDescent="0.2">
      <c r="A11" t="s">
        <v>9</v>
      </c>
      <c r="B11">
        <v>34.184251713530138</v>
      </c>
      <c r="C11">
        <v>32.501325502671399</v>
      </c>
      <c r="D11">
        <v>34.18124785570749</v>
      </c>
      <c r="E11">
        <v>27.722179454281068</v>
      </c>
      <c r="F11">
        <v>25.18856945821301</v>
      </c>
      <c r="G11">
        <v>29.37665281450699</v>
      </c>
      <c r="H11">
        <v>30.34654148833356</v>
      </c>
      <c r="I11">
        <v>-9.256086564472497</v>
      </c>
      <c r="J11">
        <v>28.426321213013399</v>
      </c>
      <c r="K11">
        <v>25.323583795595901</v>
      </c>
      <c r="L11">
        <v>25.731820174370458</v>
      </c>
      <c r="M11">
        <v>14.941302027748129</v>
      </c>
      <c r="N11">
        <v>25.546374614970912</v>
      </c>
      <c r="O11">
        <v>25.641344956413452</v>
      </c>
      <c r="P11">
        <v>25.323675871435039</v>
      </c>
      <c r="Q11">
        <v>22.85885834369773</v>
      </c>
      <c r="R11">
        <v>31.412503056483821</v>
      </c>
      <c r="S11">
        <v>30.012448993706339</v>
      </c>
      <c r="T11">
        <v>30.918378761325929</v>
      </c>
      <c r="U11">
        <v>34.498919727438917</v>
      </c>
      <c r="V11">
        <v>34.228441754916787</v>
      </c>
      <c r="W11">
        <v>31.59126605278556</v>
      </c>
      <c r="X11">
        <v>33.82617513329626</v>
      </c>
      <c r="Y11">
        <v>36.791529495506722</v>
      </c>
      <c r="Z11">
        <v>38.378460142187272</v>
      </c>
      <c r="AA11">
        <v>37.638866309001237</v>
      </c>
      <c r="AB11">
        <v>37.04919905199737</v>
      </c>
      <c r="AC11">
        <v>35.250966266137297</v>
      </c>
      <c r="AD11">
        <v>42.730257845723209</v>
      </c>
      <c r="AE11">
        <v>41.547497446373853</v>
      </c>
      <c r="AF11">
        <v>40.876612477820942</v>
      </c>
      <c r="AG11">
        <v>41.374154966198653</v>
      </c>
      <c r="AH11">
        <v>44.658737339188377</v>
      </c>
      <c r="AI11">
        <v>43.007655428394678</v>
      </c>
      <c r="AJ11">
        <v>41.256077795786062</v>
      </c>
      <c r="AK11">
        <v>39.591246505350433</v>
      </c>
      <c r="AL11">
        <v>42.93124775547664</v>
      </c>
      <c r="AM11">
        <v>38.673289476178738</v>
      </c>
      <c r="AN11">
        <v>42.287681858599619</v>
      </c>
      <c r="AO11">
        <v>43.165032301696058</v>
      </c>
      <c r="AP11">
        <v>47.587451563246461</v>
      </c>
      <c r="AQ11">
        <v>43.585940019348598</v>
      </c>
      <c r="AR11">
        <v>44.587603866921008</v>
      </c>
      <c r="AS11">
        <v>43.14273796097455</v>
      </c>
      <c r="AT11">
        <v>46.583822520393383</v>
      </c>
      <c r="AU11">
        <v>45.457548253676471</v>
      </c>
      <c r="AV11">
        <v>45.6712242742557</v>
      </c>
      <c r="AW11">
        <v>0.44753315802079663</v>
      </c>
      <c r="AX11">
        <v>0.46225902349703257</v>
      </c>
      <c r="AY11">
        <v>0.44899316260099548</v>
      </c>
      <c r="AZ11">
        <v>0.45419243044449781</v>
      </c>
      <c r="BA11">
        <v>0.45518947980842123</v>
      </c>
      <c r="BB11">
        <v>0.46686001563901725</v>
      </c>
      <c r="BC11">
        <v>0.45400163317973213</v>
      </c>
      <c r="BD11">
        <v>0.45523781345187236</v>
      </c>
    </row>
    <row r="12" spans="1:56" x14ac:dyDescent="0.2">
      <c r="A12" t="s">
        <v>52</v>
      </c>
      <c r="B12">
        <v>954</v>
      </c>
      <c r="C12">
        <v>1261</v>
      </c>
      <c r="D12">
        <v>1255</v>
      </c>
      <c r="E12">
        <v>1742</v>
      </c>
      <c r="F12">
        <v>1428</v>
      </c>
      <c r="G12">
        <v>1521</v>
      </c>
      <c r="H12">
        <v>1515</v>
      </c>
      <c r="I12">
        <v>1493</v>
      </c>
      <c r="J12">
        <v>1461</v>
      </c>
      <c r="K12">
        <v>1544</v>
      </c>
      <c r="L12">
        <v>1707</v>
      </c>
      <c r="M12">
        <v>1910</v>
      </c>
      <c r="N12">
        <v>1816</v>
      </c>
      <c r="O12">
        <v>2166</v>
      </c>
      <c r="P12">
        <v>2453</v>
      </c>
      <c r="Q12">
        <v>2343</v>
      </c>
      <c r="R12">
        <v>2499</v>
      </c>
      <c r="S12">
        <v>2536</v>
      </c>
      <c r="T12">
        <v>2710</v>
      </c>
      <c r="U12">
        <v>2516</v>
      </c>
      <c r="V12">
        <v>2837</v>
      </c>
      <c r="W12">
        <v>2995</v>
      </c>
      <c r="X12">
        <v>2926</v>
      </c>
      <c r="Y12">
        <v>2924</v>
      </c>
      <c r="Z12">
        <v>2971</v>
      </c>
      <c r="AA12">
        <v>3203</v>
      </c>
      <c r="AB12">
        <v>3118</v>
      </c>
      <c r="AC12">
        <v>3504</v>
      </c>
      <c r="AD12">
        <v>2645</v>
      </c>
      <c r="AE12">
        <v>2761</v>
      </c>
      <c r="AF12">
        <v>2936</v>
      </c>
      <c r="AG12">
        <v>3344</v>
      </c>
      <c r="AH12">
        <v>3212</v>
      </c>
      <c r="AI12">
        <v>3496</v>
      </c>
      <c r="AJ12">
        <v>3773</v>
      </c>
      <c r="AK12">
        <v>3979</v>
      </c>
      <c r="AL12">
        <v>2790</v>
      </c>
      <c r="AM12">
        <v>3648</v>
      </c>
      <c r="AN12">
        <v>3549</v>
      </c>
      <c r="AO12">
        <v>3874</v>
      </c>
      <c r="AP12">
        <v>3921</v>
      </c>
      <c r="AQ12">
        <v>5959</v>
      </c>
      <c r="AR12">
        <v>6027</v>
      </c>
      <c r="AS12">
        <v>6380</v>
      </c>
      <c r="AT12">
        <v>7383</v>
      </c>
      <c r="AU12">
        <v>6827</v>
      </c>
      <c r="AV12">
        <v>8740</v>
      </c>
      <c r="AW12">
        <v>8266.4561151406888</v>
      </c>
      <c r="AX12">
        <v>8443.7355688011085</v>
      </c>
      <c r="AY12">
        <v>8602.0519162829805</v>
      </c>
      <c r="AZ12">
        <v>8772.3039023780657</v>
      </c>
      <c r="BA12">
        <v>8924.0079593079954</v>
      </c>
      <c r="BB12">
        <v>9066.3647568669749</v>
      </c>
      <c r="BC12">
        <v>9176.0010536559039</v>
      </c>
      <c r="BD12">
        <v>9284.0261797379681</v>
      </c>
    </row>
    <row r="13" spans="1:56" x14ac:dyDescent="0.2">
      <c r="A13" t="s">
        <v>10</v>
      </c>
      <c r="B13">
        <v>7288</v>
      </c>
      <c r="C13">
        <v>9230</v>
      </c>
      <c r="D13">
        <v>8229</v>
      </c>
      <c r="E13">
        <v>8224</v>
      </c>
      <c r="F13">
        <v>7272</v>
      </c>
      <c r="G13">
        <v>9297</v>
      </c>
      <c r="H13">
        <v>8109</v>
      </c>
      <c r="I13">
        <v>-560</v>
      </c>
      <c r="J13">
        <v>7254</v>
      </c>
      <c r="K13">
        <v>7570</v>
      </c>
      <c r="L13">
        <v>6990</v>
      </c>
      <c r="M13">
        <v>4990</v>
      </c>
      <c r="N13">
        <v>7041</v>
      </c>
      <c r="O13">
        <v>8343</v>
      </c>
      <c r="P13">
        <v>8047</v>
      </c>
      <c r="Q13">
        <v>7673</v>
      </c>
      <c r="R13">
        <v>10207</v>
      </c>
      <c r="S13">
        <v>11215</v>
      </c>
      <c r="T13">
        <v>11002</v>
      </c>
      <c r="U13">
        <v>12895</v>
      </c>
      <c r="V13">
        <v>12792</v>
      </c>
      <c r="W13">
        <v>13253</v>
      </c>
      <c r="X13">
        <v>13267</v>
      </c>
      <c r="Y13">
        <v>15329</v>
      </c>
      <c r="Z13">
        <v>15657</v>
      </c>
      <c r="AA13">
        <v>17094</v>
      </c>
      <c r="AB13">
        <v>16093</v>
      </c>
      <c r="AC13">
        <v>16911</v>
      </c>
      <c r="AD13">
        <v>18521</v>
      </c>
      <c r="AE13">
        <v>20658</v>
      </c>
      <c r="AF13">
        <v>19984</v>
      </c>
      <c r="AG13">
        <v>22439</v>
      </c>
      <c r="AH13">
        <v>23450</v>
      </c>
      <c r="AI13">
        <v>25743</v>
      </c>
      <c r="AJ13">
        <v>24137</v>
      </c>
      <c r="AK13">
        <v>24513</v>
      </c>
      <c r="AL13">
        <v>24308</v>
      </c>
      <c r="AM13">
        <v>24047</v>
      </c>
      <c r="AN13">
        <v>25901</v>
      </c>
      <c r="AO13">
        <v>28128</v>
      </c>
      <c r="AP13">
        <v>30816</v>
      </c>
      <c r="AQ13">
        <v>32991</v>
      </c>
      <c r="AR13">
        <v>33608</v>
      </c>
      <c r="AS13">
        <v>34305</v>
      </c>
      <c r="AT13">
        <v>37935</v>
      </c>
      <c r="AU13">
        <v>38480</v>
      </c>
      <c r="AV13">
        <v>40740</v>
      </c>
      <c r="AW13">
        <v>39821.360257796558</v>
      </c>
      <c r="AX13">
        <v>40383.872335337946</v>
      </c>
      <c r="AY13">
        <v>40724.54846309701</v>
      </c>
      <c r="AZ13">
        <v>40630.901316487238</v>
      </c>
      <c r="BA13">
        <v>40704.609262320024</v>
      </c>
      <c r="BB13">
        <v>40082.870159029764</v>
      </c>
      <c r="BC13">
        <v>39531.667709375171</v>
      </c>
      <c r="BD13">
        <v>38202.31730812024</v>
      </c>
    </row>
    <row r="14" spans="1:56" x14ac:dyDescent="0.2">
      <c r="A14" t="s">
        <v>11</v>
      </c>
      <c r="B14">
        <v>74</v>
      </c>
      <c r="C14">
        <v>-91</v>
      </c>
      <c r="D14">
        <v>-17</v>
      </c>
      <c r="E14">
        <v>95</v>
      </c>
      <c r="F14">
        <v>52</v>
      </c>
      <c r="G14">
        <v>74</v>
      </c>
      <c r="H14">
        <v>-77</v>
      </c>
      <c r="I14">
        <v>297</v>
      </c>
      <c r="J14">
        <v>-280</v>
      </c>
      <c r="K14">
        <v>-171</v>
      </c>
      <c r="L14">
        <v>-247</v>
      </c>
      <c r="M14">
        <v>267</v>
      </c>
      <c r="N14">
        <v>100</v>
      </c>
      <c r="O14">
        <v>186</v>
      </c>
      <c r="P14">
        <v>322</v>
      </c>
      <c r="Q14">
        <v>215</v>
      </c>
      <c r="R14">
        <v>276</v>
      </c>
      <c r="S14">
        <v>490</v>
      </c>
      <c r="T14">
        <v>349</v>
      </c>
      <c r="U14">
        <v>301</v>
      </c>
      <c r="V14">
        <v>266</v>
      </c>
      <c r="W14">
        <v>127</v>
      </c>
      <c r="X14">
        <v>145</v>
      </c>
      <c r="Y14">
        <v>191</v>
      </c>
      <c r="Z14">
        <v>0</v>
      </c>
      <c r="AA14">
        <v>194</v>
      </c>
      <c r="AB14">
        <v>-132</v>
      </c>
      <c r="AC14">
        <v>15</v>
      </c>
      <c r="AD14">
        <v>248</v>
      </c>
      <c r="AE14">
        <v>440</v>
      </c>
      <c r="AF14">
        <v>188</v>
      </c>
      <c r="AG14">
        <v>310</v>
      </c>
      <c r="AH14">
        <v>286</v>
      </c>
      <c r="AI14">
        <v>268</v>
      </c>
      <c r="AJ14">
        <v>-174</v>
      </c>
      <c r="AK14">
        <v>-47</v>
      </c>
      <c r="AL14">
        <v>54</v>
      </c>
      <c r="AM14">
        <v>-60</v>
      </c>
      <c r="AN14">
        <v>321</v>
      </c>
      <c r="AO14">
        <v>473</v>
      </c>
      <c r="AP14">
        <v>389</v>
      </c>
      <c r="AQ14">
        <v>-506</v>
      </c>
      <c r="AR14">
        <v>-854</v>
      </c>
      <c r="AS14">
        <v>-675</v>
      </c>
      <c r="AT14">
        <v>-283</v>
      </c>
      <c r="AU14">
        <v>-2288</v>
      </c>
      <c r="AV14">
        <v>-623</v>
      </c>
      <c r="AW14">
        <v>-341.58333333333331</v>
      </c>
      <c r="AX14">
        <v>-341.58333333333331</v>
      </c>
      <c r="AY14">
        <v>-341.58333333333331</v>
      </c>
      <c r="AZ14">
        <v>-341.58333333333331</v>
      </c>
      <c r="BA14">
        <v>-341.58333333333331</v>
      </c>
      <c r="BB14">
        <v>-341.58333333333331</v>
      </c>
      <c r="BC14">
        <v>-341.58333333333331</v>
      </c>
      <c r="BD14">
        <v>-341.58333333333331</v>
      </c>
    </row>
    <row r="15" spans="1:56" x14ac:dyDescent="0.2">
      <c r="A15" t="s">
        <v>12</v>
      </c>
      <c r="B15">
        <v>6408</v>
      </c>
      <c r="C15">
        <v>7878</v>
      </c>
      <c r="D15">
        <v>6957</v>
      </c>
      <c r="E15">
        <v>6577</v>
      </c>
      <c r="F15">
        <v>5896</v>
      </c>
      <c r="G15">
        <v>7850</v>
      </c>
      <c r="H15">
        <v>6517</v>
      </c>
      <c r="I15">
        <v>-1756</v>
      </c>
      <c r="J15">
        <v>5513</v>
      </c>
      <c r="K15">
        <v>5855</v>
      </c>
      <c r="L15">
        <v>5036</v>
      </c>
      <c r="M15">
        <v>3347</v>
      </c>
      <c r="N15">
        <v>5325</v>
      </c>
      <c r="O15">
        <v>6363</v>
      </c>
      <c r="P15">
        <v>5916</v>
      </c>
      <c r="Q15">
        <v>5545</v>
      </c>
      <c r="R15">
        <v>7984</v>
      </c>
      <c r="S15">
        <v>9169</v>
      </c>
      <c r="T15">
        <v>8641</v>
      </c>
      <c r="U15">
        <v>10680</v>
      </c>
      <c r="V15">
        <v>10221</v>
      </c>
      <c r="W15">
        <v>10385</v>
      </c>
      <c r="X15">
        <v>10486</v>
      </c>
      <c r="Y15">
        <v>12596</v>
      </c>
      <c r="Z15">
        <v>12686</v>
      </c>
      <c r="AA15">
        <v>14085</v>
      </c>
      <c r="AB15">
        <v>12843</v>
      </c>
      <c r="AC15">
        <v>13422</v>
      </c>
      <c r="AD15">
        <v>16124</v>
      </c>
      <c r="AE15">
        <v>18337</v>
      </c>
      <c r="AF15">
        <v>17236</v>
      </c>
      <c r="AG15">
        <v>19405</v>
      </c>
      <c r="AH15">
        <v>20524</v>
      </c>
      <c r="AI15">
        <v>22515</v>
      </c>
      <c r="AJ15">
        <v>20190</v>
      </c>
      <c r="AK15">
        <v>20487</v>
      </c>
      <c r="AL15">
        <v>21572</v>
      </c>
      <c r="AM15">
        <v>20339</v>
      </c>
      <c r="AN15">
        <v>22673</v>
      </c>
      <c r="AO15">
        <v>24727</v>
      </c>
      <c r="AP15">
        <v>27284</v>
      </c>
      <c r="AQ15">
        <v>26526</v>
      </c>
      <c r="AR15">
        <v>26727</v>
      </c>
      <c r="AS15">
        <v>27250</v>
      </c>
      <c r="AT15">
        <v>30269</v>
      </c>
      <c r="AU15">
        <v>29365</v>
      </c>
      <c r="AV15">
        <v>31377</v>
      </c>
      <c r="AW15">
        <v>31213.320809322537</v>
      </c>
      <c r="AX15">
        <v>31598.553433203506</v>
      </c>
      <c r="AY15">
        <v>31780.913213480697</v>
      </c>
      <c r="AZ15">
        <v>31517.01408077584</v>
      </c>
      <c r="BA15">
        <v>31439.017969678698</v>
      </c>
      <c r="BB15">
        <v>30674.922068829455</v>
      </c>
      <c r="BC15">
        <v>30014.083322385934</v>
      </c>
      <c r="BD15">
        <v>28576.70779504894</v>
      </c>
    </row>
    <row r="16" spans="1:56" x14ac:dyDescent="0.2">
      <c r="A16" t="s">
        <v>13</v>
      </c>
      <c r="B16">
        <v>1164</v>
      </c>
      <c r="C16">
        <v>1320</v>
      </c>
      <c r="D16">
        <v>1297</v>
      </c>
      <c r="E16">
        <v>1965</v>
      </c>
      <c r="F16">
        <v>1356</v>
      </c>
      <c r="G16">
        <v>1987</v>
      </c>
      <c r="H16">
        <v>1532</v>
      </c>
      <c r="I16">
        <v>1439</v>
      </c>
      <c r="J16">
        <v>893</v>
      </c>
      <c r="K16">
        <v>857</v>
      </c>
      <c r="L16">
        <v>1280</v>
      </c>
      <c r="M16">
        <v>-77</v>
      </c>
      <c r="N16">
        <v>635</v>
      </c>
      <c r="O16">
        <v>1163</v>
      </c>
      <c r="P16">
        <v>1115</v>
      </c>
      <c r="Q16">
        <v>-968</v>
      </c>
      <c r="R16">
        <v>1408</v>
      </c>
      <c r="S16">
        <v>15471</v>
      </c>
      <c r="T16">
        <v>1217</v>
      </c>
      <c r="U16">
        <v>1807</v>
      </c>
      <c r="V16">
        <v>1397</v>
      </c>
      <c r="W16">
        <v>1965</v>
      </c>
      <c r="X16">
        <v>1677</v>
      </c>
      <c r="Y16">
        <v>-591</v>
      </c>
      <c r="Z16">
        <v>2008</v>
      </c>
      <c r="AA16">
        <v>2436</v>
      </c>
      <c r="AB16">
        <v>2091</v>
      </c>
      <c r="AC16">
        <v>2220</v>
      </c>
      <c r="AD16">
        <v>2231</v>
      </c>
      <c r="AE16">
        <v>2874</v>
      </c>
      <c r="AF16">
        <v>1779</v>
      </c>
      <c r="AG16">
        <v>2947</v>
      </c>
      <c r="AH16">
        <v>19</v>
      </c>
      <c r="AI16">
        <v>3750</v>
      </c>
      <c r="AJ16">
        <v>3462</v>
      </c>
      <c r="AK16">
        <v>3747</v>
      </c>
      <c r="AL16">
        <v>4016</v>
      </c>
      <c r="AM16">
        <v>3914</v>
      </c>
      <c r="AN16">
        <v>4374</v>
      </c>
      <c r="AO16">
        <v>4646</v>
      </c>
      <c r="AP16">
        <v>4993</v>
      </c>
      <c r="AQ16">
        <v>4656</v>
      </c>
      <c r="AR16">
        <v>4788</v>
      </c>
      <c r="AS16">
        <v>5214</v>
      </c>
      <c r="AT16">
        <v>5602</v>
      </c>
      <c r="AU16">
        <v>5257</v>
      </c>
      <c r="AV16">
        <v>5553</v>
      </c>
      <c r="AW16">
        <v>5754.68205296417</v>
      </c>
      <c r="AX16">
        <v>5825.705936658147</v>
      </c>
      <c r="AY16">
        <v>5859.3269205052165</v>
      </c>
      <c r="AZ16">
        <v>5810.6728342563774</v>
      </c>
      <c r="BA16">
        <v>5796.2929858745401</v>
      </c>
      <c r="BB16">
        <v>5655.4195109174207</v>
      </c>
      <c r="BC16">
        <v>5533.5831674763203</v>
      </c>
      <c r="BD16">
        <v>5268.5796710183076</v>
      </c>
    </row>
    <row r="17" spans="1:56" x14ac:dyDescent="0.2">
      <c r="A17" t="s">
        <v>14</v>
      </c>
      <c r="B17">
        <v>5244</v>
      </c>
      <c r="C17">
        <v>6558</v>
      </c>
      <c r="D17">
        <v>5660</v>
      </c>
      <c r="E17">
        <v>4612</v>
      </c>
      <c r="F17">
        <v>4540</v>
      </c>
      <c r="G17">
        <v>5863</v>
      </c>
      <c r="H17">
        <v>4985</v>
      </c>
      <c r="I17">
        <v>-3195</v>
      </c>
      <c r="J17">
        <v>4620</v>
      </c>
      <c r="K17">
        <v>4998</v>
      </c>
      <c r="L17">
        <v>3756</v>
      </c>
      <c r="M17">
        <v>3424</v>
      </c>
      <c r="N17">
        <v>4690</v>
      </c>
      <c r="O17">
        <v>5200</v>
      </c>
      <c r="P17">
        <v>4801</v>
      </c>
      <c r="Q17">
        <v>6513</v>
      </c>
      <c r="R17">
        <v>6576</v>
      </c>
      <c r="S17">
        <v>-6302</v>
      </c>
      <c r="T17">
        <v>7424</v>
      </c>
      <c r="U17">
        <v>8873</v>
      </c>
      <c r="V17">
        <v>8824</v>
      </c>
      <c r="W17">
        <v>8420</v>
      </c>
      <c r="X17">
        <v>8809</v>
      </c>
      <c r="Y17">
        <v>13187</v>
      </c>
      <c r="Z17">
        <v>10678</v>
      </c>
      <c r="AA17">
        <v>11649</v>
      </c>
      <c r="AB17">
        <v>10752</v>
      </c>
      <c r="AC17">
        <v>11202</v>
      </c>
      <c r="AD17">
        <v>13893</v>
      </c>
      <c r="AE17">
        <v>15463</v>
      </c>
      <c r="AF17">
        <v>15457</v>
      </c>
      <c r="AG17">
        <v>16458</v>
      </c>
      <c r="AH17">
        <v>20505</v>
      </c>
      <c r="AI17">
        <v>18765</v>
      </c>
      <c r="AJ17">
        <v>16728</v>
      </c>
      <c r="AK17">
        <v>16740</v>
      </c>
      <c r="AL17">
        <v>17556</v>
      </c>
      <c r="AM17">
        <v>16425</v>
      </c>
      <c r="AN17">
        <v>18299</v>
      </c>
      <c r="AO17">
        <v>20081</v>
      </c>
      <c r="AP17">
        <v>22291</v>
      </c>
      <c r="AQ17">
        <v>21870</v>
      </c>
      <c r="AR17">
        <v>21939</v>
      </c>
      <c r="AS17">
        <v>22036</v>
      </c>
      <c r="AT17">
        <v>24667</v>
      </c>
      <c r="AU17">
        <v>24108</v>
      </c>
      <c r="AV17">
        <v>25824</v>
      </c>
      <c r="AW17">
        <v>25458.638756358367</v>
      </c>
      <c r="AX17">
        <v>25772.847496545357</v>
      </c>
      <c r="AY17">
        <v>25921.58629297548</v>
      </c>
      <c r="AZ17">
        <v>25706.341246519463</v>
      </c>
      <c r="BA17">
        <v>25642.724983804157</v>
      </c>
      <c r="BB17">
        <v>25019.502557912034</v>
      </c>
      <c r="BC17">
        <v>24480.500154909612</v>
      </c>
      <c r="BD17">
        <v>23308.128124030634</v>
      </c>
    </row>
    <row r="18" spans="1:56" x14ac:dyDescent="0.2">
      <c r="A18" t="s">
        <v>15</v>
      </c>
      <c r="B18">
        <v>28.301581304981379</v>
      </c>
      <c r="C18">
        <v>26.746604673926349</v>
      </c>
      <c r="D18">
        <v>27.741018477674849</v>
      </c>
      <c r="E18">
        <v>19.72457445898554</v>
      </c>
      <c r="F18">
        <v>19.568122063704148</v>
      </c>
      <c r="G18">
        <v>22.149603324518321</v>
      </c>
      <c r="H18">
        <v>22.941690827925811</v>
      </c>
      <c r="I18">
        <v>-14.404869251578001</v>
      </c>
      <c r="J18">
        <v>22.67039599587811</v>
      </c>
      <c r="K18">
        <v>21.003530005042869</v>
      </c>
      <c r="L18">
        <v>18.294286688422389</v>
      </c>
      <c r="M18">
        <v>16.610070825652471</v>
      </c>
      <c r="N18">
        <v>22.930621424729871</v>
      </c>
      <c r="O18">
        <v>21.585720215857201</v>
      </c>
      <c r="P18">
        <v>21.733816206428251</v>
      </c>
      <c r="Q18">
        <v>27.93240982973796</v>
      </c>
      <c r="R18">
        <v>26.799250142635909</v>
      </c>
      <c r="S18">
        <v>-21.792655093713261</v>
      </c>
      <c r="T18">
        <v>27.681867332861032</v>
      </c>
      <c r="U18">
        <v>29.49310287518697</v>
      </c>
      <c r="V18">
        <v>30.339705680099019</v>
      </c>
      <c r="W18">
        <v>25.930830587293279</v>
      </c>
      <c r="X18">
        <v>28.814889928363481</v>
      </c>
      <c r="Y18">
        <v>39.110834297238782</v>
      </c>
      <c r="Z18">
        <v>32.303736197247012</v>
      </c>
      <c r="AA18">
        <v>31.563973337668671</v>
      </c>
      <c r="AB18">
        <v>30.701579052568459</v>
      </c>
      <c r="AC18">
        <v>29.453369442326402</v>
      </c>
      <c r="AD18">
        <v>37.393012865371148</v>
      </c>
      <c r="AE18">
        <v>35.897019221840473</v>
      </c>
      <c r="AF18">
        <v>37.061813647916367</v>
      </c>
      <c r="AG18">
        <v>35.660426417056676</v>
      </c>
      <c r="AH18">
        <v>45.247920206544997</v>
      </c>
      <c r="AI18">
        <v>36.276291370244358</v>
      </c>
      <c r="AJ18">
        <v>33.889789303079418</v>
      </c>
      <c r="AK18">
        <v>32.276101417140652</v>
      </c>
      <c r="AL18">
        <v>35.026535253980292</v>
      </c>
      <c r="AM18">
        <v>31.139211708722769</v>
      </c>
      <c r="AN18">
        <v>34.619823296819717</v>
      </c>
      <c r="AO18">
        <v>35.738311769207499</v>
      </c>
      <c r="AP18">
        <v>39.441230072367603</v>
      </c>
      <c r="AQ18">
        <v>35.262818445662688</v>
      </c>
      <c r="AR18">
        <v>35.466714087102723</v>
      </c>
      <c r="AS18">
        <v>34.044525468506187</v>
      </c>
      <c r="AT18">
        <v>37.610734161774793</v>
      </c>
      <c r="AU18">
        <v>34.622012867647058</v>
      </c>
      <c r="AV18">
        <v>36.856677989324353</v>
      </c>
      <c r="AW18">
        <v>0.36107176716603856</v>
      </c>
      <c r="AX18">
        <v>0.37300188798730566</v>
      </c>
      <c r="AY18">
        <v>0.36231975283602341</v>
      </c>
      <c r="AZ18">
        <v>0.36648272542662375</v>
      </c>
      <c r="BA18">
        <v>0.36727746385157195</v>
      </c>
      <c r="BB18">
        <v>0.37659321074426239</v>
      </c>
      <c r="BC18">
        <v>0.36613220119452206</v>
      </c>
      <c r="BD18">
        <v>0.36692144897959528</v>
      </c>
    </row>
    <row r="19" spans="1:56" x14ac:dyDescent="0.2">
      <c r="A19" t="s">
        <v>16</v>
      </c>
      <c r="B19">
        <v>0.63</v>
      </c>
      <c r="C19">
        <v>0.79</v>
      </c>
      <c r="D19">
        <v>0.68</v>
      </c>
      <c r="E19">
        <v>0.56000000000000005</v>
      </c>
      <c r="F19">
        <v>0.55000000000000004</v>
      </c>
      <c r="G19">
        <v>0.71</v>
      </c>
      <c r="H19">
        <v>0.61</v>
      </c>
      <c r="I19">
        <v>-0.38000000000000012</v>
      </c>
      <c r="J19">
        <v>0.57999999999999996</v>
      </c>
      <c r="K19">
        <v>0.63</v>
      </c>
      <c r="L19">
        <v>0.48</v>
      </c>
      <c r="M19">
        <v>0.43000000000000022</v>
      </c>
      <c r="N19">
        <v>0.6</v>
      </c>
      <c r="O19">
        <v>0.67</v>
      </c>
      <c r="P19">
        <v>0.62</v>
      </c>
      <c r="Q19">
        <v>0.85000000000000009</v>
      </c>
      <c r="R19">
        <v>0.85</v>
      </c>
      <c r="S19">
        <v>-0.82</v>
      </c>
      <c r="T19">
        <v>0.96</v>
      </c>
      <c r="U19">
        <v>1.1599999999999999</v>
      </c>
      <c r="V19">
        <v>1.1499999999999999</v>
      </c>
      <c r="W19">
        <v>1.0900000000000001</v>
      </c>
      <c r="X19">
        <v>1.1499999999999999</v>
      </c>
      <c r="Y19">
        <v>1.72</v>
      </c>
      <c r="Z19">
        <v>1.4</v>
      </c>
      <c r="AA19">
        <v>1.53</v>
      </c>
      <c r="AB19">
        <v>1.41</v>
      </c>
      <c r="AC19">
        <v>1.48</v>
      </c>
      <c r="AD19">
        <v>1.84</v>
      </c>
      <c r="AE19">
        <v>2.0499999999999998</v>
      </c>
      <c r="AF19">
        <v>2.0499999999999998</v>
      </c>
      <c r="AG19">
        <v>2.1800000000000002</v>
      </c>
      <c r="AH19">
        <v>2.73</v>
      </c>
      <c r="AI19">
        <v>2.5</v>
      </c>
      <c r="AJ19">
        <v>2.23</v>
      </c>
      <c r="AK19">
        <v>2.239999999999998</v>
      </c>
      <c r="AL19">
        <v>2.35</v>
      </c>
      <c r="AM19">
        <v>2.2000000000000002</v>
      </c>
      <c r="AN19">
        <v>2.46</v>
      </c>
      <c r="AO19">
        <v>2.71</v>
      </c>
      <c r="AP19">
        <v>3</v>
      </c>
      <c r="AQ19">
        <v>2.94</v>
      </c>
      <c r="AR19">
        <v>2.95</v>
      </c>
      <c r="AS19">
        <v>2.9699999999999989</v>
      </c>
      <c r="AT19">
        <v>3.32</v>
      </c>
      <c r="AU19">
        <v>3.24</v>
      </c>
      <c r="AV19">
        <v>3.47</v>
      </c>
      <c r="AW19">
        <v>2.8208333333333329</v>
      </c>
      <c r="AX19">
        <v>2.8208333333333329</v>
      </c>
      <c r="AY19">
        <v>2.8208333333333329</v>
      </c>
      <c r="AZ19">
        <v>2.8208333333333329</v>
      </c>
      <c r="BA19">
        <v>2.8208333333333329</v>
      </c>
      <c r="BB19">
        <v>2.8208333333333329</v>
      </c>
      <c r="BC19">
        <v>2.8208333333333329</v>
      </c>
      <c r="BD19">
        <v>2.8208333333333329</v>
      </c>
    </row>
    <row r="20" spans="1:56" x14ac:dyDescent="0.2">
      <c r="A20" t="s">
        <v>17</v>
      </c>
      <c r="B20">
        <v>0.62</v>
      </c>
      <c r="C20">
        <v>0.78</v>
      </c>
      <c r="D20">
        <v>0.68</v>
      </c>
      <c r="E20">
        <v>0.54999999999999982</v>
      </c>
      <c r="F20">
        <v>0.54</v>
      </c>
      <c r="G20">
        <v>0.71</v>
      </c>
      <c r="H20">
        <v>0.61</v>
      </c>
      <c r="I20">
        <v>-0.37999999999999989</v>
      </c>
      <c r="J20">
        <v>0.56999999999999995</v>
      </c>
      <c r="K20">
        <v>0.62</v>
      </c>
      <c r="L20">
        <v>0.47</v>
      </c>
      <c r="M20">
        <v>0.44000000000000022</v>
      </c>
      <c r="N20">
        <v>0.6</v>
      </c>
      <c r="O20">
        <v>0.66</v>
      </c>
      <c r="P20">
        <v>0.61</v>
      </c>
      <c r="Q20">
        <v>0.83999999999999986</v>
      </c>
      <c r="R20">
        <v>0.84</v>
      </c>
      <c r="S20">
        <v>-0.82</v>
      </c>
      <c r="T20">
        <v>0.95</v>
      </c>
      <c r="U20">
        <v>1.1599999999999999</v>
      </c>
      <c r="V20">
        <v>1.1399999999999999</v>
      </c>
      <c r="W20">
        <v>1.08</v>
      </c>
      <c r="X20">
        <v>1.1399999999999999</v>
      </c>
      <c r="Y20">
        <v>1.7</v>
      </c>
      <c r="Z20">
        <v>1.38</v>
      </c>
      <c r="AA20">
        <v>1.51</v>
      </c>
      <c r="AB20">
        <v>1.4</v>
      </c>
      <c r="AC20">
        <v>1.4700000000000011</v>
      </c>
      <c r="AD20">
        <v>1.82</v>
      </c>
      <c r="AE20">
        <v>2.0299999999999998</v>
      </c>
      <c r="AF20">
        <v>2.0299999999999998</v>
      </c>
      <c r="AG20">
        <v>2.1700000000000021</v>
      </c>
      <c r="AH20">
        <v>2.71</v>
      </c>
      <c r="AI20">
        <v>2.48</v>
      </c>
      <c r="AJ20">
        <v>2.2200000000000002</v>
      </c>
      <c r="AK20">
        <v>2.2400000000000002</v>
      </c>
      <c r="AL20">
        <v>2.35</v>
      </c>
      <c r="AM20">
        <v>2.2000000000000002</v>
      </c>
      <c r="AN20">
        <v>2.4500000000000002</v>
      </c>
      <c r="AO20">
        <v>2.6799999999999988</v>
      </c>
      <c r="AP20">
        <v>2.99</v>
      </c>
      <c r="AQ20">
        <v>2.93</v>
      </c>
      <c r="AR20">
        <v>2.94</v>
      </c>
      <c r="AS20">
        <v>2.9400000000000008</v>
      </c>
      <c r="AT20">
        <v>3.3</v>
      </c>
      <c r="AU20">
        <v>3.23</v>
      </c>
      <c r="AV20">
        <v>3.46</v>
      </c>
      <c r="AW20">
        <v>2.8091666666666666</v>
      </c>
      <c r="AX20">
        <v>2.8091666666666666</v>
      </c>
      <c r="AY20">
        <v>2.8091666666666666</v>
      </c>
      <c r="AZ20">
        <v>2.8091666666666666</v>
      </c>
      <c r="BA20">
        <v>2.8091666666666666</v>
      </c>
      <c r="BB20">
        <v>2.8091666666666666</v>
      </c>
      <c r="BC20">
        <v>2.8091666666666666</v>
      </c>
      <c r="BD20">
        <v>2.8091666666666666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5339B0-F169-1845-BE7D-131F4E02BEF0}">
  <dimension ref="A2:BD20"/>
  <sheetViews>
    <sheetView workbookViewId="0">
      <selection activeCell="I40" sqref="I40"/>
    </sheetView>
  </sheetViews>
  <sheetFormatPr baseColWidth="10" defaultRowHeight="16" x14ac:dyDescent="0.2"/>
  <sheetData>
    <row r="2" spans="1:56" x14ac:dyDescent="0.2">
      <c r="A2" t="s">
        <v>0</v>
      </c>
      <c r="B2">
        <v>41547</v>
      </c>
      <c r="C2">
        <v>41639</v>
      </c>
      <c r="D2">
        <v>41729</v>
      </c>
      <c r="E2">
        <v>41820</v>
      </c>
      <c r="F2">
        <v>41912</v>
      </c>
      <c r="G2">
        <v>42004</v>
      </c>
      <c r="H2">
        <v>42094</v>
      </c>
      <c r="I2">
        <v>42185</v>
      </c>
      <c r="J2">
        <v>42277</v>
      </c>
      <c r="K2">
        <v>42369</v>
      </c>
      <c r="L2">
        <v>42460</v>
      </c>
      <c r="M2">
        <v>42551</v>
      </c>
      <c r="N2">
        <v>42643</v>
      </c>
      <c r="O2">
        <v>42735</v>
      </c>
      <c r="P2">
        <v>42825</v>
      </c>
      <c r="Q2">
        <v>42916</v>
      </c>
      <c r="R2">
        <v>43008</v>
      </c>
      <c r="S2">
        <v>43100</v>
      </c>
      <c r="T2">
        <v>43190</v>
      </c>
      <c r="U2">
        <v>43281</v>
      </c>
      <c r="V2">
        <v>43373</v>
      </c>
      <c r="W2">
        <v>43465</v>
      </c>
      <c r="X2">
        <v>43555</v>
      </c>
      <c r="Y2">
        <v>43646</v>
      </c>
      <c r="Z2">
        <v>43738</v>
      </c>
      <c r="AA2">
        <v>43830</v>
      </c>
      <c r="AB2">
        <v>43921</v>
      </c>
      <c r="AC2">
        <v>44012</v>
      </c>
      <c r="AD2">
        <v>44104</v>
      </c>
      <c r="AE2">
        <v>44196</v>
      </c>
      <c r="AF2">
        <v>44286</v>
      </c>
      <c r="AG2">
        <v>44377</v>
      </c>
      <c r="AH2">
        <v>44469</v>
      </c>
      <c r="AI2">
        <v>44561</v>
      </c>
      <c r="AJ2">
        <v>44651</v>
      </c>
      <c r="AK2">
        <v>44742</v>
      </c>
      <c r="AL2">
        <v>44834</v>
      </c>
      <c r="AM2">
        <v>44926</v>
      </c>
      <c r="AN2">
        <v>45016</v>
      </c>
      <c r="AO2">
        <v>45107</v>
      </c>
      <c r="AP2">
        <v>45199</v>
      </c>
      <c r="AQ2">
        <v>45291</v>
      </c>
      <c r="AR2">
        <v>45382</v>
      </c>
      <c r="AS2">
        <v>45473</v>
      </c>
      <c r="AT2">
        <v>45565</v>
      </c>
      <c r="AU2">
        <v>45657</v>
      </c>
      <c r="AV2">
        <v>45747</v>
      </c>
      <c r="AW2">
        <v>45838</v>
      </c>
      <c r="AX2">
        <v>45930</v>
      </c>
      <c r="AY2">
        <v>46022</v>
      </c>
      <c r="AZ2">
        <v>46112</v>
      </c>
      <c r="BA2">
        <v>46203</v>
      </c>
      <c r="BB2">
        <v>46295</v>
      </c>
      <c r="BC2">
        <v>46387</v>
      </c>
      <c r="BD2">
        <v>46477</v>
      </c>
    </row>
    <row r="3" spans="1:56" x14ac:dyDescent="0.2">
      <c r="A3" t="s">
        <v>1</v>
      </c>
      <c r="B3">
        <v>18529</v>
      </c>
      <c r="C3">
        <v>24519</v>
      </c>
      <c r="D3">
        <v>20403</v>
      </c>
      <c r="E3">
        <v>23382</v>
      </c>
      <c r="F3">
        <v>23201</v>
      </c>
      <c r="G3">
        <v>26470</v>
      </c>
      <c r="H3">
        <v>21729</v>
      </c>
      <c r="I3">
        <v>22180</v>
      </c>
      <c r="J3">
        <v>20379</v>
      </c>
      <c r="K3">
        <v>23796</v>
      </c>
      <c r="L3">
        <v>20531</v>
      </c>
      <c r="M3">
        <v>20614</v>
      </c>
      <c r="N3">
        <v>20453</v>
      </c>
      <c r="O3">
        <v>24090</v>
      </c>
      <c r="P3">
        <v>22090</v>
      </c>
      <c r="Q3">
        <v>23317</v>
      </c>
      <c r="R3">
        <v>24538</v>
      </c>
      <c r="S3">
        <v>28918</v>
      </c>
      <c r="T3">
        <v>26819</v>
      </c>
      <c r="U3">
        <v>30085</v>
      </c>
      <c r="V3">
        <v>29084</v>
      </c>
      <c r="W3">
        <v>32471</v>
      </c>
      <c r="X3">
        <v>30571</v>
      </c>
      <c r="Y3">
        <v>33717</v>
      </c>
      <c r="Z3">
        <v>33055</v>
      </c>
      <c r="AA3">
        <v>36906</v>
      </c>
      <c r="AB3">
        <v>35021</v>
      </c>
      <c r="AC3">
        <v>38033</v>
      </c>
      <c r="AD3">
        <v>37154</v>
      </c>
      <c r="AE3">
        <v>43076</v>
      </c>
      <c r="AF3">
        <v>41706</v>
      </c>
      <c r="AG3">
        <v>46152</v>
      </c>
      <c r="AH3">
        <v>45317</v>
      </c>
      <c r="AI3">
        <v>51728</v>
      </c>
      <c r="AJ3">
        <v>49360</v>
      </c>
      <c r="AK3">
        <v>51865</v>
      </c>
      <c r="AL3">
        <v>50122</v>
      </c>
      <c r="AM3">
        <v>52747</v>
      </c>
      <c r="AN3">
        <v>52857</v>
      </c>
      <c r="AO3">
        <v>56189</v>
      </c>
      <c r="AP3">
        <v>56517</v>
      </c>
      <c r="AQ3">
        <v>62020</v>
      </c>
      <c r="AR3">
        <v>61858</v>
      </c>
      <c r="AS3">
        <v>64727</v>
      </c>
      <c r="AT3">
        <v>65585</v>
      </c>
      <c r="AU3">
        <v>69632</v>
      </c>
      <c r="AV3">
        <v>70066</v>
      </c>
      <c r="AW3">
        <v>76588.246189429294</v>
      </c>
      <c r="AX3">
        <v>79946.703914059501</v>
      </c>
      <c r="AY3">
        <v>87245.115160001005</v>
      </c>
      <c r="AZ3">
        <v>91005.088502916595</v>
      </c>
      <c r="BA3">
        <v>99636.752255146406</v>
      </c>
      <c r="BB3">
        <v>106104.512004341</v>
      </c>
      <c r="BC3">
        <v>116934.73055204</v>
      </c>
      <c r="BD3">
        <v>124617.978137307</v>
      </c>
    </row>
    <row r="4" spans="1:56" x14ac:dyDescent="0.2">
      <c r="A4" t="s">
        <v>2</v>
      </c>
      <c r="B4">
        <v>5114</v>
      </c>
      <c r="C4">
        <v>8284</v>
      </c>
      <c r="D4">
        <v>5941</v>
      </c>
      <c r="E4">
        <v>7595</v>
      </c>
      <c r="F4">
        <v>8273</v>
      </c>
      <c r="G4">
        <v>10136</v>
      </c>
      <c r="H4">
        <v>7161</v>
      </c>
      <c r="I4">
        <v>7468</v>
      </c>
      <c r="J4">
        <v>7207</v>
      </c>
      <c r="K4">
        <v>9872</v>
      </c>
      <c r="L4">
        <v>7722</v>
      </c>
      <c r="M4">
        <v>7979</v>
      </c>
      <c r="N4">
        <v>7844</v>
      </c>
      <c r="O4">
        <v>9901</v>
      </c>
      <c r="P4">
        <v>8060</v>
      </c>
      <c r="Q4">
        <v>8456</v>
      </c>
      <c r="R4">
        <v>8278</v>
      </c>
      <c r="S4">
        <v>11064</v>
      </c>
      <c r="T4">
        <v>9269</v>
      </c>
      <c r="U4">
        <v>9742</v>
      </c>
      <c r="V4">
        <v>9905</v>
      </c>
      <c r="W4">
        <v>12423</v>
      </c>
      <c r="X4">
        <v>10170</v>
      </c>
      <c r="Y4">
        <v>10412</v>
      </c>
      <c r="Z4">
        <v>10406</v>
      </c>
      <c r="AA4">
        <v>12358</v>
      </c>
      <c r="AB4">
        <v>10975</v>
      </c>
      <c r="AC4">
        <v>12339</v>
      </c>
      <c r="AD4">
        <v>11002</v>
      </c>
      <c r="AE4">
        <v>14194</v>
      </c>
      <c r="AF4">
        <v>13045</v>
      </c>
      <c r="AG4">
        <v>13991</v>
      </c>
      <c r="AH4">
        <v>13646</v>
      </c>
      <c r="AI4">
        <v>16960</v>
      </c>
      <c r="AJ4">
        <v>15615</v>
      </c>
      <c r="AK4">
        <v>16429</v>
      </c>
      <c r="AL4">
        <v>15452</v>
      </c>
      <c r="AM4">
        <v>17488</v>
      </c>
      <c r="AN4">
        <v>16128</v>
      </c>
      <c r="AO4">
        <v>16795</v>
      </c>
      <c r="AP4">
        <v>16302</v>
      </c>
      <c r="AQ4">
        <v>19623</v>
      </c>
      <c r="AR4">
        <v>18505</v>
      </c>
      <c r="AS4">
        <v>19684</v>
      </c>
      <c r="AT4">
        <v>20099</v>
      </c>
      <c r="AU4">
        <v>21799</v>
      </c>
      <c r="AV4">
        <v>21919</v>
      </c>
      <c r="AW4">
        <v>24428.518900995099</v>
      </c>
      <c r="AX4">
        <v>24837.050065711901</v>
      </c>
      <c r="AY4">
        <v>28158.3671830969</v>
      </c>
      <c r="AZ4">
        <v>28795.895275528299</v>
      </c>
      <c r="BA4">
        <v>31216.5092601545</v>
      </c>
      <c r="BB4">
        <v>32421.914497634501</v>
      </c>
      <c r="BC4">
        <v>36024.358320639498</v>
      </c>
      <c r="BD4">
        <v>37475.203723845603</v>
      </c>
    </row>
    <row r="5" spans="1:56" x14ac:dyDescent="0.2">
      <c r="A5" t="s">
        <v>3</v>
      </c>
      <c r="B5">
        <v>13415</v>
      </c>
      <c r="C5">
        <v>16235</v>
      </c>
      <c r="D5">
        <v>14462</v>
      </c>
      <c r="E5">
        <v>15787</v>
      </c>
      <c r="F5">
        <v>14928</v>
      </c>
      <c r="G5">
        <v>16334</v>
      </c>
      <c r="H5">
        <v>14568</v>
      </c>
      <c r="I5">
        <v>14712</v>
      </c>
      <c r="J5">
        <v>13172</v>
      </c>
      <c r="K5">
        <v>13924</v>
      </c>
      <c r="L5">
        <v>12809</v>
      </c>
      <c r="M5">
        <v>12635</v>
      </c>
      <c r="N5">
        <v>12609</v>
      </c>
      <c r="O5">
        <v>14189</v>
      </c>
      <c r="P5">
        <v>14030</v>
      </c>
      <c r="Q5">
        <v>14861</v>
      </c>
      <c r="R5">
        <v>16260</v>
      </c>
      <c r="S5">
        <v>17854</v>
      </c>
      <c r="T5">
        <v>17550</v>
      </c>
      <c r="U5">
        <v>20343</v>
      </c>
      <c r="V5">
        <v>19179</v>
      </c>
      <c r="W5">
        <v>20048</v>
      </c>
      <c r="X5">
        <v>20401</v>
      </c>
      <c r="Y5">
        <v>23305</v>
      </c>
      <c r="Z5">
        <v>22649</v>
      </c>
      <c r="AA5">
        <v>24548</v>
      </c>
      <c r="AB5">
        <v>24046</v>
      </c>
      <c r="AC5">
        <v>25694</v>
      </c>
      <c r="AD5">
        <v>26152</v>
      </c>
      <c r="AE5">
        <v>28882</v>
      </c>
      <c r="AF5">
        <v>28661</v>
      </c>
      <c r="AG5">
        <v>32161</v>
      </c>
      <c r="AH5">
        <v>31671</v>
      </c>
      <c r="AI5">
        <v>34768</v>
      </c>
      <c r="AJ5">
        <v>33745</v>
      </c>
      <c r="AK5">
        <v>35436</v>
      </c>
      <c r="AL5">
        <v>34670</v>
      </c>
      <c r="AM5">
        <v>35259</v>
      </c>
      <c r="AN5">
        <v>36729</v>
      </c>
      <c r="AO5">
        <v>39394</v>
      </c>
      <c r="AP5">
        <v>40215</v>
      </c>
      <c r="AQ5">
        <v>42397</v>
      </c>
      <c r="AR5">
        <v>43353</v>
      </c>
      <c r="AS5">
        <v>45043</v>
      </c>
      <c r="AT5">
        <v>45486</v>
      </c>
      <c r="AU5">
        <v>47833</v>
      </c>
      <c r="AV5">
        <v>48147</v>
      </c>
      <c r="AW5">
        <v>52159.727288434195</v>
      </c>
      <c r="AX5">
        <v>55109.653848347603</v>
      </c>
      <c r="AY5">
        <v>59086.747976904109</v>
      </c>
      <c r="AZ5">
        <v>62209.193227388299</v>
      </c>
      <c r="BA5">
        <v>68420.242994991902</v>
      </c>
      <c r="BB5">
        <v>73682.597506706501</v>
      </c>
      <c r="BC5">
        <v>80910.372231400499</v>
      </c>
      <c r="BD5">
        <v>87142.774413461389</v>
      </c>
    </row>
    <row r="6" spans="1:56" x14ac:dyDescent="0.2">
      <c r="A6" t="s">
        <v>4</v>
      </c>
      <c r="B6">
        <v>72.40002158778131</v>
      </c>
      <c r="C6">
        <v>66.21395652351238</v>
      </c>
      <c r="D6">
        <v>70.881733078468855</v>
      </c>
      <c r="E6">
        <v>67.517748695577794</v>
      </c>
      <c r="F6">
        <v>64.34205422180078</v>
      </c>
      <c r="G6">
        <v>61.707593502077827</v>
      </c>
      <c r="H6">
        <v>67.044042523816088</v>
      </c>
      <c r="I6">
        <v>66.33002705139765</v>
      </c>
      <c r="J6">
        <v>64.635163648854217</v>
      </c>
      <c r="K6">
        <v>58.514035972432353</v>
      </c>
      <c r="L6">
        <v>62.388583118211493</v>
      </c>
      <c r="M6">
        <v>61.29329581837586</v>
      </c>
      <c r="N6">
        <v>61.648657898596781</v>
      </c>
      <c r="O6">
        <v>58.89995848899958</v>
      </c>
      <c r="P6">
        <v>63.512901765504751</v>
      </c>
      <c r="Q6">
        <v>63.734614229960982</v>
      </c>
      <c r="R6">
        <v>66.264569239546816</v>
      </c>
      <c r="S6">
        <v>61.740092675842043</v>
      </c>
      <c r="T6">
        <v>65.438681531749879</v>
      </c>
      <c r="U6">
        <v>67.618414492271896</v>
      </c>
      <c r="V6">
        <v>65.943474075092837</v>
      </c>
      <c r="W6">
        <v>61.741246034923471</v>
      </c>
      <c r="X6">
        <v>66.733178502502369</v>
      </c>
      <c r="Y6">
        <v>69.119435299700456</v>
      </c>
      <c r="Z6">
        <v>68.519134775374383</v>
      </c>
      <c r="AA6">
        <v>66.514929821709217</v>
      </c>
      <c r="AB6">
        <v>68.66166014676908</v>
      </c>
      <c r="AC6">
        <v>67.557121447164306</v>
      </c>
      <c r="AD6">
        <v>70.388114334930279</v>
      </c>
      <c r="AE6">
        <v>67.048936762930637</v>
      </c>
      <c r="AF6">
        <v>68.721526878626577</v>
      </c>
      <c r="AG6">
        <v>69.68495406482927</v>
      </c>
      <c r="AH6">
        <v>69.887680120043257</v>
      </c>
      <c r="AI6">
        <v>67.213114754098356</v>
      </c>
      <c r="AJ6">
        <v>68.365072933549428</v>
      </c>
      <c r="AK6">
        <v>68.323532247180168</v>
      </c>
      <c r="AL6">
        <v>69.171222217788596</v>
      </c>
      <c r="AM6">
        <v>66.845507801391548</v>
      </c>
      <c r="AN6">
        <v>69.48748510131108</v>
      </c>
      <c r="AO6">
        <v>70.109807969531403</v>
      </c>
      <c r="AP6">
        <v>71.15558150644938</v>
      </c>
      <c r="AQ6">
        <v>68.360206385037088</v>
      </c>
      <c r="AR6">
        <v>70.084710142584626</v>
      </c>
      <c r="AS6">
        <v>69.589197707293721</v>
      </c>
      <c r="AT6">
        <v>69.354273080734927</v>
      </c>
      <c r="AU6">
        <v>68.693991268382348</v>
      </c>
      <c r="AV6">
        <v>68.716638597893422</v>
      </c>
      <c r="AW6">
        <v>0.68104088921719264</v>
      </c>
      <c r="AX6">
        <v>0.68932990542785799</v>
      </c>
      <c r="AY6">
        <v>0.67724992818845431</v>
      </c>
      <c r="AZ6">
        <v>0.68357928387042421</v>
      </c>
      <c r="BA6">
        <v>0.68669684073788029</v>
      </c>
      <c r="BB6">
        <v>0.69443415849923484</v>
      </c>
      <c r="BC6">
        <v>0.69192764073965674</v>
      </c>
      <c r="BD6">
        <v>0.69927931519997411</v>
      </c>
    </row>
    <row r="7" spans="1:56" x14ac:dyDescent="0.2">
      <c r="A7" t="s">
        <v>5</v>
      </c>
      <c r="B7">
        <v>2767</v>
      </c>
      <c r="C7">
        <v>2748</v>
      </c>
      <c r="D7">
        <v>2743</v>
      </c>
      <c r="E7">
        <v>3123</v>
      </c>
      <c r="F7">
        <v>3065</v>
      </c>
      <c r="G7">
        <v>2903</v>
      </c>
      <c r="H7">
        <v>2984</v>
      </c>
      <c r="I7">
        <v>3094</v>
      </c>
      <c r="J7">
        <v>2962</v>
      </c>
      <c r="K7">
        <v>2900</v>
      </c>
      <c r="L7">
        <v>2980</v>
      </c>
      <c r="M7">
        <v>3146</v>
      </c>
      <c r="N7">
        <v>3106</v>
      </c>
      <c r="O7">
        <v>3062</v>
      </c>
      <c r="P7">
        <v>3355</v>
      </c>
      <c r="Q7">
        <v>3514</v>
      </c>
      <c r="R7">
        <v>3574</v>
      </c>
      <c r="S7">
        <v>3504</v>
      </c>
      <c r="T7">
        <v>3715</v>
      </c>
      <c r="U7">
        <v>3933</v>
      </c>
      <c r="V7">
        <v>3977</v>
      </c>
      <c r="W7">
        <v>4070</v>
      </c>
      <c r="X7">
        <v>4316</v>
      </c>
      <c r="Y7">
        <v>4513</v>
      </c>
      <c r="Z7">
        <v>4565</v>
      </c>
      <c r="AA7">
        <v>4603</v>
      </c>
      <c r="AB7">
        <v>4887</v>
      </c>
      <c r="AC7">
        <v>5214</v>
      </c>
      <c r="AD7">
        <v>4926</v>
      </c>
      <c r="AE7">
        <v>4899</v>
      </c>
      <c r="AF7">
        <v>5204</v>
      </c>
      <c r="AG7">
        <v>5687</v>
      </c>
      <c r="AH7">
        <v>5599</v>
      </c>
      <c r="AI7">
        <v>5758</v>
      </c>
      <c r="AJ7">
        <v>6306</v>
      </c>
      <c r="AK7">
        <v>6849</v>
      </c>
      <c r="AL7">
        <v>6628</v>
      </c>
      <c r="AM7">
        <v>6844</v>
      </c>
      <c r="AN7">
        <v>6984</v>
      </c>
      <c r="AO7">
        <v>6739</v>
      </c>
      <c r="AP7">
        <v>6659</v>
      </c>
      <c r="AQ7">
        <v>7142</v>
      </c>
      <c r="AR7">
        <v>7653</v>
      </c>
      <c r="AS7">
        <v>8056</v>
      </c>
      <c r="AT7">
        <v>7544</v>
      </c>
      <c r="AU7">
        <v>7917</v>
      </c>
      <c r="AV7">
        <v>8198</v>
      </c>
      <c r="AW7">
        <v>8890.4682966327691</v>
      </c>
      <c r="AX7">
        <v>8742.5554890436397</v>
      </c>
      <c r="AY7">
        <v>9328.4284707970492</v>
      </c>
      <c r="AZ7">
        <v>9860.2162702234109</v>
      </c>
      <c r="BA7">
        <v>10338.1165704305</v>
      </c>
      <c r="BB7">
        <v>10065.626084965599</v>
      </c>
      <c r="BC7">
        <v>10750.9323423233</v>
      </c>
      <c r="BD7">
        <v>11280.107526304801</v>
      </c>
    </row>
    <row r="8" spans="1:56" x14ac:dyDescent="0.2">
      <c r="A8" t="s">
        <v>6</v>
      </c>
      <c r="B8">
        <v>3304</v>
      </c>
      <c r="C8">
        <v>4283</v>
      </c>
      <c r="D8">
        <v>3542</v>
      </c>
      <c r="E8">
        <v>4682</v>
      </c>
      <c r="F8">
        <v>3728</v>
      </c>
      <c r="G8">
        <v>4315</v>
      </c>
      <c r="H8">
        <v>3709</v>
      </c>
      <c r="I8">
        <v>3961</v>
      </c>
      <c r="J8">
        <v>3333</v>
      </c>
      <c r="K8">
        <v>3960</v>
      </c>
      <c r="L8">
        <v>3406</v>
      </c>
      <c r="M8">
        <v>3998</v>
      </c>
      <c r="N8">
        <v>3233</v>
      </c>
      <c r="O8">
        <v>4071</v>
      </c>
      <c r="P8">
        <v>3879</v>
      </c>
      <c r="Q8">
        <v>4356</v>
      </c>
      <c r="R8">
        <v>3812</v>
      </c>
      <c r="S8">
        <v>4562</v>
      </c>
      <c r="T8">
        <v>4335</v>
      </c>
      <c r="U8">
        <v>4760</v>
      </c>
      <c r="V8">
        <v>4098</v>
      </c>
      <c r="W8">
        <v>4588</v>
      </c>
      <c r="X8">
        <v>4565</v>
      </c>
      <c r="Y8">
        <v>4962</v>
      </c>
      <c r="Z8">
        <v>4337</v>
      </c>
      <c r="AA8">
        <v>4933</v>
      </c>
      <c r="AB8">
        <v>4911</v>
      </c>
      <c r="AC8">
        <v>5417</v>
      </c>
      <c r="AD8">
        <v>4231</v>
      </c>
      <c r="AE8">
        <v>4947</v>
      </c>
      <c r="AF8">
        <v>5082</v>
      </c>
      <c r="AG8">
        <v>5857</v>
      </c>
      <c r="AH8">
        <v>4547</v>
      </c>
      <c r="AI8">
        <v>5379</v>
      </c>
      <c r="AJ8">
        <v>5595</v>
      </c>
      <c r="AK8">
        <v>6304</v>
      </c>
      <c r="AL8">
        <v>5126</v>
      </c>
      <c r="AM8">
        <v>5679</v>
      </c>
      <c r="AN8">
        <v>5750</v>
      </c>
      <c r="AO8">
        <v>6204</v>
      </c>
      <c r="AP8">
        <v>5187</v>
      </c>
      <c r="AQ8">
        <v>6246</v>
      </c>
      <c r="AR8">
        <v>6207</v>
      </c>
      <c r="AS8">
        <v>6816</v>
      </c>
      <c r="AT8">
        <v>5717</v>
      </c>
      <c r="AU8">
        <v>6440</v>
      </c>
      <c r="AV8">
        <v>6212</v>
      </c>
      <c r="AW8">
        <v>7768.1371042733244</v>
      </c>
      <c r="AX8">
        <v>8108.776319320843</v>
      </c>
      <c r="AY8">
        <v>8849.0342834687272</v>
      </c>
      <c r="AZ8">
        <v>9230.3981335292137</v>
      </c>
      <c r="BA8">
        <v>10105.884266211569</v>
      </c>
      <c r="BB8">
        <v>10761.891512610409</v>
      </c>
      <c r="BC8">
        <v>11860.371067027749</v>
      </c>
      <c r="BD8">
        <v>12639.661932375553</v>
      </c>
    </row>
    <row r="9" spans="1:56" x14ac:dyDescent="0.2">
      <c r="A9" t="s">
        <v>7</v>
      </c>
      <c r="B9">
        <v>1010</v>
      </c>
      <c r="C9">
        <v>1235</v>
      </c>
      <c r="D9">
        <v>1203</v>
      </c>
      <c r="E9">
        <v>1373</v>
      </c>
      <c r="F9">
        <v>1151</v>
      </c>
      <c r="G9">
        <v>1097</v>
      </c>
      <c r="H9">
        <v>1091</v>
      </c>
      <c r="I9">
        <v>1272</v>
      </c>
      <c r="J9">
        <v>1084</v>
      </c>
      <c r="K9">
        <v>1038</v>
      </c>
      <c r="L9">
        <v>1140</v>
      </c>
      <c r="M9">
        <v>1301</v>
      </c>
      <c r="N9">
        <v>1045</v>
      </c>
      <c r="O9">
        <v>879</v>
      </c>
      <c r="P9">
        <v>1202</v>
      </c>
      <c r="Q9">
        <v>1355</v>
      </c>
      <c r="R9">
        <v>1166</v>
      </c>
      <c r="S9">
        <v>1109</v>
      </c>
      <c r="T9">
        <v>1208</v>
      </c>
      <c r="U9">
        <v>1271</v>
      </c>
      <c r="V9">
        <v>1149</v>
      </c>
      <c r="W9">
        <v>1132</v>
      </c>
      <c r="X9">
        <v>1179</v>
      </c>
      <c r="Y9">
        <v>1425</v>
      </c>
      <c r="Z9">
        <v>1061</v>
      </c>
      <c r="AA9">
        <v>1121</v>
      </c>
      <c r="AB9">
        <v>1273</v>
      </c>
      <c r="AC9">
        <v>1656</v>
      </c>
      <c r="AD9">
        <v>1119</v>
      </c>
      <c r="AE9">
        <v>1139</v>
      </c>
      <c r="AF9">
        <v>1327</v>
      </c>
      <c r="AG9">
        <v>1522</v>
      </c>
      <c r="AH9">
        <v>1287</v>
      </c>
      <c r="AI9">
        <v>1384</v>
      </c>
      <c r="AJ9">
        <v>1480</v>
      </c>
      <c r="AK9">
        <v>1749</v>
      </c>
      <c r="AL9">
        <v>1398</v>
      </c>
      <c r="AM9">
        <v>2337</v>
      </c>
      <c r="AN9">
        <v>1643</v>
      </c>
      <c r="AO9">
        <v>2197</v>
      </c>
      <c r="AP9">
        <v>1474</v>
      </c>
      <c r="AQ9">
        <v>1977</v>
      </c>
      <c r="AR9">
        <v>1912</v>
      </c>
      <c r="AS9">
        <v>2246</v>
      </c>
      <c r="AT9">
        <v>1673</v>
      </c>
      <c r="AU9">
        <v>1823</v>
      </c>
      <c r="AV9">
        <v>1737</v>
      </c>
      <c r="AW9">
        <v>2400.7276697230068</v>
      </c>
      <c r="AX9">
        <v>2506.0015568828294</v>
      </c>
      <c r="AY9">
        <v>2734.7768415369865</v>
      </c>
      <c r="AZ9">
        <v>2852.6365979731409</v>
      </c>
      <c r="BA9">
        <v>3123.2038852102692</v>
      </c>
      <c r="BB9">
        <v>3325.941649339346</v>
      </c>
      <c r="BC9">
        <v>3665.4246200330513</v>
      </c>
      <c r="BD9">
        <v>3906.2629469175854</v>
      </c>
    </row>
    <row r="10" spans="1:56" x14ac:dyDescent="0.2">
      <c r="A10" t="s">
        <v>8</v>
      </c>
      <c r="B10">
        <v>6334</v>
      </c>
      <c r="C10">
        <v>7969</v>
      </c>
      <c r="D10">
        <v>6974</v>
      </c>
      <c r="E10">
        <v>6482</v>
      </c>
      <c r="F10">
        <v>5844</v>
      </c>
      <c r="G10">
        <v>7776</v>
      </c>
      <c r="H10">
        <v>6594</v>
      </c>
      <c r="I10">
        <v>-2053</v>
      </c>
      <c r="J10">
        <v>5793</v>
      </c>
      <c r="K10">
        <v>6026</v>
      </c>
      <c r="L10">
        <v>5283</v>
      </c>
      <c r="M10">
        <v>3080</v>
      </c>
      <c r="N10">
        <v>5225</v>
      </c>
      <c r="O10">
        <v>6177</v>
      </c>
      <c r="P10">
        <v>5594</v>
      </c>
      <c r="Q10">
        <v>5330</v>
      </c>
      <c r="R10">
        <v>7708</v>
      </c>
      <c r="S10">
        <v>8679</v>
      </c>
      <c r="T10">
        <v>8292</v>
      </c>
      <c r="U10">
        <v>10379</v>
      </c>
      <c r="V10">
        <v>9955</v>
      </c>
      <c r="W10">
        <v>10258</v>
      </c>
      <c r="X10">
        <v>10341</v>
      </c>
      <c r="Y10">
        <v>12405</v>
      </c>
      <c r="Z10">
        <v>12686</v>
      </c>
      <c r="AA10">
        <v>13891</v>
      </c>
      <c r="AB10">
        <v>12975</v>
      </c>
      <c r="AC10">
        <v>13407</v>
      </c>
      <c r="AD10">
        <v>15876</v>
      </c>
      <c r="AE10">
        <v>17897</v>
      </c>
      <c r="AF10">
        <v>17048</v>
      </c>
      <c r="AG10">
        <v>19095</v>
      </c>
      <c r="AH10">
        <v>20238</v>
      </c>
      <c r="AI10">
        <v>22247</v>
      </c>
      <c r="AJ10">
        <v>20364</v>
      </c>
      <c r="AK10">
        <v>20534</v>
      </c>
      <c r="AL10">
        <v>21518</v>
      </c>
      <c r="AM10">
        <v>20399</v>
      </c>
      <c r="AN10">
        <v>22352</v>
      </c>
      <c r="AO10">
        <v>24254</v>
      </c>
      <c r="AP10">
        <v>26895</v>
      </c>
      <c r="AQ10">
        <v>27032</v>
      </c>
      <c r="AR10">
        <v>27581</v>
      </c>
      <c r="AS10">
        <v>27925</v>
      </c>
      <c r="AT10">
        <v>30552</v>
      </c>
      <c r="AU10">
        <v>31653</v>
      </c>
      <c r="AV10">
        <v>32000</v>
      </c>
      <c r="AW10">
        <v>33100.394217805093</v>
      </c>
      <c r="AX10">
        <v>35752.320483100288</v>
      </c>
      <c r="AY10">
        <v>38174.508381101346</v>
      </c>
      <c r="AZ10">
        <v>40265.942225662533</v>
      </c>
      <c r="BA10">
        <v>44853.038273139566</v>
      </c>
      <c r="BB10">
        <v>49529.138259791143</v>
      </c>
      <c r="BC10">
        <v>54633.644202016396</v>
      </c>
      <c r="BD10">
        <v>59316.742007863446</v>
      </c>
    </row>
    <row r="11" spans="1:56" x14ac:dyDescent="0.2">
      <c r="A11" t="s">
        <v>9</v>
      </c>
      <c r="B11">
        <v>34.184251713530138</v>
      </c>
      <c r="C11">
        <v>32.501325502671399</v>
      </c>
      <c r="D11">
        <v>34.18124785570749</v>
      </c>
      <c r="E11">
        <v>27.722179454281068</v>
      </c>
      <c r="F11">
        <v>25.18856945821301</v>
      </c>
      <c r="G11">
        <v>29.37665281450699</v>
      </c>
      <c r="H11">
        <v>30.34654148833356</v>
      </c>
      <c r="I11">
        <v>-9.256086564472497</v>
      </c>
      <c r="J11">
        <v>28.426321213013399</v>
      </c>
      <c r="K11">
        <v>25.323583795595901</v>
      </c>
      <c r="L11">
        <v>25.731820174370458</v>
      </c>
      <c r="M11">
        <v>14.941302027748129</v>
      </c>
      <c r="N11">
        <v>25.546374614970912</v>
      </c>
      <c r="O11">
        <v>25.641344956413452</v>
      </c>
      <c r="P11">
        <v>25.323675871435039</v>
      </c>
      <c r="Q11">
        <v>22.85885834369773</v>
      </c>
      <c r="R11">
        <v>31.412503056483821</v>
      </c>
      <c r="S11">
        <v>30.012448993706339</v>
      </c>
      <c r="T11">
        <v>30.918378761325929</v>
      </c>
      <c r="U11">
        <v>34.498919727438917</v>
      </c>
      <c r="V11">
        <v>34.228441754916787</v>
      </c>
      <c r="W11">
        <v>31.59126605278556</v>
      </c>
      <c r="X11">
        <v>33.82617513329626</v>
      </c>
      <c r="Y11">
        <v>36.791529495506722</v>
      </c>
      <c r="Z11">
        <v>38.378460142187272</v>
      </c>
      <c r="AA11">
        <v>37.638866309001237</v>
      </c>
      <c r="AB11">
        <v>37.04919905199737</v>
      </c>
      <c r="AC11">
        <v>35.250966266137297</v>
      </c>
      <c r="AD11">
        <v>42.730257845723209</v>
      </c>
      <c r="AE11">
        <v>41.547497446373853</v>
      </c>
      <c r="AF11">
        <v>40.876612477820942</v>
      </c>
      <c r="AG11">
        <v>41.374154966198653</v>
      </c>
      <c r="AH11">
        <v>44.658737339188377</v>
      </c>
      <c r="AI11">
        <v>43.007655428394678</v>
      </c>
      <c r="AJ11">
        <v>41.256077795786062</v>
      </c>
      <c r="AK11">
        <v>39.591246505350433</v>
      </c>
      <c r="AL11">
        <v>42.93124775547664</v>
      </c>
      <c r="AM11">
        <v>38.673289476178738</v>
      </c>
      <c r="AN11">
        <v>42.287681858599619</v>
      </c>
      <c r="AO11">
        <v>43.165032301696058</v>
      </c>
      <c r="AP11">
        <v>47.587451563246461</v>
      </c>
      <c r="AQ11">
        <v>43.585940019348598</v>
      </c>
      <c r="AR11">
        <v>44.587603866921008</v>
      </c>
      <c r="AS11">
        <v>43.14273796097455</v>
      </c>
      <c r="AT11">
        <v>46.583822520393383</v>
      </c>
      <c r="AU11">
        <v>45.457548253676471</v>
      </c>
      <c r="AV11">
        <v>45.6712242742557</v>
      </c>
      <c r="AW11">
        <v>0.43218634535560901</v>
      </c>
      <c r="AX11">
        <v>0.44720193244655898</v>
      </c>
      <c r="AY11">
        <v>0.43755467926304137</v>
      </c>
      <c r="AZ11">
        <v>0.44245814039697418</v>
      </c>
      <c r="BA11">
        <v>0.45016559911829956</v>
      </c>
      <c r="BB11">
        <v>0.46679577827722146</v>
      </c>
      <c r="BC11">
        <v>0.46721486374574178</v>
      </c>
      <c r="BD11">
        <v>0.47598864059972851</v>
      </c>
    </row>
    <row r="12" spans="1:56" x14ac:dyDescent="0.2">
      <c r="A12" t="s">
        <v>52</v>
      </c>
      <c r="B12">
        <v>954</v>
      </c>
      <c r="C12">
        <v>1261</v>
      </c>
      <c r="D12">
        <v>1255</v>
      </c>
      <c r="E12">
        <v>1742</v>
      </c>
      <c r="F12">
        <v>1428</v>
      </c>
      <c r="G12">
        <v>1521</v>
      </c>
      <c r="H12">
        <v>1515</v>
      </c>
      <c r="I12">
        <v>1493</v>
      </c>
      <c r="J12">
        <v>1461</v>
      </c>
      <c r="K12">
        <v>1544</v>
      </c>
      <c r="L12">
        <v>1707</v>
      </c>
      <c r="M12">
        <v>1910</v>
      </c>
      <c r="N12">
        <v>1816</v>
      </c>
      <c r="O12">
        <v>2166</v>
      </c>
      <c r="P12">
        <v>2453</v>
      </c>
      <c r="Q12">
        <v>2343</v>
      </c>
      <c r="R12">
        <v>2499</v>
      </c>
      <c r="S12">
        <v>2536</v>
      </c>
      <c r="T12">
        <v>2710</v>
      </c>
      <c r="U12">
        <v>2516</v>
      </c>
      <c r="V12">
        <v>2837</v>
      </c>
      <c r="W12">
        <v>2995</v>
      </c>
      <c r="X12">
        <v>2926</v>
      </c>
      <c r="Y12">
        <v>2924</v>
      </c>
      <c r="Z12">
        <v>2971</v>
      </c>
      <c r="AA12">
        <v>3203</v>
      </c>
      <c r="AB12">
        <v>3118</v>
      </c>
      <c r="AC12">
        <v>3504</v>
      </c>
      <c r="AD12">
        <v>2645</v>
      </c>
      <c r="AE12">
        <v>2761</v>
      </c>
      <c r="AF12">
        <v>2936</v>
      </c>
      <c r="AG12">
        <v>3344</v>
      </c>
      <c r="AH12">
        <v>3212</v>
      </c>
      <c r="AI12">
        <v>3496</v>
      </c>
      <c r="AJ12">
        <v>3773</v>
      </c>
      <c r="AK12">
        <v>3979</v>
      </c>
      <c r="AL12">
        <v>2790</v>
      </c>
      <c r="AM12">
        <v>3648</v>
      </c>
      <c r="AN12">
        <v>3549</v>
      </c>
      <c r="AO12">
        <v>3874</v>
      </c>
      <c r="AP12">
        <v>3921</v>
      </c>
      <c r="AQ12">
        <v>5959</v>
      </c>
      <c r="AR12">
        <v>6027</v>
      </c>
      <c r="AS12">
        <v>6380</v>
      </c>
      <c r="AT12">
        <v>7383</v>
      </c>
      <c r="AU12">
        <v>6827</v>
      </c>
      <c r="AV12">
        <v>8740</v>
      </c>
      <c r="AW12">
        <v>8266.4561151406888</v>
      </c>
      <c r="AX12">
        <v>8491.0554643250707</v>
      </c>
      <c r="AY12">
        <v>8731.7007050534248</v>
      </c>
      <c r="AZ12">
        <v>9018.3363107479981</v>
      </c>
      <c r="BA12">
        <v>9321.3549102061606</v>
      </c>
      <c r="BB12">
        <v>9677.9377571210061</v>
      </c>
      <c r="BC12">
        <v>10068.835424903456</v>
      </c>
      <c r="BD12">
        <v>10526.459816894045</v>
      </c>
    </row>
    <row r="13" spans="1:56" x14ac:dyDescent="0.2">
      <c r="A13" t="s">
        <v>10</v>
      </c>
      <c r="B13">
        <v>7288</v>
      </c>
      <c r="C13">
        <v>9230</v>
      </c>
      <c r="D13">
        <v>8229</v>
      </c>
      <c r="E13">
        <v>8224</v>
      </c>
      <c r="F13">
        <v>7272</v>
      </c>
      <c r="G13">
        <v>9297</v>
      </c>
      <c r="H13">
        <v>8109</v>
      </c>
      <c r="I13">
        <v>-560</v>
      </c>
      <c r="J13">
        <v>7254</v>
      </c>
      <c r="K13">
        <v>7570</v>
      </c>
      <c r="L13">
        <v>6990</v>
      </c>
      <c r="M13">
        <v>4990</v>
      </c>
      <c r="N13">
        <v>7041</v>
      </c>
      <c r="O13">
        <v>8343</v>
      </c>
      <c r="P13">
        <v>8047</v>
      </c>
      <c r="Q13">
        <v>7673</v>
      </c>
      <c r="R13">
        <v>10207</v>
      </c>
      <c r="S13">
        <v>11215</v>
      </c>
      <c r="T13">
        <v>11002</v>
      </c>
      <c r="U13">
        <v>12895</v>
      </c>
      <c r="V13">
        <v>12792</v>
      </c>
      <c r="W13">
        <v>13253</v>
      </c>
      <c r="X13">
        <v>13267</v>
      </c>
      <c r="Y13">
        <v>15329</v>
      </c>
      <c r="Z13">
        <v>15657</v>
      </c>
      <c r="AA13">
        <v>17094</v>
      </c>
      <c r="AB13">
        <v>16093</v>
      </c>
      <c r="AC13">
        <v>16911</v>
      </c>
      <c r="AD13">
        <v>18521</v>
      </c>
      <c r="AE13">
        <v>20658</v>
      </c>
      <c r="AF13">
        <v>19984</v>
      </c>
      <c r="AG13">
        <v>22439</v>
      </c>
      <c r="AH13">
        <v>23450</v>
      </c>
      <c r="AI13">
        <v>25743</v>
      </c>
      <c r="AJ13">
        <v>24137</v>
      </c>
      <c r="AK13">
        <v>24513</v>
      </c>
      <c r="AL13">
        <v>24308</v>
      </c>
      <c r="AM13">
        <v>24047</v>
      </c>
      <c r="AN13">
        <v>25901</v>
      </c>
      <c r="AO13">
        <v>28128</v>
      </c>
      <c r="AP13">
        <v>30816</v>
      </c>
      <c r="AQ13">
        <v>32991</v>
      </c>
      <c r="AR13">
        <v>33608</v>
      </c>
      <c r="AS13">
        <v>34305</v>
      </c>
      <c r="AT13">
        <v>37935</v>
      </c>
      <c r="AU13">
        <v>38480</v>
      </c>
      <c r="AV13">
        <v>40740</v>
      </c>
      <c r="AW13">
        <v>41366.850332945782</v>
      </c>
      <c r="AX13">
        <v>44243.37594742536</v>
      </c>
      <c r="AY13">
        <v>46906.209086154769</v>
      </c>
      <c r="AZ13">
        <v>49284.278536410529</v>
      </c>
      <c r="BA13">
        <v>54174.393183345725</v>
      </c>
      <c r="BB13">
        <v>59207.076016912149</v>
      </c>
      <c r="BC13">
        <v>64702.479626919856</v>
      </c>
      <c r="BD13">
        <v>69843.201824757489</v>
      </c>
    </row>
    <row r="14" spans="1:56" x14ac:dyDescent="0.2">
      <c r="A14" t="s">
        <v>11</v>
      </c>
      <c r="B14">
        <v>74</v>
      </c>
      <c r="C14">
        <v>-91</v>
      </c>
      <c r="D14">
        <v>-17</v>
      </c>
      <c r="E14">
        <v>95</v>
      </c>
      <c r="F14">
        <v>52</v>
      </c>
      <c r="G14">
        <v>74</v>
      </c>
      <c r="H14">
        <v>-77</v>
      </c>
      <c r="I14">
        <v>297</v>
      </c>
      <c r="J14">
        <v>-280</v>
      </c>
      <c r="K14">
        <v>-171</v>
      </c>
      <c r="L14">
        <v>-247</v>
      </c>
      <c r="M14">
        <v>267</v>
      </c>
      <c r="N14">
        <v>100</v>
      </c>
      <c r="O14">
        <v>186</v>
      </c>
      <c r="P14">
        <v>322</v>
      </c>
      <c r="Q14">
        <v>215</v>
      </c>
      <c r="R14">
        <v>276</v>
      </c>
      <c r="S14">
        <v>490</v>
      </c>
      <c r="T14">
        <v>349</v>
      </c>
      <c r="U14">
        <v>301</v>
      </c>
      <c r="V14">
        <v>266</v>
      </c>
      <c r="W14">
        <v>127</v>
      </c>
      <c r="X14">
        <v>145</v>
      </c>
      <c r="Y14">
        <v>191</v>
      </c>
      <c r="Z14">
        <v>0</v>
      </c>
      <c r="AA14">
        <v>194</v>
      </c>
      <c r="AB14">
        <v>-132</v>
      </c>
      <c r="AC14">
        <v>15</v>
      </c>
      <c r="AD14">
        <v>248</v>
      </c>
      <c r="AE14">
        <v>440</v>
      </c>
      <c r="AF14">
        <v>188</v>
      </c>
      <c r="AG14">
        <v>310</v>
      </c>
      <c r="AH14">
        <v>286</v>
      </c>
      <c r="AI14">
        <v>268</v>
      </c>
      <c r="AJ14">
        <v>-174</v>
      </c>
      <c r="AK14">
        <v>-47</v>
      </c>
      <c r="AL14">
        <v>54</v>
      </c>
      <c r="AM14">
        <v>-60</v>
      </c>
      <c r="AN14">
        <v>321</v>
      </c>
      <c r="AO14">
        <v>473</v>
      </c>
      <c r="AP14">
        <v>389</v>
      </c>
      <c r="AQ14">
        <v>-506</v>
      </c>
      <c r="AR14">
        <v>-854</v>
      </c>
      <c r="AS14">
        <v>-675</v>
      </c>
      <c r="AT14">
        <v>-283</v>
      </c>
      <c r="AU14">
        <v>-2288</v>
      </c>
      <c r="AV14">
        <v>-623</v>
      </c>
      <c r="AW14">
        <v>-341.58333333333331</v>
      </c>
      <c r="AX14">
        <v>-341.58333333333331</v>
      </c>
      <c r="AY14">
        <v>-341.58333333333331</v>
      </c>
      <c r="AZ14">
        <v>-341.58333333333331</v>
      </c>
      <c r="BA14">
        <v>-341.58333333333331</v>
      </c>
      <c r="BB14">
        <v>-341.58333333333331</v>
      </c>
      <c r="BC14">
        <v>-341.58333333333331</v>
      </c>
      <c r="BD14">
        <v>-341.58333333333331</v>
      </c>
    </row>
    <row r="15" spans="1:56" x14ac:dyDescent="0.2">
      <c r="A15" t="s">
        <v>12</v>
      </c>
      <c r="B15">
        <v>6408</v>
      </c>
      <c r="C15">
        <v>7878</v>
      </c>
      <c r="D15">
        <v>6957</v>
      </c>
      <c r="E15">
        <v>6577</v>
      </c>
      <c r="F15">
        <v>5896</v>
      </c>
      <c r="G15">
        <v>7850</v>
      </c>
      <c r="H15">
        <v>6517</v>
      </c>
      <c r="I15">
        <v>-1756</v>
      </c>
      <c r="J15">
        <v>5513</v>
      </c>
      <c r="K15">
        <v>5855</v>
      </c>
      <c r="L15">
        <v>5036</v>
      </c>
      <c r="M15">
        <v>3347</v>
      </c>
      <c r="N15">
        <v>5325</v>
      </c>
      <c r="O15">
        <v>6363</v>
      </c>
      <c r="P15">
        <v>5916</v>
      </c>
      <c r="Q15">
        <v>5545</v>
      </c>
      <c r="R15">
        <v>7984</v>
      </c>
      <c r="S15">
        <v>9169</v>
      </c>
      <c r="T15">
        <v>8641</v>
      </c>
      <c r="U15">
        <v>10680</v>
      </c>
      <c r="V15">
        <v>10221</v>
      </c>
      <c r="W15">
        <v>10385</v>
      </c>
      <c r="X15">
        <v>10486</v>
      </c>
      <c r="Y15">
        <v>12596</v>
      </c>
      <c r="Z15">
        <v>12686</v>
      </c>
      <c r="AA15">
        <v>14085</v>
      </c>
      <c r="AB15">
        <v>12843</v>
      </c>
      <c r="AC15">
        <v>13422</v>
      </c>
      <c r="AD15">
        <v>16124</v>
      </c>
      <c r="AE15">
        <v>18337</v>
      </c>
      <c r="AF15">
        <v>17236</v>
      </c>
      <c r="AG15">
        <v>19405</v>
      </c>
      <c r="AH15">
        <v>20524</v>
      </c>
      <c r="AI15">
        <v>22515</v>
      </c>
      <c r="AJ15">
        <v>20190</v>
      </c>
      <c r="AK15">
        <v>20487</v>
      </c>
      <c r="AL15">
        <v>21572</v>
      </c>
      <c r="AM15">
        <v>20339</v>
      </c>
      <c r="AN15">
        <v>22673</v>
      </c>
      <c r="AO15">
        <v>24727</v>
      </c>
      <c r="AP15">
        <v>27284</v>
      </c>
      <c r="AQ15">
        <v>26526</v>
      </c>
      <c r="AR15">
        <v>26727</v>
      </c>
      <c r="AS15">
        <v>27250</v>
      </c>
      <c r="AT15">
        <v>30269</v>
      </c>
      <c r="AU15">
        <v>29365</v>
      </c>
      <c r="AV15">
        <v>31377</v>
      </c>
      <c r="AW15">
        <v>32758.810884471761</v>
      </c>
      <c r="AX15">
        <v>35410.737149766952</v>
      </c>
      <c r="AY15">
        <v>37832.925047768011</v>
      </c>
      <c r="AZ15">
        <v>39924.358892329197</v>
      </c>
      <c r="BA15">
        <v>44511.45493980623</v>
      </c>
      <c r="BB15">
        <v>49187.554926457808</v>
      </c>
      <c r="BC15">
        <v>54292.06086868306</v>
      </c>
      <c r="BD15">
        <v>58975.15867453011</v>
      </c>
    </row>
    <row r="16" spans="1:56" x14ac:dyDescent="0.2">
      <c r="A16" t="s">
        <v>13</v>
      </c>
      <c r="B16">
        <v>1164</v>
      </c>
      <c r="C16">
        <v>1320</v>
      </c>
      <c r="D16">
        <v>1297</v>
      </c>
      <c r="E16">
        <v>1965</v>
      </c>
      <c r="F16">
        <v>1356</v>
      </c>
      <c r="G16">
        <v>1987</v>
      </c>
      <c r="H16">
        <v>1532</v>
      </c>
      <c r="I16">
        <v>1439</v>
      </c>
      <c r="J16">
        <v>893</v>
      </c>
      <c r="K16">
        <v>857</v>
      </c>
      <c r="L16">
        <v>1280</v>
      </c>
      <c r="M16">
        <v>-77</v>
      </c>
      <c r="N16">
        <v>635</v>
      </c>
      <c r="O16">
        <v>1163</v>
      </c>
      <c r="P16">
        <v>1115</v>
      </c>
      <c r="Q16">
        <v>-968</v>
      </c>
      <c r="R16">
        <v>1408</v>
      </c>
      <c r="S16">
        <v>15471</v>
      </c>
      <c r="T16">
        <v>1217</v>
      </c>
      <c r="U16">
        <v>1807</v>
      </c>
      <c r="V16">
        <v>1397</v>
      </c>
      <c r="W16">
        <v>1965</v>
      </c>
      <c r="X16">
        <v>1677</v>
      </c>
      <c r="Y16">
        <v>-591</v>
      </c>
      <c r="Z16">
        <v>2008</v>
      </c>
      <c r="AA16">
        <v>2436</v>
      </c>
      <c r="AB16">
        <v>2091</v>
      </c>
      <c r="AC16">
        <v>2220</v>
      </c>
      <c r="AD16">
        <v>2231</v>
      </c>
      <c r="AE16">
        <v>2874</v>
      </c>
      <c r="AF16">
        <v>1779</v>
      </c>
      <c r="AG16">
        <v>2947</v>
      </c>
      <c r="AH16">
        <v>19</v>
      </c>
      <c r="AI16">
        <v>3750</v>
      </c>
      <c r="AJ16">
        <v>3462</v>
      </c>
      <c r="AK16">
        <v>3747</v>
      </c>
      <c r="AL16">
        <v>4016</v>
      </c>
      <c r="AM16">
        <v>3914</v>
      </c>
      <c r="AN16">
        <v>4374</v>
      </c>
      <c r="AO16">
        <v>4646</v>
      </c>
      <c r="AP16">
        <v>4993</v>
      </c>
      <c r="AQ16">
        <v>4656</v>
      </c>
      <c r="AR16">
        <v>4788</v>
      </c>
      <c r="AS16">
        <v>5214</v>
      </c>
      <c r="AT16">
        <v>5602</v>
      </c>
      <c r="AU16">
        <v>5257</v>
      </c>
      <c r="AV16">
        <v>5553</v>
      </c>
      <c r="AW16">
        <v>6039.6182202123264</v>
      </c>
      <c r="AX16">
        <v>6528.5438484050337</v>
      </c>
      <c r="AY16">
        <v>6975.1134816294016</v>
      </c>
      <c r="AZ16">
        <v>7360.7032394056214</v>
      </c>
      <c r="BA16">
        <v>8206.4088104627972</v>
      </c>
      <c r="BB16">
        <v>9068.5237015836665</v>
      </c>
      <c r="BC16">
        <v>10009.62218048051</v>
      </c>
      <c r="BD16">
        <v>10873.027233093007</v>
      </c>
    </row>
    <row r="17" spans="1:56" x14ac:dyDescent="0.2">
      <c r="A17" t="s">
        <v>14</v>
      </c>
      <c r="B17">
        <v>5244</v>
      </c>
      <c r="C17">
        <v>6558</v>
      </c>
      <c r="D17">
        <v>5660</v>
      </c>
      <c r="E17">
        <v>4612</v>
      </c>
      <c r="F17">
        <v>4540</v>
      </c>
      <c r="G17">
        <v>5863</v>
      </c>
      <c r="H17">
        <v>4985</v>
      </c>
      <c r="I17">
        <v>-3195</v>
      </c>
      <c r="J17">
        <v>4620</v>
      </c>
      <c r="K17">
        <v>4998</v>
      </c>
      <c r="L17">
        <v>3756</v>
      </c>
      <c r="M17">
        <v>3424</v>
      </c>
      <c r="N17">
        <v>4690</v>
      </c>
      <c r="O17">
        <v>5200</v>
      </c>
      <c r="P17">
        <v>4801</v>
      </c>
      <c r="Q17">
        <v>6513</v>
      </c>
      <c r="R17">
        <v>6576</v>
      </c>
      <c r="S17">
        <v>-6302</v>
      </c>
      <c r="T17">
        <v>7424</v>
      </c>
      <c r="U17">
        <v>8873</v>
      </c>
      <c r="V17">
        <v>8824</v>
      </c>
      <c r="W17">
        <v>8420</v>
      </c>
      <c r="X17">
        <v>8809</v>
      </c>
      <c r="Y17">
        <v>13187</v>
      </c>
      <c r="Z17">
        <v>10678</v>
      </c>
      <c r="AA17">
        <v>11649</v>
      </c>
      <c r="AB17">
        <v>10752</v>
      </c>
      <c r="AC17">
        <v>11202</v>
      </c>
      <c r="AD17">
        <v>13893</v>
      </c>
      <c r="AE17">
        <v>15463</v>
      </c>
      <c r="AF17">
        <v>15457</v>
      </c>
      <c r="AG17">
        <v>16458</v>
      </c>
      <c r="AH17">
        <v>20505</v>
      </c>
      <c r="AI17">
        <v>18765</v>
      </c>
      <c r="AJ17">
        <v>16728</v>
      </c>
      <c r="AK17">
        <v>16740</v>
      </c>
      <c r="AL17">
        <v>17556</v>
      </c>
      <c r="AM17">
        <v>16425</v>
      </c>
      <c r="AN17">
        <v>18299</v>
      </c>
      <c r="AO17">
        <v>20081</v>
      </c>
      <c r="AP17">
        <v>22291</v>
      </c>
      <c r="AQ17">
        <v>21870</v>
      </c>
      <c r="AR17">
        <v>21939</v>
      </c>
      <c r="AS17">
        <v>22036</v>
      </c>
      <c r="AT17">
        <v>24667</v>
      </c>
      <c r="AU17">
        <v>24108</v>
      </c>
      <c r="AV17">
        <v>25824</v>
      </c>
      <c r="AW17">
        <v>26719.192664259434</v>
      </c>
      <c r="AX17">
        <v>28882.19330136192</v>
      </c>
      <c r="AY17">
        <v>30857.811566138611</v>
      </c>
      <c r="AZ17">
        <v>32563.655652923575</v>
      </c>
      <c r="BA17">
        <v>36305.046129343435</v>
      </c>
      <c r="BB17">
        <v>40119.031224874139</v>
      </c>
      <c r="BC17">
        <v>44282.43868820255</v>
      </c>
      <c r="BD17">
        <v>48102.131441437101</v>
      </c>
    </row>
    <row r="18" spans="1:56" x14ac:dyDescent="0.2">
      <c r="A18" t="s">
        <v>15</v>
      </c>
      <c r="B18">
        <v>28.301581304981379</v>
      </c>
      <c r="C18">
        <v>26.746604673926349</v>
      </c>
      <c r="D18">
        <v>27.741018477674849</v>
      </c>
      <c r="E18">
        <v>19.72457445898554</v>
      </c>
      <c r="F18">
        <v>19.568122063704148</v>
      </c>
      <c r="G18">
        <v>22.149603324518321</v>
      </c>
      <c r="H18">
        <v>22.941690827925811</v>
      </c>
      <c r="I18">
        <v>-14.404869251578001</v>
      </c>
      <c r="J18">
        <v>22.67039599587811</v>
      </c>
      <c r="K18">
        <v>21.003530005042869</v>
      </c>
      <c r="L18">
        <v>18.294286688422389</v>
      </c>
      <c r="M18">
        <v>16.610070825652471</v>
      </c>
      <c r="N18">
        <v>22.930621424729871</v>
      </c>
      <c r="O18">
        <v>21.585720215857201</v>
      </c>
      <c r="P18">
        <v>21.733816206428251</v>
      </c>
      <c r="Q18">
        <v>27.93240982973796</v>
      </c>
      <c r="R18">
        <v>26.799250142635909</v>
      </c>
      <c r="S18">
        <v>-21.792655093713261</v>
      </c>
      <c r="T18">
        <v>27.681867332861032</v>
      </c>
      <c r="U18">
        <v>29.49310287518697</v>
      </c>
      <c r="V18">
        <v>30.339705680099019</v>
      </c>
      <c r="W18">
        <v>25.930830587293279</v>
      </c>
      <c r="X18">
        <v>28.814889928363481</v>
      </c>
      <c r="Y18">
        <v>39.110834297238782</v>
      </c>
      <c r="Z18">
        <v>32.303736197247012</v>
      </c>
      <c r="AA18">
        <v>31.563973337668671</v>
      </c>
      <c r="AB18">
        <v>30.701579052568459</v>
      </c>
      <c r="AC18">
        <v>29.453369442326402</v>
      </c>
      <c r="AD18">
        <v>37.393012865371148</v>
      </c>
      <c r="AE18">
        <v>35.897019221840473</v>
      </c>
      <c r="AF18">
        <v>37.061813647916367</v>
      </c>
      <c r="AG18">
        <v>35.660426417056676</v>
      </c>
      <c r="AH18">
        <v>45.247920206544997</v>
      </c>
      <c r="AI18">
        <v>36.276291370244358</v>
      </c>
      <c r="AJ18">
        <v>33.889789303079418</v>
      </c>
      <c r="AK18">
        <v>32.276101417140652</v>
      </c>
      <c r="AL18">
        <v>35.026535253980292</v>
      </c>
      <c r="AM18">
        <v>31.139211708722769</v>
      </c>
      <c r="AN18">
        <v>34.619823296819717</v>
      </c>
      <c r="AO18">
        <v>35.738311769207499</v>
      </c>
      <c r="AP18">
        <v>39.441230072367603</v>
      </c>
      <c r="AQ18">
        <v>35.262818445662688</v>
      </c>
      <c r="AR18">
        <v>35.466714087102723</v>
      </c>
      <c r="AS18">
        <v>34.044525468506187</v>
      </c>
      <c r="AT18">
        <v>37.610734161774793</v>
      </c>
      <c r="AU18">
        <v>34.622012867647058</v>
      </c>
      <c r="AV18">
        <v>36.856677989324353</v>
      </c>
      <c r="AW18">
        <v>0.34886805735404364</v>
      </c>
      <c r="AX18">
        <v>0.36126809345898087</v>
      </c>
      <c r="AY18">
        <v>0.35369099472844634</v>
      </c>
      <c r="AZ18">
        <v>0.35782236123950312</v>
      </c>
      <c r="BA18">
        <v>0.36437404178304317</v>
      </c>
      <c r="BB18">
        <v>0.37810862579748511</v>
      </c>
      <c r="BC18">
        <v>0.37869363942729861</v>
      </c>
      <c r="BD18">
        <v>0.38599672503462579</v>
      </c>
    </row>
    <row r="19" spans="1:56" x14ac:dyDescent="0.2">
      <c r="A19" t="s">
        <v>16</v>
      </c>
      <c r="B19">
        <v>0.63</v>
      </c>
      <c r="C19">
        <v>0.79</v>
      </c>
      <c r="D19">
        <v>0.68</v>
      </c>
      <c r="E19">
        <v>0.56000000000000005</v>
      </c>
      <c r="F19">
        <v>0.55000000000000004</v>
      </c>
      <c r="G19">
        <v>0.71</v>
      </c>
      <c r="H19">
        <v>0.61</v>
      </c>
      <c r="I19">
        <v>-0.38000000000000012</v>
      </c>
      <c r="J19">
        <v>0.57999999999999996</v>
      </c>
      <c r="K19">
        <v>0.63</v>
      </c>
      <c r="L19">
        <v>0.48</v>
      </c>
      <c r="M19">
        <v>0.43000000000000022</v>
      </c>
      <c r="N19">
        <v>0.6</v>
      </c>
      <c r="O19">
        <v>0.67</v>
      </c>
      <c r="P19">
        <v>0.62</v>
      </c>
      <c r="Q19">
        <v>0.85000000000000009</v>
      </c>
      <c r="R19">
        <v>0.85</v>
      </c>
      <c r="S19">
        <v>-0.82</v>
      </c>
      <c r="T19">
        <v>0.96</v>
      </c>
      <c r="U19">
        <v>1.1599999999999999</v>
      </c>
      <c r="V19">
        <v>1.1499999999999999</v>
      </c>
      <c r="W19">
        <v>1.0900000000000001</v>
      </c>
      <c r="X19">
        <v>1.1499999999999999</v>
      </c>
      <c r="Y19">
        <v>1.72</v>
      </c>
      <c r="Z19">
        <v>1.4</v>
      </c>
      <c r="AA19">
        <v>1.53</v>
      </c>
      <c r="AB19">
        <v>1.41</v>
      </c>
      <c r="AC19">
        <v>1.48</v>
      </c>
      <c r="AD19">
        <v>1.84</v>
      </c>
      <c r="AE19">
        <v>2.0499999999999998</v>
      </c>
      <c r="AF19">
        <v>2.0499999999999998</v>
      </c>
      <c r="AG19">
        <v>2.1800000000000002</v>
      </c>
      <c r="AH19">
        <v>2.73</v>
      </c>
      <c r="AI19">
        <v>2.5</v>
      </c>
      <c r="AJ19">
        <v>2.23</v>
      </c>
      <c r="AK19">
        <v>2.239999999999998</v>
      </c>
      <c r="AL19">
        <v>2.35</v>
      </c>
      <c r="AM19">
        <v>2.2000000000000002</v>
      </c>
      <c r="AN19">
        <v>2.46</v>
      </c>
      <c r="AO19">
        <v>2.71</v>
      </c>
      <c r="AP19">
        <v>3</v>
      </c>
      <c r="AQ19">
        <v>2.94</v>
      </c>
      <c r="AR19">
        <v>2.95</v>
      </c>
      <c r="AS19">
        <v>2.9699999999999989</v>
      </c>
      <c r="AT19">
        <v>3.32</v>
      </c>
      <c r="AU19">
        <v>3.24</v>
      </c>
      <c r="AV19">
        <v>3.47</v>
      </c>
      <c r="AW19">
        <v>2.8208333333333329</v>
      </c>
      <c r="AX19">
        <v>2.8208333333333329</v>
      </c>
      <c r="AY19">
        <v>2.8208333333333329</v>
      </c>
      <c r="AZ19">
        <v>2.8208333333333329</v>
      </c>
      <c r="BA19">
        <v>2.8208333333333329</v>
      </c>
      <c r="BB19">
        <v>2.8208333333333329</v>
      </c>
      <c r="BC19">
        <v>2.8208333333333329</v>
      </c>
      <c r="BD19">
        <v>2.8208333333333329</v>
      </c>
    </row>
    <row r="20" spans="1:56" x14ac:dyDescent="0.2">
      <c r="A20" t="s">
        <v>17</v>
      </c>
      <c r="B20">
        <v>0.62</v>
      </c>
      <c r="C20">
        <v>0.78</v>
      </c>
      <c r="D20">
        <v>0.68</v>
      </c>
      <c r="E20">
        <v>0.54999999999999982</v>
      </c>
      <c r="F20">
        <v>0.54</v>
      </c>
      <c r="G20">
        <v>0.71</v>
      </c>
      <c r="H20">
        <v>0.61</v>
      </c>
      <c r="I20">
        <v>-0.37999999999999989</v>
      </c>
      <c r="J20">
        <v>0.56999999999999995</v>
      </c>
      <c r="K20">
        <v>0.62</v>
      </c>
      <c r="L20">
        <v>0.47</v>
      </c>
      <c r="M20">
        <v>0.44000000000000022</v>
      </c>
      <c r="N20">
        <v>0.6</v>
      </c>
      <c r="O20">
        <v>0.66</v>
      </c>
      <c r="P20">
        <v>0.61</v>
      </c>
      <c r="Q20">
        <v>0.83999999999999986</v>
      </c>
      <c r="R20">
        <v>0.84</v>
      </c>
      <c r="S20">
        <v>-0.82</v>
      </c>
      <c r="T20">
        <v>0.95</v>
      </c>
      <c r="U20">
        <v>1.1599999999999999</v>
      </c>
      <c r="V20">
        <v>1.1399999999999999</v>
      </c>
      <c r="W20">
        <v>1.08</v>
      </c>
      <c r="X20">
        <v>1.1399999999999999</v>
      </c>
      <c r="Y20">
        <v>1.7</v>
      </c>
      <c r="Z20">
        <v>1.38</v>
      </c>
      <c r="AA20">
        <v>1.51</v>
      </c>
      <c r="AB20">
        <v>1.4</v>
      </c>
      <c r="AC20">
        <v>1.4700000000000011</v>
      </c>
      <c r="AD20">
        <v>1.82</v>
      </c>
      <c r="AE20">
        <v>2.0299999999999998</v>
      </c>
      <c r="AF20">
        <v>2.0299999999999998</v>
      </c>
      <c r="AG20">
        <v>2.1700000000000021</v>
      </c>
      <c r="AH20">
        <v>2.71</v>
      </c>
      <c r="AI20">
        <v>2.48</v>
      </c>
      <c r="AJ20">
        <v>2.2200000000000002</v>
      </c>
      <c r="AK20">
        <v>2.2400000000000002</v>
      </c>
      <c r="AL20">
        <v>2.35</v>
      </c>
      <c r="AM20">
        <v>2.2000000000000002</v>
      </c>
      <c r="AN20">
        <v>2.4500000000000002</v>
      </c>
      <c r="AO20">
        <v>2.6799999999999988</v>
      </c>
      <c r="AP20">
        <v>2.99</v>
      </c>
      <c r="AQ20">
        <v>2.93</v>
      </c>
      <c r="AR20">
        <v>2.94</v>
      </c>
      <c r="AS20">
        <v>2.9400000000000008</v>
      </c>
      <c r="AT20">
        <v>3.3</v>
      </c>
      <c r="AU20">
        <v>3.23</v>
      </c>
      <c r="AV20">
        <v>3.46</v>
      </c>
      <c r="AW20">
        <v>2.8091666666666666</v>
      </c>
      <c r="AX20">
        <v>2.8091666666666666</v>
      </c>
      <c r="AY20">
        <v>2.8091666666666666</v>
      </c>
      <c r="AZ20">
        <v>2.8091666666666666</v>
      </c>
      <c r="BA20">
        <v>2.8091666666666666</v>
      </c>
      <c r="BB20">
        <v>2.8091666666666666</v>
      </c>
      <c r="BC20">
        <v>2.8091666666666666</v>
      </c>
      <c r="BD20">
        <v>2.8091666666666666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ADA703F-06DD-6E40-B0A1-663F7E76664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Inputs</vt:lpstr>
      <vt:lpstr>Ratios</vt:lpstr>
      <vt:lpstr>Assumptions</vt:lpstr>
      <vt:lpstr>Income Statement</vt:lpstr>
      <vt:lpstr>Balance Sheet</vt:lpstr>
      <vt:lpstr>Cash Flow</vt:lpstr>
      <vt:lpstr>Historical Analysis</vt:lpstr>
      <vt:lpstr>IS_Base</vt:lpstr>
      <vt:lpstr>Tableau_Data</vt:lpstr>
      <vt:lpstr>IS_Optimistic_Transform</vt:lpstr>
      <vt:lpstr>IS_Conservative_Transform</vt:lpstr>
      <vt:lpstr>IS_Base_Transform</vt:lpstr>
      <vt:lpstr>IS_Conservative</vt:lpstr>
      <vt:lpstr>IS_Optimistic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Teacher - Le Wagon</dc:creator>
  <cp:lastModifiedBy>Chris Cockerill</cp:lastModifiedBy>
  <dcterms:created xsi:type="dcterms:W3CDTF">2025-06-20T10:49:17Z</dcterms:created>
  <dcterms:modified xsi:type="dcterms:W3CDTF">2025-06-25T14:38:36Z</dcterms:modified>
</cp:coreProperties>
</file>