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art0477\Pycharm projects\data_process\csvfiles\"/>
    </mc:Choice>
  </mc:AlternateContent>
  <bookViews>
    <workbookView minimized="1" xWindow="0" yWindow="0" windowWidth="22920" windowHeight="8112"/>
  </bookViews>
  <sheets>
    <sheet name="Ar_sample" sheetId="2" r:id="rId1"/>
    <sheet name="Ar_proc_air" sheetId="3" r:id="rId2"/>
    <sheet name="Ar_proc_blank" sheetId="4" r:id="rId3"/>
    <sheet name="Ar_ovn_air" sheetId="6" r:id="rId4"/>
    <sheet name="Ar_ovn_blank" sheetId="5" r:id="rId5"/>
  </sheets>
  <calcPr calcId="162913"/>
</workbook>
</file>

<file path=xl/calcChain.xml><?xml version="1.0" encoding="utf-8"?>
<calcChain xmlns="http://schemas.openxmlformats.org/spreadsheetml/2006/main">
  <c r="I100" i="2" l="1"/>
  <c r="I98" i="2"/>
  <c r="I97" i="2"/>
  <c r="I95" i="2"/>
  <c r="I94" i="2"/>
  <c r="I91" i="2"/>
  <c r="I93" i="2"/>
  <c r="I92" i="2"/>
  <c r="I90" i="2"/>
  <c r="I120" i="2"/>
  <c r="I116" i="2"/>
  <c r="I114" i="2"/>
  <c r="I115" i="2"/>
  <c r="I117" i="2"/>
  <c r="I118" i="2"/>
  <c r="I119" i="2"/>
  <c r="H120" i="2"/>
  <c r="H119" i="2"/>
  <c r="H118" i="2"/>
  <c r="H117" i="2"/>
  <c r="H116" i="2"/>
  <c r="H115" i="2"/>
  <c r="H114" i="2"/>
  <c r="H100" i="2"/>
  <c r="H98" i="2"/>
  <c r="H97" i="2"/>
  <c r="H96" i="2"/>
  <c r="H95" i="2"/>
  <c r="H94" i="2"/>
  <c r="H93" i="2"/>
  <c r="H92" i="2"/>
  <c r="H90" i="2"/>
  <c r="H91" i="2"/>
  <c r="O90" i="6" l="1"/>
  <c r="N90" i="6"/>
  <c r="M90" i="6"/>
  <c r="L90" i="6"/>
  <c r="K90" i="6"/>
  <c r="J90" i="6"/>
  <c r="I90" i="6"/>
  <c r="H90" i="6"/>
  <c r="G90" i="6"/>
  <c r="F90" i="6"/>
  <c r="E90" i="6"/>
  <c r="K24" i="6"/>
  <c r="K23" i="6"/>
  <c r="O21" i="6"/>
  <c r="M21" i="6"/>
  <c r="K21" i="6"/>
  <c r="J21" i="6"/>
  <c r="I21" i="6"/>
  <c r="G21" i="6"/>
  <c r="E21" i="6"/>
  <c r="O20" i="6"/>
  <c r="M20" i="6"/>
  <c r="K20" i="6"/>
  <c r="J20" i="6"/>
  <c r="I20" i="6"/>
  <c r="G20" i="6"/>
  <c r="E20" i="6"/>
  <c r="O19" i="6"/>
  <c r="M19" i="6"/>
  <c r="K19" i="6"/>
  <c r="J19" i="6"/>
  <c r="I19" i="6"/>
  <c r="G19" i="6"/>
  <c r="E19" i="6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E34" i="3"/>
  <c r="D34" i="3"/>
  <c r="E33" i="3"/>
  <c r="D33" i="3"/>
  <c r="AD22" i="3"/>
  <c r="AC22" i="3"/>
  <c r="AB22" i="3"/>
  <c r="AA22" i="3"/>
  <c r="Z22" i="3"/>
  <c r="X22" i="3"/>
  <c r="W22" i="3"/>
  <c r="U22" i="3"/>
  <c r="T22" i="3"/>
  <c r="S22" i="3"/>
  <c r="R22" i="3"/>
  <c r="Q22" i="3"/>
  <c r="P22" i="3"/>
  <c r="O22" i="3"/>
  <c r="K22" i="3"/>
  <c r="J22" i="3"/>
  <c r="J19" i="3"/>
  <c r="H18" i="3"/>
  <c r="D18" i="3"/>
  <c r="AD14" i="3"/>
  <c r="AB14" i="3"/>
  <c r="AA14" i="3"/>
  <c r="Z14" i="3"/>
  <c r="X14" i="3"/>
  <c r="W14" i="3"/>
  <c r="U14" i="3"/>
  <c r="T14" i="3"/>
  <c r="S14" i="3"/>
  <c r="R14" i="3"/>
  <c r="Q14" i="3"/>
  <c r="P14" i="3"/>
  <c r="O14" i="3"/>
  <c r="K14" i="3"/>
  <c r="J14" i="3"/>
  <c r="J13" i="3"/>
  <c r="J12" i="3"/>
  <c r="AE11" i="3"/>
  <c r="Y11" i="3"/>
  <c r="X11" i="3"/>
  <c r="W11" i="3"/>
  <c r="V11" i="3"/>
  <c r="U11" i="3"/>
  <c r="T11" i="3"/>
  <c r="S11" i="3"/>
  <c r="R11" i="3"/>
  <c r="Q11" i="3"/>
  <c r="P11" i="3"/>
  <c r="O11" i="3"/>
  <c r="AE7" i="3"/>
  <c r="AE6" i="3"/>
  <c r="AE5" i="3"/>
  <c r="AE4" i="3"/>
  <c r="AE3" i="3"/>
  <c r="AE2" i="3"/>
  <c r="E88" i="2"/>
  <c r="D88" i="2"/>
  <c r="E87" i="2"/>
  <c r="D87" i="2"/>
  <c r="Z76" i="2"/>
  <c r="N76" i="2"/>
  <c r="D50" i="2"/>
  <c r="D48" i="2"/>
  <c r="D47" i="2"/>
  <c r="H45" i="2"/>
  <c r="H42" i="2"/>
  <c r="H38" i="2"/>
  <c r="H28" i="2"/>
  <c r="H27" i="2"/>
  <c r="H26" i="2"/>
  <c r="H25" i="2"/>
  <c r="H24" i="2"/>
  <c r="H23" i="2"/>
</calcChain>
</file>

<file path=xl/sharedStrings.xml><?xml version="1.0" encoding="utf-8"?>
<sst xmlns="http://schemas.openxmlformats.org/spreadsheetml/2006/main" count="1241" uniqueCount="375">
  <si>
    <t>Sample</t>
  </si>
  <si>
    <t>Date</t>
  </si>
  <si>
    <t>vol</t>
  </si>
  <si>
    <t>split</t>
  </si>
  <si>
    <t>Proc_Blank_124_Sample_1316</t>
  </si>
  <si>
    <t>Placerita_PW_York_36_Sample_1319</t>
  </si>
  <si>
    <t>Placerita_PW_Kraft_9_21_3_Sample_1320</t>
  </si>
  <si>
    <t>Boggy_Creek_2_91214_Sample_1321</t>
  </si>
  <si>
    <t>Proc_Air_185_Sample_1322</t>
  </si>
  <si>
    <t>N/A</t>
  </si>
  <si>
    <t>Number</t>
  </si>
  <si>
    <t>Label</t>
  </si>
  <si>
    <t>New_York_2_5_4k_rep_Sample_1311</t>
  </si>
  <si>
    <t>New_York_2_5_4k_rest of tube_Sample_1314</t>
  </si>
  <si>
    <t>Cherokee_182c_Sample_182</t>
  </si>
  <si>
    <t>Seneca_Header_rep_Sample_1317</t>
  </si>
  <si>
    <t>Placerita_Kennedy_NRC_10_2_Sample_1318</t>
  </si>
  <si>
    <t>Proc_Air_188_Sample_1330_0506</t>
  </si>
  <si>
    <t>Proc_Air_189_Sample_1331</t>
  </si>
  <si>
    <t>Proc_Air_190_Sample_1332</t>
  </si>
  <si>
    <t>Prep Air 1890</t>
  </si>
  <si>
    <t>Prep Air 1892</t>
  </si>
  <si>
    <t>Prep Air 1894</t>
  </si>
  <si>
    <t>Prep Air 1895</t>
  </si>
  <si>
    <t>Prep Air 1896</t>
  </si>
  <si>
    <t>Prep Air 1898</t>
  </si>
  <si>
    <t>Prep Air 1899</t>
  </si>
  <si>
    <t>Prep Air 1900</t>
  </si>
  <si>
    <t>Prep Air 1902</t>
  </si>
  <si>
    <t>Prep Air 1891</t>
  </si>
  <si>
    <t>Prep Air 1893</t>
  </si>
  <si>
    <t>Prep Air 1897</t>
  </si>
  <si>
    <t>Prep Air 1901</t>
  </si>
  <si>
    <t>Prep Air 1903</t>
  </si>
  <si>
    <t>pressure</t>
  </si>
  <si>
    <t>pressureerr</t>
  </si>
  <si>
    <t>Proc Air 184 Sample 1310</t>
  </si>
  <si>
    <t>Proc_Air_185_Sample_1322_pip</t>
  </si>
  <si>
    <t>MCD-LHSp-3w-2A_rerun_0506__Sample_1326</t>
  </si>
  <si>
    <t>MCD-LHSp-Bw-1B_0506_Sample_1327</t>
  </si>
  <si>
    <t>40Ar_h1</t>
  </si>
  <si>
    <t>36Ar_cdd</t>
  </si>
  <si>
    <t>40Ar_h2</t>
  </si>
  <si>
    <t>39Ar_h1</t>
  </si>
  <si>
    <t>36Ar_ax</t>
  </si>
  <si>
    <t>38Ar_ax</t>
  </si>
  <si>
    <t>38Ar_l1</t>
  </si>
  <si>
    <t>37Ar_l1</t>
  </si>
  <si>
    <t>37Ar_l2</t>
  </si>
  <si>
    <t>36Ar_l2</t>
  </si>
  <si>
    <t>40Ar_h1_err</t>
  </si>
  <si>
    <t>36Ar_ax_err</t>
  </si>
  <si>
    <t>38Ar_l1_err</t>
  </si>
  <si>
    <t>36Ar_cdd_err</t>
  </si>
  <si>
    <t>40Ar_h2_err</t>
  </si>
  <si>
    <t>38Ar_ax_err</t>
  </si>
  <si>
    <t>36Ar_l2_err</t>
  </si>
  <si>
    <t>2aux2</t>
  </si>
  <si>
    <t>pip</t>
  </si>
  <si>
    <t>UNKNOWN</t>
  </si>
  <si>
    <t>3/13/2020 1:46:38 AM</t>
  </si>
  <si>
    <t>3/13/2020 10:55:36 PM</t>
  </si>
  <si>
    <t>3/15/2020 5:47:10 AM</t>
  </si>
  <si>
    <t>3/16/2020 12:40:51 AM</t>
  </si>
  <si>
    <t>3/17/2020 12:19:47 AM</t>
  </si>
  <si>
    <t>3/18/2020 12:00:02 AM</t>
  </si>
  <si>
    <t>Prep Air 1889</t>
  </si>
  <si>
    <t>3/13/2020 5:41:07 AM</t>
  </si>
  <si>
    <t>3/14/2020 2:53:04 AM</t>
  </si>
  <si>
    <t>3/17/2020 4:15:20 AM</t>
  </si>
  <si>
    <t>3/18/2020 3:57:27 AM</t>
  </si>
  <si>
    <t>Prep Blank</t>
  </si>
  <si>
    <t>3/13/2020 9:31:28 AM</t>
  </si>
  <si>
    <t>3/14/2020 6:43:29 AM</t>
  </si>
  <si>
    <t>3/15/2020 9:37:20 AM</t>
  </si>
  <si>
    <t>3/16/2020 4:30:59 AM</t>
  </si>
  <si>
    <t>3/17/2020 8:03:54 AM</t>
  </si>
  <si>
    <t>3/18/2020 7:47:46 AM</t>
  </si>
  <si>
    <t>Notes</t>
  </si>
  <si>
    <t>39Ar_ax</t>
  </si>
  <si>
    <t>F1004_Well15_0506_Sample_1377</t>
  </si>
  <si>
    <t>F1002_Well18_0506_Sample_1379</t>
  </si>
  <si>
    <t>F1007_Gwisho_Sample_1380_0506</t>
  </si>
  <si>
    <t>Proc Air 199 Sample 1382</t>
  </si>
  <si>
    <t>Proc Blank 128 Sample 1384</t>
  </si>
  <si>
    <t>MS PW Seneca Injectate Sample 1385</t>
  </si>
  <si>
    <t>MS PW Fee Surge Tank Sample 1386</t>
  </si>
  <si>
    <t>Ms PW 2-2 Outflow Sample 1387</t>
  </si>
  <si>
    <t>ASW92 Sample 1388</t>
  </si>
  <si>
    <t>Ms Gov Surge Tank Sample 1389</t>
  </si>
  <si>
    <t>Placerita Delhy Injectate Influent 3 Sample 1390</t>
  </si>
  <si>
    <t>Proc Blank 129 Sample 1392</t>
  </si>
  <si>
    <t>Ms Gov Surge Tank 2 Sample 1393</t>
  </si>
  <si>
    <t>Placerita Sedlacek WD8 Sample 1394</t>
  </si>
  <si>
    <t>Proc Blank 131 Sample 1397</t>
  </si>
  <si>
    <t>Prep Air 1967</t>
  </si>
  <si>
    <t>Prep Air 1968</t>
  </si>
  <si>
    <t>Prep Air 1989</t>
  </si>
  <si>
    <t>Prep Air 1971</t>
  </si>
  <si>
    <t>Prep Air 1972</t>
  </si>
  <si>
    <t>Prep Air 1973</t>
  </si>
  <si>
    <t>Prep Air 1974</t>
  </si>
  <si>
    <t>Prep Air 1975</t>
  </si>
  <si>
    <t>8/13/2020 1:58:20 AM</t>
  </si>
  <si>
    <t>Prep Air 1976</t>
  </si>
  <si>
    <t>8/13/2020 5:49:12 AM</t>
  </si>
  <si>
    <t>Prep Air 1977</t>
  </si>
  <si>
    <t>8/13/2020 11:07:48 PM</t>
  </si>
  <si>
    <t>Prep Air 1978</t>
  </si>
  <si>
    <t>8/14/2020 2:58:43 AM</t>
  </si>
  <si>
    <t>Prep Air 1979</t>
  </si>
  <si>
    <t>8/15/2020 2:02:09 AM</t>
  </si>
  <si>
    <t>Prep Air 1980</t>
  </si>
  <si>
    <t>8/15/2020 9:28:02 PM</t>
  </si>
  <si>
    <t>Prep Air 1981</t>
  </si>
  <si>
    <t>8/16/2020 8:26:23 PM</t>
  </si>
  <si>
    <t>Prep Air 1982</t>
  </si>
  <si>
    <t>8/17/2020 12:14:28 AM</t>
  </si>
  <si>
    <t>Prep Air 1983</t>
  </si>
  <si>
    <t>8/18/2020 2:52:18 AM</t>
  </si>
  <si>
    <t>Prep Air 1984</t>
  </si>
  <si>
    <t>8/13/2020 9:39:13 AM</t>
  </si>
  <si>
    <t>8/14/2020 6:48:46 AM</t>
  </si>
  <si>
    <t>8/15/2020 5:52:35 AM</t>
  </si>
  <si>
    <t>8/16/2020 1:18:23 AM</t>
  </si>
  <si>
    <t>8/17/2020 4:01:39 AM</t>
  </si>
  <si>
    <t>8/18/2020 6:39:36 AM</t>
  </si>
  <si>
    <t>Proc air 219 Sample 1495</t>
  </si>
  <si>
    <t>10/18/2020 4:42:42 PM</t>
  </si>
  <si>
    <t>MCD-LHSp-3w-2B 0506 rerun Sample 1497</t>
  </si>
  <si>
    <t>10/19/2020 5:07:18 PM</t>
  </si>
  <si>
    <t>MCD-LHSp-Bw-1B_0506_Sample_1498</t>
  </si>
  <si>
    <t>Proc Blank Sample 1469 2xAux2</t>
  </si>
  <si>
    <t>9/28/2020 4:41:56 PM</t>
  </si>
  <si>
    <t>Proc Blank Sample 1469 1xPip</t>
  </si>
  <si>
    <t>9/28/2020 5:19:51 PM</t>
  </si>
  <si>
    <t>Prep Air 2096</t>
  </si>
  <si>
    <t>10/13/2020 12:49:08 AM</t>
  </si>
  <si>
    <t>Prep Air 2098</t>
  </si>
  <si>
    <t>10/14/2020 6:41:31 AM</t>
  </si>
  <si>
    <t>Prep Air 2100</t>
  </si>
  <si>
    <t>10/15/2020 3:50:33 AM</t>
  </si>
  <si>
    <t>Prep Air 2102</t>
  </si>
  <si>
    <t>10/15/2020 3:18:55 PM</t>
  </si>
  <si>
    <t>Prep Air 2104</t>
  </si>
  <si>
    <t>10/16/2020 2:48:56 AM</t>
  </si>
  <si>
    <t>Prep Air 2106</t>
  </si>
  <si>
    <t>10/18/2020 4:15:20 AM</t>
  </si>
  <si>
    <t>Prep Air 2107</t>
  </si>
  <si>
    <t>10/19/2020 4:38:14 AM</t>
  </si>
  <si>
    <t>Prep Air 2110</t>
  </si>
  <si>
    <t>10/20/2020 1:23:44 AM</t>
  </si>
  <si>
    <t>Prep Air 2112</t>
  </si>
  <si>
    <t>10/21/2020 12:57:26 AM</t>
  </si>
  <si>
    <t>Prep Air 2114</t>
  </si>
  <si>
    <t>10/13/2020 4:38:19 AM</t>
  </si>
  <si>
    <t>10/15/2020 7:38:22 AM</t>
  </si>
  <si>
    <t>10/15/2020 7:08:12 PM</t>
  </si>
  <si>
    <t>10/16/2020 6:38:17 AM</t>
  </si>
  <si>
    <t>10/18/2020 8:04:31 AM</t>
  </si>
  <si>
    <t>10/20/2020 5:12:47 AM</t>
  </si>
  <si>
    <t>10/21/2020 4:45:39 AM</t>
  </si>
  <si>
    <t>stepgh</t>
  </si>
  <si>
    <t>Proc Blank 118</t>
  </si>
  <si>
    <t>11/21/19</t>
  </si>
  <si>
    <t>Placerita PW Delhy Injectate T1Inf</t>
  </si>
  <si>
    <t>11/22/19</t>
  </si>
  <si>
    <t>ASW 86 Sample 1086</t>
  </si>
  <si>
    <t>Maricopa West Pond Sample 1087</t>
  </si>
  <si>
    <t>11/23/19</t>
  </si>
  <si>
    <t>ASW87 Sample 1088</t>
  </si>
  <si>
    <t>Placerita PW Delhy Injectate T1 Effluent</t>
  </si>
  <si>
    <t>11/24/19</t>
  </si>
  <si>
    <t>Midway Sunset SE Taft</t>
  </si>
  <si>
    <t>Nixon 5 2/2 Sample 1434</t>
  </si>
  <si>
    <t>Placerita PW Pryor Sample 1435</t>
  </si>
  <si>
    <t>ASW 96 Sample 1436</t>
  </si>
  <si>
    <t>ASW 97 Sample 1437</t>
  </si>
  <si>
    <t>weight</t>
  </si>
  <si>
    <t>temp</t>
  </si>
  <si>
    <t>temp_err</t>
  </si>
  <si>
    <t>water_batch</t>
  </si>
  <si>
    <t>weight_err</t>
  </si>
  <si>
    <t>Asw8687comp</t>
  </si>
  <si>
    <t>Placerita PW Orwig 8H (3) Sample 994</t>
  </si>
  <si>
    <t>Proc Air 152 Sample 991</t>
  </si>
  <si>
    <t>Proc Blank 115</t>
  </si>
  <si>
    <t>10/20/19</t>
  </si>
  <si>
    <t>Prep Air 1508</t>
  </si>
  <si>
    <t>Prep Air 1509</t>
  </si>
  <si>
    <t>Prep Air 1510</t>
  </si>
  <si>
    <t>Prep Air 1511</t>
  </si>
  <si>
    <t>Prep Air 1512</t>
  </si>
  <si>
    <t>Prep Air 1513</t>
  </si>
  <si>
    <t>Prep Air 1514</t>
  </si>
  <si>
    <t>Prep Air 1515</t>
  </si>
  <si>
    <t>Prep Air 1516</t>
  </si>
  <si>
    <t>Prep Air 1518</t>
  </si>
  <si>
    <t>Proc Air 153 Sample 997</t>
  </si>
  <si>
    <t>10/14/19</t>
  </si>
  <si>
    <t>Annie ASW</t>
  </si>
  <si>
    <t xml:space="preserve">ASW 102 Sample 1508 </t>
  </si>
  <si>
    <t>ASW 103 Sample 1510</t>
  </si>
  <si>
    <t>Physic Well 3 Sample 1511</t>
  </si>
  <si>
    <t>Badger Well 1 Sample 1512</t>
  </si>
  <si>
    <t>All line</t>
  </si>
  <si>
    <t>ASW 104 Comp</t>
  </si>
  <si>
    <t>Proc Blank Sample 1514</t>
  </si>
  <si>
    <t>11/21/2020 7:34:04 PM</t>
  </si>
  <si>
    <t>Proc Air 222 Sample 1516</t>
  </si>
  <si>
    <t>11/22/2020 5:03:40 PM</t>
  </si>
  <si>
    <t>PC PW - USL 17 - 35 Sample 1517</t>
  </si>
  <si>
    <t>11/23/2020 12:52:12 PM</t>
  </si>
  <si>
    <t>MS PW-Ethel D 605 Sample 1518</t>
  </si>
  <si>
    <t>11/24/2020 1:58:02 PM</t>
  </si>
  <si>
    <t>McVan - 21 Sample 1519</t>
  </si>
  <si>
    <t>11/24/2020 7:35:57 PM</t>
  </si>
  <si>
    <t>Pc PW-Enas 23 - 2R Sample 1520</t>
  </si>
  <si>
    <t>11/25/2020 4:22:13 PM</t>
  </si>
  <si>
    <t>MS PW-Ethel D 605 Dup Sample 1521 2xAux2</t>
  </si>
  <si>
    <t>11/26/2020 1:22:51 PM</t>
  </si>
  <si>
    <t>MS PW-Ethel D 605 Dup Sample 1521 1xPIP</t>
  </si>
  <si>
    <t>11/26/2020 2:18:21 PM</t>
  </si>
  <si>
    <t>MS PW-Ethel D 469 Sample 1522 2xAux2</t>
  </si>
  <si>
    <t>11/26/2020 6:53:19 PM</t>
  </si>
  <si>
    <t>MS PW-Ethel D 469 Sample 1522 1xPIP</t>
  </si>
  <si>
    <t>11/26/2020 7:35:27 PM</t>
  </si>
  <si>
    <t>PC PW-Enas 23-2R Dup Sample 1523</t>
  </si>
  <si>
    <t>11/27/2020 1:57:06 PM</t>
  </si>
  <si>
    <t>Proc Air 224 Sample 1525 2aux2</t>
  </si>
  <si>
    <t>11/30/2020 3:26:25 PM</t>
  </si>
  <si>
    <t>Proc Air 224 Sample 1525 1 x pip</t>
  </si>
  <si>
    <t>11/30/2020 4:12:46 PM</t>
  </si>
  <si>
    <t>Proc Blank Sample 1526</t>
  </si>
  <si>
    <t>11/30/2020 8:04:07 PM</t>
  </si>
  <si>
    <t>Haylayn 200227 C1 Sample 1527</t>
  </si>
  <si>
    <t>Shumayt 20027 B1 Sample 1528</t>
  </si>
  <si>
    <t>Dima 200229 E1 Sample 1529</t>
  </si>
  <si>
    <t>Al Towarah 200226 A1 Sample 1530</t>
  </si>
  <si>
    <t>Misfah 200301 F1 Sample 1531</t>
  </si>
  <si>
    <t>Proc Air 225 Sample 1532</t>
  </si>
  <si>
    <t>Proc Air 226 Sample 1533</t>
  </si>
  <si>
    <t>Proc Air 228 Sample 1535</t>
  </si>
  <si>
    <t>38Ar_cdd</t>
  </si>
  <si>
    <t>11/23/2020 12:37:06 AM</t>
  </si>
  <si>
    <t>Prep Air 2195</t>
  </si>
  <si>
    <t>11/23/2020 4:27:34 AM</t>
  </si>
  <si>
    <t>Prep Air 2196</t>
  </si>
  <si>
    <t>11/24/2020 12:50:15 AM</t>
  </si>
  <si>
    <t>Prep Air 2197</t>
  </si>
  <si>
    <t>11/26/2020 11:28:20 PM</t>
  </si>
  <si>
    <t>Prep Air 2198</t>
  </si>
  <si>
    <t>11/27/2020 3:19:57 AM</t>
  </si>
  <si>
    <t>Prep Air 2199</t>
  </si>
  <si>
    <t>11/27/2020 6:42:04 PM</t>
  </si>
  <si>
    <t>Prep Air 2200</t>
  </si>
  <si>
    <t>11/27/2020 10:33:41 PM</t>
  </si>
  <si>
    <t>Prep Air 2201</t>
  </si>
  <si>
    <t>11/29/2020 2:04:15 AM</t>
  </si>
  <si>
    <t>Prep Air 2202</t>
  </si>
  <si>
    <t>11/29/2020 5:55:50 AM</t>
  </si>
  <si>
    <t>Prep Air 2204</t>
  </si>
  <si>
    <t>Prep Air 2205</t>
  </si>
  <si>
    <t>Prep Air 2206</t>
  </si>
  <si>
    <t>Prep Air 2207</t>
  </si>
  <si>
    <t>Prep Air 2208</t>
  </si>
  <si>
    <t>Prep Air 2209</t>
  </si>
  <si>
    <t>Prep Air 2210</t>
  </si>
  <si>
    <t>Prep Air 2211</t>
  </si>
  <si>
    <t>Prep Air 2212</t>
  </si>
  <si>
    <t>Prep Air 2213</t>
  </si>
  <si>
    <t>Prep Air 2214</t>
  </si>
  <si>
    <t>Prep Air 2215</t>
  </si>
  <si>
    <t>38_cdd_err</t>
  </si>
  <si>
    <t>Comp blank</t>
  </si>
  <si>
    <t>cogg detection limit</t>
  </si>
  <si>
    <t>Blank</t>
  </si>
  <si>
    <t>Lubungu 2 Sample 1828</t>
  </si>
  <si>
    <t>Mosali 2 Sample 1829 0506</t>
  </si>
  <si>
    <t>20B new pip vol Sample 1831 0405</t>
  </si>
  <si>
    <t>20A Sample 1832 0506</t>
  </si>
  <si>
    <t>Proc Air 280 Sample 1835 0506</t>
  </si>
  <si>
    <t>20B rerun</t>
  </si>
  <si>
    <t xml:space="preserve">Proc Air 314 Sample 2023 </t>
  </si>
  <si>
    <t>Proc air 261 Sample 1800</t>
  </si>
  <si>
    <t>Workflow</t>
  </si>
  <si>
    <t>Lobos spring Sample 2063</t>
  </si>
  <si>
    <t>Ar_1xPipetteSplit_9July21</t>
  </si>
  <si>
    <t>20B Sample 2024</t>
  </si>
  <si>
    <t>Orrande Outflow Injectate Sample 2062</t>
  </si>
  <si>
    <t>ORR 1087HA-12 REP Sample 2014</t>
  </si>
  <si>
    <t>Orrande J16-3 Sample 2065</t>
  </si>
  <si>
    <t>Orrande J2-10 Sample 2067</t>
  </si>
  <si>
    <t xml:space="preserve">Kern CO 39 2045-9 Sample 2068 </t>
  </si>
  <si>
    <t>CRC T 7501 Inject Sample 2064</t>
  </si>
  <si>
    <t xml:space="preserve">Aera Metson Injectate Sample 2061 </t>
  </si>
  <si>
    <t>Metson K119-24 sample 2011</t>
  </si>
  <si>
    <t>Kern PW Tank T-2101 Inj REP Sample 1922</t>
  </si>
  <si>
    <t>SA PW Tank T-2101 Inj Sample 1901</t>
  </si>
  <si>
    <t>Kern PW T-5000 Excess PW Sample 1924</t>
  </si>
  <si>
    <t>Kern PW T-7602 Brine Sample 1928</t>
  </si>
  <si>
    <t>Kern PW Monte Crist 27-1A Sample 1929</t>
  </si>
  <si>
    <t>ORR-1161HA-12 residual Sample 1992</t>
  </si>
  <si>
    <t xml:space="preserve">ORR 1017-11 Sample 1993 </t>
  </si>
  <si>
    <t>ORR 1087HA-12 Sample 1994</t>
  </si>
  <si>
    <t xml:space="preserve">ORR 112A-1 Sample 1995 </t>
  </si>
  <si>
    <t>CRC-OWE-008 Sample 1997</t>
  </si>
  <si>
    <t>CRC OWE 006 Sample 2002</t>
  </si>
  <si>
    <t>CRC-OSD-008 Sample 2003</t>
  </si>
  <si>
    <t>CRC-OSD-008 tube1rerun Sample 2005</t>
  </si>
  <si>
    <t xml:space="preserve">CRC OSF 017 Sample 2006 </t>
  </si>
  <si>
    <t>Metson K119-24 REP sample 2012</t>
  </si>
  <si>
    <t>Ar_2xAUX2split_19Jul16</t>
  </si>
  <si>
    <t>Green and Whit 10R Sample 1930</t>
  </si>
  <si>
    <t>SA PW Ros 40B Sample 1931</t>
  </si>
  <si>
    <t>Kern PW Chanslor 93 Sample 1932</t>
  </si>
  <si>
    <t>SA PW RO Reject Brine Sample 1935</t>
  </si>
  <si>
    <t>SA PW ROS 275 Sample 1937</t>
  </si>
  <si>
    <t>Ros 197-1A Sample 1939</t>
  </si>
  <si>
    <t>ASW111 A5 Sample 1899</t>
  </si>
  <si>
    <t>ASW A11 Sample 1933</t>
  </si>
  <si>
    <t>ASW A12 Sample 1934</t>
  </si>
  <si>
    <t>ASW 2/7 Sample 2091</t>
  </si>
  <si>
    <t>ASW 4/7 Sample 2092</t>
  </si>
  <si>
    <t>ASW 3/7 Sample 2093</t>
  </si>
  <si>
    <t>ASW110 A4 Sample 1898</t>
  </si>
  <si>
    <t>ASW A9R Sample 1925</t>
  </si>
  <si>
    <t>Proc Air 303 Sample 1983</t>
  </si>
  <si>
    <t>Proc Air 293 Sample 1904</t>
  </si>
  <si>
    <t>Proc Air 294 Sample 1905</t>
  </si>
  <si>
    <t>Proc Air 322 Sample 2099</t>
  </si>
  <si>
    <t>Proc Air 308 sample 2001</t>
  </si>
  <si>
    <t>Proc Air 309 Sample 2007</t>
  </si>
  <si>
    <t>Proc Air 305 Sample 1987</t>
  </si>
  <si>
    <t>Proc Air 311 Sample 2009</t>
  </si>
  <si>
    <t>Proc Air 320 Sample 2071</t>
  </si>
  <si>
    <t>Proc Air 316 Sample 2057</t>
  </si>
  <si>
    <t>Proc Air 317 Sample 2058</t>
  </si>
  <si>
    <t>Proc Air 295 Sample 1917</t>
  </si>
  <si>
    <t>Proc Air 296 Sample 1918</t>
  </si>
  <si>
    <t>Proc Air 319 Sample 2066</t>
  </si>
  <si>
    <t>Proc Air 318 Sample 2060</t>
  </si>
  <si>
    <t>Proc Air 321 Sample 2081</t>
  </si>
  <si>
    <t>Proc Air 299 Sample 1944</t>
  </si>
  <si>
    <t>Proc Air Sample 2185</t>
  </si>
  <si>
    <t>Proc Air 330 Sample 2187</t>
  </si>
  <si>
    <t>Proc Air 287 Sample 1883</t>
  </si>
  <si>
    <t>Ar_1xPipetteSplit_19Jul16</t>
  </si>
  <si>
    <t>Proc Air 288 Sample 1884</t>
  </si>
  <si>
    <t>Proc Air 301 Sample 1947</t>
  </si>
  <si>
    <t>Proc Air 329 Sample 2186</t>
  </si>
  <si>
    <t>Proc Air 300 Sample 1946 3aux 2 split</t>
  </si>
  <si>
    <t>Ar_1Aux2_afteralready done a split 14sep21</t>
  </si>
  <si>
    <t>Proc Air 331 Sample 2200</t>
  </si>
  <si>
    <t>Proc Air 291 Sample 1893</t>
  </si>
  <si>
    <t>Proc Air 324 Sample 2109</t>
  </si>
  <si>
    <t>Proc Air 300 Sample 1946</t>
  </si>
  <si>
    <t>Proc Air 292 Sample 1897</t>
  </si>
  <si>
    <t>Proc Air 306 Sample 1988</t>
  </si>
  <si>
    <t>Proc Air 297 Sample 1927</t>
  </si>
  <si>
    <t>Proc Air 290 Sample 1892</t>
  </si>
  <si>
    <t>Proc Blank Sample 1945</t>
  </si>
  <si>
    <t>Proc Blank Sample 1990</t>
  </si>
  <si>
    <t>Proc Blank Sample 2059</t>
  </si>
  <si>
    <t>Proc Blank sample 2013</t>
  </si>
  <si>
    <t>Proc Blank 400C Sample 1877</t>
  </si>
  <si>
    <t>Proc Blank Sample 1900</t>
  </si>
  <si>
    <t>Proc Blank Sample 1902</t>
  </si>
  <si>
    <t>Proc Blank Min Holder Sample 1903</t>
  </si>
  <si>
    <t>Proc Blank Sample 2090</t>
  </si>
  <si>
    <t>Proc Blank Sample 1888</t>
  </si>
  <si>
    <t>Proc Blank Sample 2069</t>
  </si>
  <si>
    <t>Proc Blank Sample 2184</t>
  </si>
  <si>
    <t>Proc Blank Sample 1921</t>
  </si>
  <si>
    <t>degassing_vessel_weight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</si>
</sst>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mm/dd/yy;@"/>
    <numFmt numFmtId="167" formatCode="0.0"/>
    <numFmt numFmtId="168" formatCode="yyyy\-mm\-dd\ hh:mm:ss"/>
    <numFmt numFmtId="169" formatCode="[$-F800]dddd\,\ mmmm\ dd\,\ yyyy"/>
  </numFmts>
  <fonts count="8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  <font>
      <sz val="9"/>
      <color rgb="FF6897BB"/>
      <name val="Courier New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0" fillId="0" borderId="1" xfId="0" applyBorder="1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  <xf numFmtId="11" fontId="0" fillId="0" borderId="0" xfId="0" applyNumberFormat="1"/>
    <xf numFmtId="1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22" fontId="0" fillId="0" borderId="0" xfId="0" applyNumberFormat="1"/>
    <xf numFmtId="11" fontId="0" fillId="0" borderId="1" xfId="0" applyNumberFormat="1" applyBorder="1"/>
    <xf numFmtId="165" fontId="0" fillId="0" borderId="0" xfId="0" applyNumberFormat="1"/>
    <xf numFmtId="0" fontId="0" fillId="0" borderId="0" xfId="0" applyBorder="1"/>
    <xf numFmtId="1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22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right"/>
    </xf>
    <xf numFmtId="11" fontId="0" fillId="0" borderId="0" xfId="0" applyNumberFormat="1" applyFill="1" applyBorder="1"/>
    <xf numFmtId="4" fontId="0" fillId="0" borderId="0" xfId="0" applyNumberFormat="1" applyAlignment="1">
      <alignment vertical="center" wrapText="1"/>
    </xf>
    <xf numFmtId="22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right"/>
    </xf>
    <xf numFmtId="2" fontId="0" fillId="0" borderId="0" xfId="0" applyNumberFormat="1" applyFont="1"/>
    <xf numFmtId="4" fontId="0" fillId="0" borderId="0" xfId="0" applyNumberFormat="1"/>
    <xf numFmtId="1" fontId="0" fillId="0" borderId="0" xfId="0" applyNumberFormat="1" applyAlignment="1">
      <alignment vertical="center" wrapText="1"/>
    </xf>
    <xf numFmtId="0" fontId="0" fillId="0" borderId="0" xfId="0" applyAlignment="1"/>
    <xf numFmtId="166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167" fontId="0" fillId="3" borderId="0" xfId="0" applyNumberFormat="1" applyFill="1"/>
    <xf numFmtId="0" fontId="3" fillId="3" borderId="0" xfId="0" applyFont="1" applyFill="1" applyBorder="1"/>
    <xf numFmtId="167" fontId="0" fillId="3" borderId="0" xfId="0" applyNumberFormat="1" applyFill="1" applyBorder="1"/>
    <xf numFmtId="0" fontId="4" fillId="0" borderId="0" xfId="0" applyFont="1"/>
    <xf numFmtId="167" fontId="0" fillId="4" borderId="0" xfId="0" applyNumberFormat="1" applyFill="1" applyBorder="1"/>
    <xf numFmtId="22" fontId="4" fillId="0" borderId="0" xfId="0" applyNumberFormat="1" applyFont="1"/>
    <xf numFmtId="0" fontId="0" fillId="5" borderId="0" xfId="0" applyNumberFormat="1" applyFill="1"/>
    <xf numFmtId="0" fontId="0" fillId="0" borderId="0" xfId="0"/>
    <xf numFmtId="2" fontId="0" fillId="0" borderId="0" xfId="0" applyNumberFormat="1"/>
    <xf numFmtId="11" fontId="0" fillId="0" borderId="0" xfId="0" applyNumberFormat="1"/>
    <xf numFmtId="0" fontId="4" fillId="0" borderId="0" xfId="0" applyFont="1"/>
    <xf numFmtId="0" fontId="0" fillId="0" borderId="0" xfId="0" applyFill="1"/>
    <xf numFmtId="1" fontId="5" fillId="0" borderId="0" xfId="0" applyNumberFormat="1" applyFont="1"/>
    <xf numFmtId="2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22" fontId="4" fillId="0" borderId="0" xfId="0" applyNumberFormat="1" applyFont="1"/>
    <xf numFmtId="0" fontId="0" fillId="3" borderId="0" xfId="0" applyFill="1"/>
    <xf numFmtId="0" fontId="0" fillId="5" borderId="0" xfId="0" applyFill="1"/>
    <xf numFmtId="14" fontId="0" fillId="2" borderId="0" xfId="0" applyNumberFormat="1" applyFill="1"/>
    <xf numFmtId="0" fontId="0" fillId="2" borderId="0" xfId="0" applyNumberFormat="1" applyFill="1"/>
    <xf numFmtId="164" fontId="0" fillId="2" borderId="0" xfId="0" applyNumberFormat="1" applyFill="1"/>
    <xf numFmtId="167" fontId="0" fillId="0" borderId="0" xfId="0" applyNumberFormat="1" applyFill="1"/>
    <xf numFmtId="0" fontId="0" fillId="0" borderId="0" xfId="0" applyNumberFormat="1" applyFill="1"/>
    <xf numFmtId="168" fontId="0" fillId="0" borderId="0" xfId="0" applyNumberFormat="1"/>
    <xf numFmtId="0" fontId="7" fillId="0" borderId="1" xfId="0" applyFont="1" applyBorder="1"/>
    <xf numFmtId="11" fontId="7" fillId="0" borderId="1" xfId="0" applyNumberFormat="1" applyFont="1" applyBorder="1"/>
    <xf numFmtId="169" fontId="7" fillId="0" borderId="1" xfId="0" applyNumberFormat="1" applyFont="1" applyBorder="1"/>
    <xf numFmtId="169" fontId="0" fillId="0" borderId="0" xfId="0" applyNumberFormat="1" applyBorder="1"/>
    <xf numFmtId="169" fontId="0" fillId="0" borderId="0" xfId="0" applyNumberFormat="1"/>
    <xf numFmtId="169" fontId="0" fillId="2" borderId="0" xfId="0" applyNumberFormat="1" applyFill="1"/>
    <xf numFmtId="169" fontId="4" fillId="0" borderId="0" xfId="0" applyNumberFormat="1" applyFont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0"/>
  <sheetViews>
    <sheetView tabSelected="1" zoomScale="98" zoomScaleNormal="98"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H114" sqref="H114:I120"/>
    </sheetView>
  </sheetViews>
  <sheetFormatPr defaultRowHeight="14.4" x14ac:dyDescent="0.3"/>
  <cols>
    <col min="1" max="1" width="44.44140625" customWidth="1"/>
    <col min="2" max="2" width="18.21875" customWidth="1"/>
    <col min="3" max="3" width="13.109375" style="43" customWidth="1"/>
    <col min="4" max="11" width="10.5546875" customWidth="1"/>
    <col min="12" max="12" width="14.44140625" customWidth="1"/>
    <col min="13" max="13" width="10.6640625" customWidth="1"/>
    <col min="14" max="15" width="9" bestFit="1" customWidth="1"/>
    <col min="17" max="17" width="12" style="6" bestFit="1" customWidth="1"/>
    <col min="18" max="18" width="8.88671875" style="6"/>
    <col min="19" max="19" width="10.5546875" bestFit="1" customWidth="1"/>
    <col min="20" max="20" width="10.5546875" customWidth="1"/>
    <col min="21" max="22" width="9" bestFit="1" customWidth="1"/>
  </cols>
  <sheetData>
    <row r="1" spans="1:28" s="61" customFormat="1" x14ac:dyDescent="0.3">
      <c r="A1" s="61" t="s">
        <v>0</v>
      </c>
      <c r="B1" s="61" t="s">
        <v>1</v>
      </c>
      <c r="C1" s="61" t="s">
        <v>285</v>
      </c>
      <c r="D1" s="61" t="s">
        <v>34</v>
      </c>
      <c r="E1" s="61" t="s">
        <v>35</v>
      </c>
      <c r="F1" s="61" t="s">
        <v>2</v>
      </c>
      <c r="G1" s="61" t="s">
        <v>3</v>
      </c>
      <c r="H1" s="61" t="s">
        <v>178</v>
      </c>
      <c r="I1" s="61" t="s">
        <v>374</v>
      </c>
      <c r="J1" s="61" t="s">
        <v>179</v>
      </c>
      <c r="K1" s="61" t="s">
        <v>180</v>
      </c>
      <c r="L1" s="61" t="s">
        <v>181</v>
      </c>
      <c r="M1" s="61" t="s">
        <v>40</v>
      </c>
      <c r="N1" s="61" t="s">
        <v>46</v>
      </c>
      <c r="O1" s="61" t="s">
        <v>41</v>
      </c>
      <c r="P1" s="61" t="s">
        <v>44</v>
      </c>
      <c r="Q1" s="62" t="s">
        <v>42</v>
      </c>
      <c r="R1" s="62" t="s">
        <v>45</v>
      </c>
      <c r="S1" s="61" t="s">
        <v>49</v>
      </c>
      <c r="T1" s="61" t="s">
        <v>243</v>
      </c>
      <c r="U1" s="61" t="s">
        <v>50</v>
      </c>
      <c r="V1" s="61" t="s">
        <v>52</v>
      </c>
      <c r="W1" s="61" t="s">
        <v>53</v>
      </c>
      <c r="X1" s="61" t="s">
        <v>51</v>
      </c>
      <c r="Y1" s="62" t="s">
        <v>54</v>
      </c>
      <c r="Z1" s="62" t="s">
        <v>55</v>
      </c>
      <c r="AA1" s="61" t="s">
        <v>56</v>
      </c>
      <c r="AB1" s="61" t="s">
        <v>273</v>
      </c>
    </row>
    <row r="2" spans="1:28" x14ac:dyDescent="0.3">
      <c r="A2" t="s">
        <v>12</v>
      </c>
      <c r="B2" s="1">
        <v>43899</v>
      </c>
      <c r="C2" s="1"/>
      <c r="D2" s="8">
        <v>258.39999999999998</v>
      </c>
      <c r="E2" s="8">
        <v>0.22360679774997899</v>
      </c>
      <c r="F2" s="5">
        <v>406</v>
      </c>
      <c r="G2" s="5" t="s">
        <v>58</v>
      </c>
      <c r="H2" s="8"/>
      <c r="I2" s="8"/>
      <c r="J2" s="8"/>
      <c r="K2" s="8"/>
      <c r="L2" s="8"/>
      <c r="M2" s="25">
        <v>346.979443</v>
      </c>
      <c r="N2" s="25">
        <v>0.177899</v>
      </c>
      <c r="O2" s="25">
        <v>0.95725099999999996</v>
      </c>
      <c r="P2" s="25">
        <v>1.0643739999999999</v>
      </c>
      <c r="Q2" s="25">
        <v>353.46505200000001</v>
      </c>
      <c r="R2" s="8">
        <v>0.189383</v>
      </c>
      <c r="S2" s="8">
        <v>1.0422830000000001</v>
      </c>
      <c r="T2" s="8"/>
      <c r="U2" s="8">
        <v>4.2141089999999997</v>
      </c>
      <c r="V2" s="8">
        <v>2.5589000000000001E-2</v>
      </c>
      <c r="W2" s="8">
        <v>9.0740000000000005E-3</v>
      </c>
      <c r="X2">
        <v>2.5853000000000001E-2</v>
      </c>
      <c r="Y2">
        <v>4.270556</v>
      </c>
      <c r="Z2">
        <v>2.235E-3</v>
      </c>
      <c r="AA2">
        <v>2.7089999999999999E-2</v>
      </c>
    </row>
    <row r="3" spans="1:28" x14ac:dyDescent="0.3">
      <c r="A3" t="s">
        <v>13</v>
      </c>
      <c r="B3" s="1">
        <v>43901</v>
      </c>
      <c r="C3" s="1"/>
      <c r="D3" s="8">
        <v>117.10000000000001</v>
      </c>
      <c r="E3" s="8">
        <v>0.22360679774997899</v>
      </c>
      <c r="F3" s="5">
        <v>206</v>
      </c>
      <c r="G3" s="5" t="s">
        <v>57</v>
      </c>
      <c r="H3" s="8"/>
      <c r="I3" s="8"/>
      <c r="J3" s="8"/>
      <c r="K3" s="8"/>
      <c r="L3" s="8"/>
      <c r="M3" s="25">
        <v>7567.5722930000002</v>
      </c>
      <c r="N3" s="25">
        <v>5.0022409999999997</v>
      </c>
      <c r="O3" s="25">
        <v>22.581398</v>
      </c>
      <c r="P3" s="25">
        <v>25.059397000000001</v>
      </c>
      <c r="Q3" s="25">
        <v>7628.3966399999999</v>
      </c>
      <c r="R3" s="8">
        <v>4.3038850000000002</v>
      </c>
      <c r="S3" s="8">
        <v>24.320080999999998</v>
      </c>
      <c r="T3" s="8"/>
      <c r="U3" s="8">
        <v>5.3374709999999999</v>
      </c>
      <c r="V3" s="8">
        <v>5.3455000000000003E-2</v>
      </c>
      <c r="W3" s="8">
        <v>5.1515999999999999E-2</v>
      </c>
      <c r="X3">
        <v>6.4444000000000001E-2</v>
      </c>
      <c r="Y3">
        <v>5.3552559999999998</v>
      </c>
      <c r="Z3">
        <v>9.6159999999999995E-3</v>
      </c>
      <c r="AA3">
        <v>4.4223999999999999E-2</v>
      </c>
    </row>
    <row r="4" spans="1:28" x14ac:dyDescent="0.3">
      <c r="A4" t="s">
        <v>14</v>
      </c>
      <c r="B4" s="1">
        <v>43901</v>
      </c>
      <c r="C4" s="1"/>
      <c r="D4" s="8">
        <v>178.1</v>
      </c>
      <c r="E4" s="8">
        <v>0.22360679774997899</v>
      </c>
      <c r="F4" s="5">
        <v>206</v>
      </c>
      <c r="G4" s="5" t="s">
        <v>57</v>
      </c>
      <c r="H4" s="8"/>
      <c r="I4" s="8"/>
      <c r="J4" s="8"/>
      <c r="K4" s="8"/>
      <c r="L4" s="8"/>
      <c r="M4" s="25">
        <v>30664.425265999998</v>
      </c>
      <c r="N4" s="25">
        <v>20.249424000000001</v>
      </c>
      <c r="O4" s="25">
        <v>89.464162000000002</v>
      </c>
      <c r="P4" s="25">
        <v>100.09963</v>
      </c>
      <c r="Q4" s="25">
        <v>30923.403883999999</v>
      </c>
      <c r="R4" s="8">
        <v>17.291388000000001</v>
      </c>
      <c r="S4" s="8">
        <v>96.559830000000005</v>
      </c>
      <c r="T4" s="8"/>
      <c r="U4" s="8">
        <v>16.160845999999999</v>
      </c>
      <c r="V4" s="8">
        <v>0.167161</v>
      </c>
      <c r="W4" s="8">
        <v>4.2731999999999999E-2</v>
      </c>
      <c r="X4">
        <v>7.8486E-2</v>
      </c>
      <c r="Y4">
        <v>15.645771</v>
      </c>
      <c r="Z4">
        <v>1.7489999999999999E-2</v>
      </c>
      <c r="AA4">
        <v>6.6462999999999994E-2</v>
      </c>
    </row>
    <row r="5" spans="1:28" x14ac:dyDescent="0.3">
      <c r="A5" t="s">
        <v>15</v>
      </c>
      <c r="B5" s="1">
        <v>43902</v>
      </c>
      <c r="C5" s="1"/>
      <c r="D5" s="8">
        <v>653.79999999999995</v>
      </c>
      <c r="E5" s="8">
        <v>0.44721359549995798</v>
      </c>
      <c r="F5" s="5">
        <v>406</v>
      </c>
      <c r="G5" s="5" t="s">
        <v>58</v>
      </c>
      <c r="H5" s="8"/>
      <c r="I5" s="8"/>
      <c r="J5" s="8"/>
      <c r="K5" s="8"/>
      <c r="L5" s="8"/>
      <c r="M5" s="25" t="s">
        <v>9</v>
      </c>
      <c r="N5" s="25">
        <v>47.952426000000003</v>
      </c>
      <c r="O5" s="25">
        <v>199.32618500000001</v>
      </c>
      <c r="P5" s="25">
        <v>230.34258500000001</v>
      </c>
      <c r="Q5" s="25">
        <v>70829.795606999993</v>
      </c>
      <c r="R5" s="8">
        <v>39.365499</v>
      </c>
      <c r="S5" s="8">
        <v>221.85403500000001</v>
      </c>
      <c r="T5" s="8"/>
      <c r="U5" s="8" t="s">
        <v>9</v>
      </c>
      <c r="V5" s="8">
        <v>0.74685800000000002</v>
      </c>
      <c r="W5" s="8">
        <v>0.337924</v>
      </c>
      <c r="X5">
        <v>0.12881600000000001</v>
      </c>
      <c r="Y5">
        <v>33.490985999999999</v>
      </c>
      <c r="Z5">
        <v>2.6955E-2</v>
      </c>
      <c r="AA5">
        <v>0.123169</v>
      </c>
    </row>
    <row r="6" spans="1:28" x14ac:dyDescent="0.3">
      <c r="A6" t="s">
        <v>16</v>
      </c>
      <c r="B6" s="1">
        <v>43902</v>
      </c>
      <c r="C6" s="1"/>
      <c r="D6" s="8">
        <v>748.2</v>
      </c>
      <c r="E6" s="8">
        <v>0.53851648071345048</v>
      </c>
      <c r="F6" s="5">
        <v>406</v>
      </c>
      <c r="G6" s="5" t="s">
        <v>57</v>
      </c>
      <c r="H6" s="8"/>
      <c r="I6" s="8"/>
      <c r="J6" s="8"/>
      <c r="K6" s="8"/>
      <c r="L6" s="8"/>
      <c r="M6" s="25">
        <v>42795.535427000003</v>
      </c>
      <c r="N6" s="25">
        <v>26.467126</v>
      </c>
      <c r="O6" s="25">
        <v>112.247219</v>
      </c>
      <c r="P6" s="25">
        <v>126.706108</v>
      </c>
      <c r="Q6" s="25">
        <v>43165.499045999997</v>
      </c>
      <c r="R6" s="8">
        <v>21.801349999999999</v>
      </c>
      <c r="S6" s="8">
        <v>122.189796</v>
      </c>
      <c r="T6" s="8"/>
      <c r="U6" s="26">
        <v>25.814086</v>
      </c>
      <c r="V6" s="8">
        <v>0.101808</v>
      </c>
      <c r="W6" s="8">
        <v>6.3689999999999997E-2</v>
      </c>
      <c r="X6">
        <v>9.5077999999999996E-2</v>
      </c>
      <c r="Y6">
        <v>24.379131999999998</v>
      </c>
      <c r="Z6">
        <v>2.3307999999999999E-2</v>
      </c>
      <c r="AA6">
        <v>8.0820000000000003E-2</v>
      </c>
    </row>
    <row r="7" spans="1:28" x14ac:dyDescent="0.3">
      <c r="A7" t="s">
        <v>5</v>
      </c>
      <c r="B7" s="1">
        <v>43903</v>
      </c>
      <c r="C7" s="1"/>
      <c r="D7" s="8">
        <v>522.1</v>
      </c>
      <c r="E7" s="8">
        <v>0.44721359549995798</v>
      </c>
      <c r="F7" s="5">
        <v>406</v>
      </c>
      <c r="G7" s="5" t="s">
        <v>58</v>
      </c>
      <c r="H7" s="8"/>
      <c r="I7" s="8"/>
      <c r="J7" s="8"/>
      <c r="K7" s="8"/>
      <c r="L7" s="8"/>
      <c r="M7" s="25">
        <v>21286.181573999998</v>
      </c>
      <c r="N7" s="25">
        <v>14.325671</v>
      </c>
      <c r="O7" s="25">
        <v>62.013539999999999</v>
      </c>
      <c r="P7" s="25">
        <v>69.366352000000006</v>
      </c>
      <c r="Q7" s="25">
        <v>21468.488809999999</v>
      </c>
      <c r="R7" s="8">
        <v>11.945504</v>
      </c>
      <c r="S7" s="8">
        <v>66.806020000000004</v>
      </c>
      <c r="T7" s="8"/>
      <c r="U7" s="8">
        <v>9.4703119999999998</v>
      </c>
      <c r="V7" s="8">
        <v>6.0608000000000002E-2</v>
      </c>
      <c r="W7" s="8">
        <v>4.913E-2</v>
      </c>
      <c r="X7">
        <v>4.9711999999999999E-2</v>
      </c>
      <c r="Y7">
        <v>9.6034179999999996</v>
      </c>
      <c r="Z7">
        <v>1.2893E-2</v>
      </c>
      <c r="AA7">
        <v>6.7107E-2</v>
      </c>
    </row>
    <row r="8" spans="1:28" x14ac:dyDescent="0.3">
      <c r="A8" t="s">
        <v>6</v>
      </c>
      <c r="B8" s="1">
        <v>43903</v>
      </c>
      <c r="C8" s="1"/>
      <c r="D8" s="8">
        <v>291.2</v>
      </c>
      <c r="E8" s="8">
        <v>0.22360679774997899</v>
      </c>
      <c r="F8" s="5">
        <v>406</v>
      </c>
      <c r="G8" s="5" t="s">
        <v>58</v>
      </c>
      <c r="H8" s="8"/>
      <c r="I8" s="8"/>
      <c r="J8" s="8"/>
      <c r="K8" s="8"/>
      <c r="L8" s="8"/>
      <c r="M8" s="25">
        <v>6967.2029570000004</v>
      </c>
      <c r="N8" s="25">
        <v>4.6850589999999999</v>
      </c>
      <c r="O8" s="25">
        <v>20.691493000000001</v>
      </c>
      <c r="P8" s="25">
        <v>22.987842000000001</v>
      </c>
      <c r="Q8" s="25">
        <v>7028.8233300000002</v>
      </c>
      <c r="R8" s="8">
        <v>3.9267729999999998</v>
      </c>
      <c r="S8" s="8">
        <v>22.273084999999998</v>
      </c>
      <c r="T8" s="8"/>
      <c r="U8" s="8">
        <v>3.6213540000000002</v>
      </c>
      <c r="V8" s="8">
        <v>5.7312000000000002E-2</v>
      </c>
      <c r="W8" s="8">
        <v>1.9677E-2</v>
      </c>
      <c r="X8">
        <v>5.2220999999999997E-2</v>
      </c>
      <c r="Y8">
        <v>3.9388489999999998</v>
      </c>
      <c r="Z8">
        <v>6.8320000000000004E-3</v>
      </c>
      <c r="AA8">
        <v>5.1182999999999999E-2</v>
      </c>
    </row>
    <row r="9" spans="1:28" x14ac:dyDescent="0.3">
      <c r="A9" t="s">
        <v>7</v>
      </c>
      <c r="B9" s="1">
        <v>43904</v>
      </c>
      <c r="C9" s="1"/>
      <c r="D9" s="8">
        <v>644.5</v>
      </c>
      <c r="E9" s="8">
        <v>0.53851648071345048</v>
      </c>
      <c r="F9" s="5">
        <v>406</v>
      </c>
      <c r="G9" s="5" t="s">
        <v>58</v>
      </c>
      <c r="H9" s="8"/>
      <c r="I9" s="8"/>
      <c r="J9" s="8"/>
      <c r="K9" s="8"/>
      <c r="L9" s="8"/>
      <c r="M9" s="25">
        <v>4703.437218</v>
      </c>
      <c r="N9" s="25">
        <v>1.729876</v>
      </c>
      <c r="O9" s="25">
        <v>7.4838329999999997</v>
      </c>
      <c r="P9" s="25">
        <v>8.2130109999999998</v>
      </c>
      <c r="Q9" s="25">
        <v>4745.7681830000001</v>
      </c>
      <c r="R9" s="8">
        <v>1.396855</v>
      </c>
      <c r="S9" s="8">
        <v>8.0595590000000001</v>
      </c>
      <c r="T9" s="8"/>
      <c r="U9" s="8">
        <v>2.3043499999999999</v>
      </c>
      <c r="V9" s="8">
        <v>4.6684000000000003E-2</v>
      </c>
      <c r="W9" s="8">
        <v>8.6219999999999995E-3</v>
      </c>
      <c r="X9">
        <v>3.7900000000000003E-2</v>
      </c>
      <c r="Y9">
        <v>2.2745690000000001</v>
      </c>
      <c r="Z9">
        <v>4.4140000000000004E-3</v>
      </c>
      <c r="AA9">
        <v>5.3508E-2</v>
      </c>
    </row>
    <row r="10" spans="1:28" x14ac:dyDescent="0.3">
      <c r="A10" t="s">
        <v>38</v>
      </c>
      <c r="B10" s="1">
        <v>43906</v>
      </c>
      <c r="C10" s="1"/>
      <c r="D10" s="8">
        <v>318.89999999999998</v>
      </c>
      <c r="E10" s="8">
        <v>0.31622776601683794</v>
      </c>
      <c r="F10" s="56">
        <v>506</v>
      </c>
      <c r="G10" s="56" t="s">
        <v>58</v>
      </c>
      <c r="H10" s="8"/>
      <c r="I10" s="8"/>
      <c r="J10" s="8"/>
      <c r="K10" s="8"/>
      <c r="L10" s="8"/>
      <c r="M10" s="8">
        <v>18624.946217000001</v>
      </c>
      <c r="N10" s="8">
        <v>10.873478</v>
      </c>
      <c r="O10" s="8">
        <v>46.175426000000002</v>
      </c>
      <c r="P10" s="8">
        <v>53.319834</v>
      </c>
      <c r="Q10" s="8">
        <v>18820.371515999999</v>
      </c>
      <c r="R10" s="8">
        <v>9.0877230000000004</v>
      </c>
      <c r="S10" s="8">
        <v>51.396493999999997</v>
      </c>
      <c r="T10" s="8"/>
      <c r="U10" s="8">
        <v>11.929707000000001</v>
      </c>
      <c r="V10" s="8">
        <v>8.1836000000000006E-2</v>
      </c>
      <c r="W10" s="8">
        <v>0.148646</v>
      </c>
      <c r="X10">
        <v>5.2575999999999998E-2</v>
      </c>
      <c r="Y10">
        <v>10.038516</v>
      </c>
      <c r="Z10">
        <v>1.2858E-2</v>
      </c>
      <c r="AA10">
        <v>6.3917000000000002E-2</v>
      </c>
    </row>
    <row r="11" spans="1:28" x14ac:dyDescent="0.3">
      <c r="A11" t="s">
        <v>39</v>
      </c>
      <c r="B11" s="1">
        <v>43906</v>
      </c>
      <c r="C11" s="1"/>
      <c r="D11" s="8">
        <v>44.1</v>
      </c>
      <c r="E11" s="8">
        <v>0.31622776601683794</v>
      </c>
      <c r="F11" s="5">
        <v>506</v>
      </c>
      <c r="G11" s="5" t="s">
        <v>58</v>
      </c>
      <c r="H11" s="8"/>
      <c r="I11" s="8"/>
      <c r="J11" s="8"/>
      <c r="K11" s="8"/>
      <c r="L11" s="8"/>
      <c r="M11" s="8">
        <v>40815.833434</v>
      </c>
      <c r="N11" s="8">
        <v>23.868431000000001</v>
      </c>
      <c r="O11" s="8">
        <v>105.830343</v>
      </c>
      <c r="P11" s="8">
        <v>120.144406</v>
      </c>
      <c r="Q11" s="8">
        <v>41152.542184999998</v>
      </c>
      <c r="R11" s="8">
        <v>20.314775000000001</v>
      </c>
      <c r="S11" s="8">
        <v>115.955747</v>
      </c>
      <c r="T11" s="8"/>
      <c r="U11" s="8">
        <v>26.585322000000001</v>
      </c>
      <c r="V11" s="8">
        <v>0.34841</v>
      </c>
      <c r="W11" s="8">
        <v>0.107832</v>
      </c>
      <c r="X11">
        <v>9.8714999999999997E-2</v>
      </c>
      <c r="Y11">
        <v>24.403286999999999</v>
      </c>
      <c r="Z11">
        <v>2.9551999999999998E-2</v>
      </c>
      <c r="AA11">
        <v>0.12793199999999999</v>
      </c>
    </row>
    <row r="12" spans="1:28" x14ac:dyDescent="0.3">
      <c r="B12" s="1"/>
      <c r="C12" s="1"/>
      <c r="D12" s="8"/>
      <c r="E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8" x14ac:dyDescent="0.3">
      <c r="A13" t="s">
        <v>80</v>
      </c>
      <c r="B13" s="1">
        <v>44050</v>
      </c>
      <c r="C13" s="1"/>
      <c r="D13" s="8">
        <v>149</v>
      </c>
      <c r="E13" s="8">
        <v>0.3</v>
      </c>
      <c r="F13" s="5">
        <v>506</v>
      </c>
      <c r="G13" s="5" t="s">
        <v>58</v>
      </c>
      <c r="H13" s="8"/>
      <c r="I13" s="8"/>
      <c r="J13" s="8"/>
      <c r="K13" s="8"/>
      <c r="L13" s="8"/>
      <c r="M13" t="s">
        <v>9</v>
      </c>
      <c r="N13">
        <v>86.397293000000005</v>
      </c>
      <c r="O13" t="s">
        <v>9</v>
      </c>
      <c r="P13">
        <v>425.56051500000001</v>
      </c>
      <c r="Q13" s="6">
        <v>139770.10568499999</v>
      </c>
      <c r="R13" s="6">
        <v>72.000770000000003</v>
      </c>
      <c r="S13">
        <v>410.038634</v>
      </c>
      <c r="U13" t="s">
        <v>9</v>
      </c>
      <c r="V13">
        <v>0.34407300000000002</v>
      </c>
      <c r="W13" t="s">
        <v>9</v>
      </c>
      <c r="X13">
        <v>0.143624</v>
      </c>
      <c r="Y13">
        <v>61.711807</v>
      </c>
      <c r="Z13">
        <v>3.4534000000000002E-2</v>
      </c>
      <c r="AA13">
        <v>0.157773</v>
      </c>
    </row>
    <row r="14" spans="1:28" x14ac:dyDescent="0.3">
      <c r="A14" t="s">
        <v>81</v>
      </c>
      <c r="B14" s="1">
        <v>44051</v>
      </c>
      <c r="C14" s="1"/>
      <c r="D14" s="8">
        <v>287.8</v>
      </c>
      <c r="E14" s="8">
        <v>0.3</v>
      </c>
      <c r="F14" s="5">
        <v>506</v>
      </c>
      <c r="G14" s="5" t="s">
        <v>58</v>
      </c>
      <c r="H14" s="8"/>
      <c r="I14" s="8"/>
      <c r="J14" s="8"/>
      <c r="K14" s="8"/>
      <c r="L14" s="8"/>
      <c r="M14" t="s">
        <v>9</v>
      </c>
      <c r="N14">
        <v>117.828007</v>
      </c>
      <c r="O14">
        <v>1.829893</v>
      </c>
      <c r="P14">
        <v>588.71481500000004</v>
      </c>
      <c r="Q14" s="6">
        <v>204041.262219</v>
      </c>
      <c r="R14" s="6">
        <v>99.375178000000005</v>
      </c>
      <c r="S14">
        <v>567.428586</v>
      </c>
      <c r="U14" t="s">
        <v>9</v>
      </c>
      <c r="V14">
        <v>0.41699599999999998</v>
      </c>
      <c r="W14">
        <v>0.111335</v>
      </c>
      <c r="X14">
        <v>0.27678399999999997</v>
      </c>
      <c r="Y14">
        <v>104.176214</v>
      </c>
      <c r="Z14">
        <v>4.0420999999999999E-2</v>
      </c>
      <c r="AA14">
        <v>0.26070399999999999</v>
      </c>
    </row>
    <row r="15" spans="1:28" x14ac:dyDescent="0.3">
      <c r="A15" t="s">
        <v>82</v>
      </c>
      <c r="B15" s="1">
        <v>44051</v>
      </c>
      <c r="C15" s="1"/>
      <c r="D15" s="8">
        <v>130.1</v>
      </c>
      <c r="E15" s="8">
        <v>0.3</v>
      </c>
      <c r="F15" s="5">
        <v>506</v>
      </c>
      <c r="G15" s="5" t="s">
        <v>58</v>
      </c>
      <c r="H15" s="8"/>
      <c r="I15" s="8"/>
      <c r="J15" s="8"/>
      <c r="K15" s="8"/>
      <c r="L15" s="8"/>
      <c r="M15" t="s">
        <v>9</v>
      </c>
      <c r="N15">
        <v>97.941079999999999</v>
      </c>
      <c r="O15">
        <v>0.12673100000000001</v>
      </c>
      <c r="P15">
        <v>486.04078900000002</v>
      </c>
      <c r="Q15" s="6">
        <v>173100.22432800001</v>
      </c>
      <c r="R15" s="6">
        <v>82.154167000000001</v>
      </c>
      <c r="S15">
        <v>468.19208099999997</v>
      </c>
      <c r="U15" t="s">
        <v>9</v>
      </c>
      <c r="V15">
        <v>0.41045599999999999</v>
      </c>
      <c r="W15">
        <v>7.0053000000000004E-2</v>
      </c>
      <c r="X15">
        <v>0.25091599999999997</v>
      </c>
      <c r="Y15">
        <v>91.080348999999998</v>
      </c>
      <c r="Z15">
        <v>6.2489999999999997E-2</v>
      </c>
      <c r="AA15">
        <v>0.215443</v>
      </c>
    </row>
    <row r="16" spans="1:28" x14ac:dyDescent="0.3">
      <c r="B16" s="1"/>
      <c r="C16" s="1"/>
    </row>
    <row r="19" spans="1:30" x14ac:dyDescent="0.3">
      <c r="A19" s="4" t="s">
        <v>129</v>
      </c>
      <c r="B19" t="s">
        <v>130</v>
      </c>
      <c r="D19">
        <v>296.39999999999998</v>
      </c>
      <c r="E19">
        <v>0.42</v>
      </c>
      <c r="F19">
        <v>506</v>
      </c>
      <c r="G19" t="s">
        <v>58</v>
      </c>
      <c r="M19" t="s">
        <v>9</v>
      </c>
      <c r="N19" t="s">
        <v>9</v>
      </c>
      <c r="O19" t="s">
        <v>9</v>
      </c>
      <c r="P19">
        <v>426.49894599999999</v>
      </c>
      <c r="Q19" s="6">
        <v>147438.50352100001</v>
      </c>
      <c r="R19" s="5">
        <v>69.446135999999996</v>
      </c>
      <c r="S19">
        <v>411.42382600000002</v>
      </c>
      <c r="U19" t="s">
        <v>9</v>
      </c>
      <c r="V19" t="s">
        <v>9</v>
      </c>
      <c r="W19" t="s">
        <v>9</v>
      </c>
      <c r="X19">
        <v>0.14638599999999999</v>
      </c>
      <c r="Y19">
        <v>80.303843999999998</v>
      </c>
      <c r="Z19">
        <v>3.0925000000000001E-2</v>
      </c>
      <c r="AA19">
        <v>0.211316</v>
      </c>
    </row>
    <row r="20" spans="1:30" x14ac:dyDescent="0.3">
      <c r="A20" s="29" t="s">
        <v>131</v>
      </c>
      <c r="B20" s="30">
        <v>44124</v>
      </c>
      <c r="C20" s="30"/>
      <c r="D20">
        <v>93.699999999999989</v>
      </c>
      <c r="E20">
        <v>0.42</v>
      </c>
      <c r="F20">
        <v>506</v>
      </c>
      <c r="G20" t="s">
        <v>58</v>
      </c>
      <c r="M20" t="s">
        <v>9</v>
      </c>
      <c r="N20" t="s">
        <v>9</v>
      </c>
      <c r="O20">
        <v>0.202815</v>
      </c>
      <c r="P20">
        <v>374.99122199999999</v>
      </c>
      <c r="Q20" s="6">
        <v>129495.065472</v>
      </c>
      <c r="R20" s="5">
        <v>60.784332999999997</v>
      </c>
      <c r="S20">
        <v>361.59304900000001</v>
      </c>
      <c r="U20" t="s">
        <v>9</v>
      </c>
      <c r="V20" t="s">
        <v>9</v>
      </c>
      <c r="W20">
        <v>2.7629999999999998E-3</v>
      </c>
      <c r="X20">
        <v>0.209617</v>
      </c>
      <c r="Y20">
        <v>78.119966000000005</v>
      </c>
      <c r="Z20">
        <v>4.8834000000000002E-2</v>
      </c>
      <c r="AA20">
        <v>0.18398500000000001</v>
      </c>
    </row>
    <row r="22" spans="1:30" x14ac:dyDescent="0.3">
      <c r="A22" t="s">
        <v>163</v>
      </c>
      <c r="B22" t="s">
        <v>164</v>
      </c>
      <c r="G22" t="s">
        <v>58</v>
      </c>
      <c r="M22">
        <v>30.883825000000002</v>
      </c>
      <c r="N22" t="s">
        <v>9</v>
      </c>
      <c r="O22">
        <v>8.3486000000000005E-2</v>
      </c>
      <c r="P22">
        <v>6.1564000000000001E-2</v>
      </c>
      <c r="Q22">
        <v>31.207218000000001</v>
      </c>
      <c r="R22" t="s">
        <v>9</v>
      </c>
      <c r="S22" t="s">
        <v>9</v>
      </c>
      <c r="U22">
        <v>0.67450200000000005</v>
      </c>
      <c r="V22" t="s">
        <v>9</v>
      </c>
      <c r="W22">
        <v>1.9449999999999999E-3</v>
      </c>
      <c r="X22">
        <v>1.3514E-2</v>
      </c>
      <c r="Y22">
        <v>0.87830600000000003</v>
      </c>
      <c r="Z22" t="s">
        <v>9</v>
      </c>
      <c r="AA22" t="s">
        <v>9</v>
      </c>
    </row>
    <row r="23" spans="1:30" x14ac:dyDescent="0.3">
      <c r="A23" t="s">
        <v>165</v>
      </c>
      <c r="B23" t="s">
        <v>166</v>
      </c>
      <c r="G23" t="s">
        <v>58</v>
      </c>
      <c r="H23">
        <f>350.84-337.57</f>
        <v>13.269999999999982</v>
      </c>
      <c r="M23">
        <v>22195.727204999999</v>
      </c>
      <c r="N23">
        <v>13.567895999999999</v>
      </c>
      <c r="O23">
        <v>65.984464000000003</v>
      </c>
      <c r="P23">
        <v>72.599941000000001</v>
      </c>
      <c r="Q23">
        <v>22370.701018</v>
      </c>
      <c r="R23">
        <v>13.857165999999999</v>
      </c>
      <c r="S23">
        <v>70.239047999999997</v>
      </c>
      <c r="U23">
        <v>3.0596260000000002</v>
      </c>
      <c r="V23">
        <v>5.1403999999999998E-2</v>
      </c>
      <c r="W23">
        <v>4.9175999999999997E-2</v>
      </c>
      <c r="X23">
        <v>7.0477999999999999E-2</v>
      </c>
      <c r="Y23">
        <v>8.7958219999999994</v>
      </c>
      <c r="Z23">
        <v>0.24859600000000001</v>
      </c>
      <c r="AA23">
        <v>0.19173799999999999</v>
      </c>
    </row>
    <row r="24" spans="1:30" x14ac:dyDescent="0.3">
      <c r="A24" s="33" t="s">
        <v>167</v>
      </c>
      <c r="B24" t="s">
        <v>166</v>
      </c>
      <c r="G24" t="s">
        <v>58</v>
      </c>
      <c r="H24">
        <f>345.97-332.49</f>
        <v>13.480000000000018</v>
      </c>
      <c r="J24">
        <v>18.5</v>
      </c>
      <c r="K24">
        <v>0.2</v>
      </c>
      <c r="L24" s="1">
        <v>43760</v>
      </c>
      <c r="M24">
        <v>48172.491484999999</v>
      </c>
      <c r="N24">
        <v>29.544062</v>
      </c>
      <c r="O24">
        <v>140.712896</v>
      </c>
      <c r="P24">
        <v>156.77705800000001</v>
      </c>
      <c r="Q24">
        <v>48576.994322999999</v>
      </c>
      <c r="R24">
        <v>30.146885999999999</v>
      </c>
      <c r="S24">
        <v>151.31819400000001</v>
      </c>
      <c r="U24">
        <v>6.573671</v>
      </c>
      <c r="V24">
        <v>5.2296000000000002E-2</v>
      </c>
      <c r="W24">
        <v>0.113596</v>
      </c>
      <c r="X24">
        <v>6.6810999999999995E-2</v>
      </c>
      <c r="Y24">
        <v>8.863156</v>
      </c>
      <c r="Z24">
        <v>0.204512</v>
      </c>
      <c r="AA24">
        <v>0.269318</v>
      </c>
    </row>
    <row r="25" spans="1:30" x14ac:dyDescent="0.3">
      <c r="A25" t="s">
        <v>168</v>
      </c>
      <c r="B25" t="s">
        <v>169</v>
      </c>
      <c r="G25" t="s">
        <v>58</v>
      </c>
      <c r="H25">
        <f>590.99-578.14</f>
        <v>12.850000000000023</v>
      </c>
      <c r="M25">
        <v>2770.84827</v>
      </c>
      <c r="N25">
        <v>1.5951489999999999</v>
      </c>
      <c r="O25">
        <v>8.283925</v>
      </c>
      <c r="P25">
        <v>8.7664310000000008</v>
      </c>
      <c r="Q25">
        <v>2794.5028609999999</v>
      </c>
      <c r="R25">
        <v>1.6262289999999999</v>
      </c>
      <c r="S25">
        <v>8.7450729999999997</v>
      </c>
      <c r="U25">
        <v>0.57795700000000005</v>
      </c>
      <c r="V25">
        <v>3.95E-2</v>
      </c>
      <c r="W25">
        <v>1.2555E-2</v>
      </c>
      <c r="X25">
        <v>3.3562000000000002E-2</v>
      </c>
      <c r="Y25">
        <v>1.2078310000000001</v>
      </c>
      <c r="Z25">
        <v>0.19028800000000001</v>
      </c>
      <c r="AA25">
        <v>0.219222</v>
      </c>
    </row>
    <row r="26" spans="1:30" x14ac:dyDescent="0.3">
      <c r="A26" s="33" t="s">
        <v>170</v>
      </c>
      <c r="B26" t="s">
        <v>169</v>
      </c>
      <c r="G26" t="s">
        <v>58</v>
      </c>
      <c r="H26">
        <f>345.19-331.74</f>
        <v>13.449999999999989</v>
      </c>
      <c r="J26">
        <v>18.5</v>
      </c>
      <c r="K26">
        <v>0.2</v>
      </c>
      <c r="L26" s="1">
        <v>43760</v>
      </c>
      <c r="M26">
        <v>49114.015411</v>
      </c>
      <c r="N26">
        <v>30.217091</v>
      </c>
      <c r="O26">
        <v>143.53997200000001</v>
      </c>
      <c r="P26">
        <v>159.75569899999999</v>
      </c>
      <c r="Q26">
        <v>49521.093573999999</v>
      </c>
      <c r="R26">
        <v>30.759755999999999</v>
      </c>
      <c r="S26">
        <v>153.69644099999999</v>
      </c>
      <c r="U26">
        <v>7.6551850000000004</v>
      </c>
      <c r="V26">
        <v>5.3200999999999998E-2</v>
      </c>
      <c r="W26">
        <v>0.113175</v>
      </c>
      <c r="X26">
        <v>6.5792000000000003E-2</v>
      </c>
      <c r="Y26">
        <v>8.9659010000000006</v>
      </c>
      <c r="Z26">
        <v>0.184034</v>
      </c>
      <c r="AA26">
        <v>0.19048200000000001</v>
      </c>
    </row>
    <row r="27" spans="1:30" x14ac:dyDescent="0.3">
      <c r="A27" t="s">
        <v>171</v>
      </c>
      <c r="B27" t="s">
        <v>172</v>
      </c>
      <c r="G27" t="s">
        <v>58</v>
      </c>
      <c r="H27">
        <f>353.94-341.15</f>
        <v>12.79000000000002</v>
      </c>
      <c r="M27">
        <v>2770.84827</v>
      </c>
      <c r="N27">
        <v>1.5951489999999999</v>
      </c>
      <c r="O27">
        <v>8.283925</v>
      </c>
      <c r="P27">
        <v>8.7664310000000008</v>
      </c>
      <c r="Q27">
        <v>2794.5028609999999</v>
      </c>
      <c r="R27">
        <v>1.6262289999999999</v>
      </c>
      <c r="S27">
        <v>8.7450729999999997</v>
      </c>
      <c r="U27">
        <v>0.57795700000000005</v>
      </c>
      <c r="V27">
        <v>3.95E-2</v>
      </c>
      <c r="W27">
        <v>1.2555E-2</v>
      </c>
      <c r="X27">
        <v>3.3562000000000002E-2</v>
      </c>
      <c r="Y27">
        <v>1.2078310000000001</v>
      </c>
      <c r="Z27">
        <v>0.19028800000000001</v>
      </c>
      <c r="AA27">
        <v>0.219222</v>
      </c>
    </row>
    <row r="28" spans="1:30" x14ac:dyDescent="0.3">
      <c r="A28" t="s">
        <v>173</v>
      </c>
      <c r="B28" t="s">
        <v>172</v>
      </c>
      <c r="G28" t="s">
        <v>58</v>
      </c>
      <c r="H28">
        <f>591.03-578.21</f>
        <v>12.819999999999936</v>
      </c>
      <c r="M28">
        <v>42290.335526000003</v>
      </c>
      <c r="N28">
        <v>25.996465000000001</v>
      </c>
      <c r="O28">
        <v>126.500122</v>
      </c>
      <c r="P28">
        <v>137.63192000000001</v>
      </c>
      <c r="Q28">
        <v>42642.111132999999</v>
      </c>
      <c r="R28">
        <v>26.634999000000001</v>
      </c>
      <c r="S28">
        <v>132.836376</v>
      </c>
      <c r="U28">
        <v>6.2178839999999997</v>
      </c>
      <c r="V28">
        <v>5.2553999999999997E-2</v>
      </c>
      <c r="W28">
        <v>4.4354999999999999E-2</v>
      </c>
      <c r="X28">
        <v>5.1769999999999997E-2</v>
      </c>
      <c r="Y28">
        <v>8.7731729999999999</v>
      </c>
      <c r="Z28">
        <v>0.21095700000000001</v>
      </c>
      <c r="AA28">
        <v>0.27163300000000001</v>
      </c>
    </row>
    <row r="29" spans="1:30" x14ac:dyDescent="0.3">
      <c r="A29" s="34"/>
      <c r="B29" s="34"/>
      <c r="C29" s="34"/>
      <c r="H29" s="34"/>
      <c r="I29" s="34"/>
      <c r="J29" s="34"/>
      <c r="K29" s="34"/>
      <c r="L29" s="34"/>
    </row>
    <row r="30" spans="1:30" x14ac:dyDescent="0.3">
      <c r="A30" t="s">
        <v>84</v>
      </c>
      <c r="B30" s="30">
        <v>44053</v>
      </c>
      <c r="C30" s="30"/>
      <c r="G30" t="s">
        <v>58</v>
      </c>
      <c r="M30" s="8">
        <v>61.639332000000003</v>
      </c>
      <c r="N30" s="8" t="s">
        <v>9</v>
      </c>
      <c r="O30" s="8">
        <v>0.15572900000000001</v>
      </c>
      <c r="P30" s="8">
        <v>0.175728</v>
      </c>
      <c r="Q30" s="8">
        <v>63.213661999999999</v>
      </c>
      <c r="R30" s="8">
        <v>3.4472999999999997E-2</v>
      </c>
      <c r="S30" s="8">
        <v>0.22827600000000001</v>
      </c>
      <c r="T30" s="8"/>
      <c r="U30" s="8">
        <v>1.3718410000000001</v>
      </c>
      <c r="V30" s="8" t="s">
        <v>9</v>
      </c>
      <c r="W30" s="8">
        <v>3.3679999999999999E-3</v>
      </c>
      <c r="X30" s="8">
        <v>1.2843E-2</v>
      </c>
      <c r="Y30" s="8">
        <v>1.3795470000000001</v>
      </c>
      <c r="Z30" s="8">
        <v>7.9699999999999997E-4</v>
      </c>
      <c r="AA30" s="8">
        <v>2.4655E-2</v>
      </c>
      <c r="AB30" s="8"/>
      <c r="AC30" s="8"/>
      <c r="AD30" s="8"/>
    </row>
    <row r="31" spans="1:30" x14ac:dyDescent="0.3">
      <c r="A31" t="s">
        <v>85</v>
      </c>
      <c r="B31" s="30">
        <v>44053</v>
      </c>
      <c r="C31" s="30"/>
      <c r="G31" t="s">
        <v>58</v>
      </c>
      <c r="H31">
        <v>12.83</v>
      </c>
      <c r="M31" s="8">
        <v>15507.637736999999</v>
      </c>
      <c r="N31" s="8">
        <v>10.303213</v>
      </c>
      <c r="O31" s="8">
        <v>45.251759</v>
      </c>
      <c r="P31" s="8">
        <v>50.678083000000001</v>
      </c>
      <c r="Q31" s="8">
        <v>15629.387444</v>
      </c>
      <c r="R31" s="8">
        <v>8.6540309999999998</v>
      </c>
      <c r="S31" s="8">
        <v>48.889982000000003</v>
      </c>
      <c r="T31" s="8"/>
      <c r="U31" s="8">
        <v>6.3514359999999996</v>
      </c>
      <c r="V31" s="8">
        <v>5.074E-2</v>
      </c>
      <c r="W31" s="8">
        <v>3.4063000000000003E-2</v>
      </c>
      <c r="X31" s="8">
        <v>4.8265000000000002E-2</v>
      </c>
      <c r="Y31" s="8">
        <v>6.4790390000000002</v>
      </c>
      <c r="Z31" s="8">
        <v>1.4141000000000001E-2</v>
      </c>
      <c r="AA31" s="8">
        <v>5.3927999999999997E-2</v>
      </c>
      <c r="AB31" s="8"/>
      <c r="AC31" s="8"/>
      <c r="AD31" s="8"/>
    </row>
    <row r="32" spans="1:30" x14ac:dyDescent="0.3">
      <c r="A32" t="s">
        <v>86</v>
      </c>
      <c r="B32" s="30">
        <v>44054</v>
      </c>
      <c r="C32" s="30"/>
      <c r="G32" t="s">
        <v>58</v>
      </c>
      <c r="H32">
        <v>12.89</v>
      </c>
      <c r="M32" s="8">
        <v>3488.0687579999999</v>
      </c>
      <c r="N32" s="8">
        <v>2.2945030000000002</v>
      </c>
      <c r="O32" s="8">
        <v>10.217302</v>
      </c>
      <c r="P32" s="8">
        <v>11.364337000000001</v>
      </c>
      <c r="Q32" s="8">
        <v>3515.8696409999998</v>
      </c>
      <c r="R32" s="8">
        <v>1.9332670000000001</v>
      </c>
      <c r="S32" s="8">
        <v>11.019912</v>
      </c>
      <c r="T32" s="8"/>
      <c r="U32" s="8">
        <v>1.9240999999999999</v>
      </c>
      <c r="V32" s="8">
        <v>3.7009E-2</v>
      </c>
      <c r="W32" s="8">
        <v>1.6116999999999999E-2</v>
      </c>
      <c r="X32" s="8">
        <v>4.3386000000000001E-2</v>
      </c>
      <c r="Y32" s="8">
        <v>2.0198719999999999</v>
      </c>
      <c r="Z32" s="8">
        <v>5.5950000000000001E-3</v>
      </c>
      <c r="AA32" s="8">
        <v>5.0416999999999997E-2</v>
      </c>
      <c r="AB32" s="8"/>
      <c r="AC32" s="8"/>
      <c r="AD32" s="8"/>
    </row>
    <row r="33" spans="1:30" x14ac:dyDescent="0.3">
      <c r="A33" t="s">
        <v>87</v>
      </c>
      <c r="B33" s="30">
        <v>44054</v>
      </c>
      <c r="C33" s="30"/>
      <c r="G33" t="s">
        <v>58</v>
      </c>
      <c r="H33">
        <v>12.99</v>
      </c>
      <c r="M33" s="8">
        <v>4284.5939600000002</v>
      </c>
      <c r="N33" s="8">
        <v>2.8356690000000002</v>
      </c>
      <c r="O33" s="8">
        <v>12.542458</v>
      </c>
      <c r="P33" s="8">
        <v>13.994350000000001</v>
      </c>
      <c r="Q33" s="8">
        <v>4318.5589190000001</v>
      </c>
      <c r="R33" s="8">
        <v>2.3795649999999999</v>
      </c>
      <c r="S33" s="8">
        <v>13.569977</v>
      </c>
      <c r="T33" s="8"/>
      <c r="U33" s="8">
        <v>2.1744439999999998</v>
      </c>
      <c r="V33" s="8">
        <v>4.5222999999999999E-2</v>
      </c>
      <c r="W33" s="8">
        <v>1.3299E-2</v>
      </c>
      <c r="X33" s="8">
        <v>4.5592000000000001E-2</v>
      </c>
      <c r="Y33" s="8">
        <v>2.3253780000000002</v>
      </c>
      <c r="Z33" s="8">
        <v>7.0369999999999999E-3</v>
      </c>
      <c r="AA33" s="8">
        <v>5.1568000000000003E-2</v>
      </c>
      <c r="AB33" s="8"/>
      <c r="AC33" s="8"/>
      <c r="AD33" s="8"/>
    </row>
    <row r="34" spans="1:30" x14ac:dyDescent="0.3">
      <c r="A34" s="33" t="s">
        <v>88</v>
      </c>
      <c r="B34" s="30">
        <v>44055</v>
      </c>
      <c r="C34" s="30"/>
      <c r="G34" t="s">
        <v>58</v>
      </c>
      <c r="H34">
        <v>13.42</v>
      </c>
      <c r="J34">
        <v>18.8</v>
      </c>
      <c r="K34">
        <v>0.3</v>
      </c>
      <c r="L34" s="1">
        <v>43893</v>
      </c>
      <c r="M34" s="8">
        <v>43097.943827000003</v>
      </c>
      <c r="N34" s="8">
        <v>28.702159999999999</v>
      </c>
      <c r="O34" s="8">
        <v>123.80344700000001</v>
      </c>
      <c r="P34" s="8">
        <v>140.79613800000001</v>
      </c>
      <c r="Q34" s="8">
        <v>43441.701886000003</v>
      </c>
      <c r="R34" s="8">
        <v>24.056045999999998</v>
      </c>
      <c r="S34" s="8">
        <v>135.69530800000001</v>
      </c>
      <c r="T34" s="8"/>
      <c r="U34" s="8">
        <v>16.685544</v>
      </c>
      <c r="V34" s="8">
        <v>0.153448</v>
      </c>
      <c r="W34" s="8">
        <v>5.7907E-2</v>
      </c>
      <c r="X34" s="8">
        <v>7.9408000000000006E-2</v>
      </c>
      <c r="Y34" s="8">
        <v>17.398661000000001</v>
      </c>
      <c r="Z34" s="8">
        <v>1.8922999999999999E-2</v>
      </c>
      <c r="AA34" s="8">
        <v>9.0811000000000003E-2</v>
      </c>
      <c r="AB34" s="8"/>
      <c r="AC34" s="8"/>
      <c r="AD34" s="8"/>
    </row>
    <row r="35" spans="1:30" x14ac:dyDescent="0.3">
      <c r="A35" t="s">
        <v>89</v>
      </c>
      <c r="B35" s="30">
        <v>44055</v>
      </c>
      <c r="C35" s="30"/>
      <c r="G35" t="s">
        <v>58</v>
      </c>
      <c r="H35">
        <v>12.94</v>
      </c>
      <c r="M35" s="8" t="s">
        <v>9</v>
      </c>
      <c r="N35" s="8">
        <v>199.647764</v>
      </c>
      <c r="O35" s="8">
        <v>1.476844</v>
      </c>
      <c r="P35" s="8">
        <v>1021.431432</v>
      </c>
      <c r="Q35" s="8">
        <v>315096.46967899997</v>
      </c>
      <c r="R35" s="8">
        <v>170.75294</v>
      </c>
      <c r="S35" s="8">
        <v>984.50628300000005</v>
      </c>
      <c r="T35" s="8"/>
      <c r="U35" s="8" t="s">
        <v>9</v>
      </c>
      <c r="V35" s="8">
        <v>0.58607500000000001</v>
      </c>
      <c r="W35" s="8">
        <v>9.8250000000000004E-2</v>
      </c>
      <c r="X35" s="8">
        <v>0.32914700000000002</v>
      </c>
      <c r="Y35" s="8">
        <v>134.140568</v>
      </c>
      <c r="Z35" s="8">
        <v>6.8372000000000002E-2</v>
      </c>
      <c r="AA35" s="8">
        <v>0.29702499999999998</v>
      </c>
      <c r="AB35" s="8"/>
      <c r="AC35" s="8"/>
      <c r="AD35" s="8"/>
    </row>
    <row r="36" spans="1:30" x14ac:dyDescent="0.3">
      <c r="A36" t="s">
        <v>90</v>
      </c>
      <c r="B36" s="30">
        <v>44056</v>
      </c>
      <c r="C36" s="30"/>
      <c r="G36" t="s">
        <v>58</v>
      </c>
      <c r="H36">
        <v>12.740000000000009</v>
      </c>
      <c r="M36" s="8">
        <v>1195.161703</v>
      </c>
      <c r="N36" s="8">
        <v>0.76685199999999998</v>
      </c>
      <c r="O36" s="8">
        <v>3.4765030000000001</v>
      </c>
      <c r="P36" s="8">
        <v>3.885246</v>
      </c>
      <c r="Q36" s="8">
        <v>1204.5503920000001</v>
      </c>
      <c r="R36" s="8">
        <v>0.66093100000000005</v>
      </c>
      <c r="S36" s="8">
        <v>3.7904870000000002</v>
      </c>
      <c r="T36" s="8"/>
      <c r="U36" s="8">
        <v>0.75268999999999997</v>
      </c>
      <c r="V36" s="8">
        <v>3.3996999999999999E-2</v>
      </c>
      <c r="W36" s="8">
        <v>9.4629999999999992E-3</v>
      </c>
      <c r="X36" s="8">
        <v>4.0572999999999998E-2</v>
      </c>
      <c r="Y36" s="8">
        <v>0.81820700000000002</v>
      </c>
      <c r="Z36" s="8">
        <v>3.333E-3</v>
      </c>
      <c r="AA36" s="8">
        <v>3.7726999999999997E-2</v>
      </c>
      <c r="AB36" s="8"/>
      <c r="AC36" s="8"/>
      <c r="AD36" s="8"/>
    </row>
    <row r="37" spans="1:30" x14ac:dyDescent="0.3">
      <c r="A37" t="s">
        <v>91</v>
      </c>
      <c r="B37" s="30">
        <v>44057</v>
      </c>
      <c r="C37" s="30"/>
      <c r="G37" t="s">
        <v>58</v>
      </c>
      <c r="M37" s="8">
        <v>53.395786000000001</v>
      </c>
      <c r="N37" s="8" t="s">
        <v>9</v>
      </c>
      <c r="O37" s="8">
        <v>0.137909</v>
      </c>
      <c r="P37" s="8">
        <v>0.160945</v>
      </c>
      <c r="Q37" s="8">
        <v>54.606973000000004</v>
      </c>
      <c r="R37" s="8">
        <v>3.0932000000000001E-2</v>
      </c>
      <c r="S37" s="8">
        <v>0.239232</v>
      </c>
      <c r="T37" s="8"/>
      <c r="U37" s="8">
        <v>1.1313690000000001</v>
      </c>
      <c r="V37" s="8" t="s">
        <v>9</v>
      </c>
      <c r="W37" s="8">
        <v>2.63E-3</v>
      </c>
      <c r="X37" s="8">
        <v>1.6546000000000002E-2</v>
      </c>
      <c r="Y37" s="8">
        <v>1.135815</v>
      </c>
      <c r="Z37" s="8">
        <v>6.6799999999999997E-4</v>
      </c>
      <c r="AA37" s="8">
        <v>2.3779000000000002E-2</v>
      </c>
      <c r="AB37" s="8"/>
      <c r="AC37" s="8"/>
      <c r="AD37" s="8"/>
    </row>
    <row r="38" spans="1:30" x14ac:dyDescent="0.3">
      <c r="A38" t="s">
        <v>92</v>
      </c>
      <c r="B38" s="30">
        <v>44057</v>
      </c>
      <c r="C38" s="30"/>
      <c r="G38" t="s">
        <v>58</v>
      </c>
      <c r="H38">
        <f>359.7-346.78</f>
        <v>12.920000000000016</v>
      </c>
      <c r="M38" s="8">
        <v>1356.2468960000001</v>
      </c>
      <c r="N38" s="8">
        <v>0.83324600000000004</v>
      </c>
      <c r="O38" s="8">
        <v>3.9538769999999999</v>
      </c>
      <c r="P38" s="8">
        <v>4.4275719999999996</v>
      </c>
      <c r="Q38" s="8">
        <v>1366.836806</v>
      </c>
      <c r="R38" s="8">
        <v>0.75678299999999998</v>
      </c>
      <c r="S38" s="8">
        <v>4.2953029999999996</v>
      </c>
      <c r="T38" s="8"/>
      <c r="U38" s="8">
        <v>0.98028999999999999</v>
      </c>
      <c r="V38" s="8">
        <v>4.1778999999999997E-2</v>
      </c>
      <c r="W38" s="8">
        <v>7.424E-3</v>
      </c>
      <c r="X38" s="8">
        <v>3.8767999999999997E-2</v>
      </c>
      <c r="Y38" s="8">
        <v>1.042754</v>
      </c>
      <c r="Z38" s="8">
        <v>3.1610000000000002E-3</v>
      </c>
      <c r="AA38" s="8">
        <v>4.9723999999999997E-2</v>
      </c>
      <c r="AB38" s="8"/>
      <c r="AC38" s="8"/>
      <c r="AD38" s="8"/>
    </row>
    <row r="39" spans="1:30" x14ac:dyDescent="0.3">
      <c r="A39" t="s">
        <v>93</v>
      </c>
      <c r="B39" s="30">
        <v>44058</v>
      </c>
      <c r="C39" s="30"/>
      <c r="G39" t="s">
        <v>58</v>
      </c>
      <c r="H39">
        <v>13.04</v>
      </c>
      <c r="M39" s="8">
        <v>9529.6957559999992</v>
      </c>
      <c r="N39" s="8">
        <v>6.2409949999999998</v>
      </c>
      <c r="O39" s="8">
        <v>27.866766999999999</v>
      </c>
      <c r="P39" s="8">
        <v>31.260601000000001</v>
      </c>
      <c r="Q39" s="8">
        <v>9608.1627040000003</v>
      </c>
      <c r="R39" s="8">
        <v>5.3284900000000004</v>
      </c>
      <c r="S39" s="8">
        <v>30.084237000000002</v>
      </c>
      <c r="T39" s="8"/>
      <c r="U39" s="8">
        <v>3.6733280000000001</v>
      </c>
      <c r="V39" s="8">
        <v>4.9845E-2</v>
      </c>
      <c r="W39" s="8">
        <v>2.3439999999999999E-2</v>
      </c>
      <c r="X39" s="8">
        <v>5.3865000000000003E-2</v>
      </c>
      <c r="Y39" s="8">
        <v>3.933281</v>
      </c>
      <c r="Z39" s="8">
        <v>9.6039999999999997E-3</v>
      </c>
      <c r="AA39" s="8">
        <v>5.5662999999999997E-2</v>
      </c>
      <c r="AB39" s="8"/>
      <c r="AC39" s="8"/>
      <c r="AD39" s="8"/>
    </row>
    <row r="40" spans="1:30" x14ac:dyDescent="0.3">
      <c r="A40" t="s">
        <v>94</v>
      </c>
      <c r="B40">
        <v>44059</v>
      </c>
      <c r="G40" t="s">
        <v>58</v>
      </c>
      <c r="H40" s="34"/>
      <c r="I40" s="34"/>
      <c r="J40" s="34"/>
      <c r="K40" s="34"/>
      <c r="L40" s="34"/>
      <c r="M40" s="8">
        <v>31.643136999999999</v>
      </c>
      <c r="N40" s="8" t="s">
        <v>9</v>
      </c>
      <c r="O40" s="8">
        <v>8.4547999999999998E-2</v>
      </c>
      <c r="P40" s="8">
        <v>9.8542000000000005E-2</v>
      </c>
      <c r="Q40" s="8">
        <v>32.307938</v>
      </c>
      <c r="R40" s="8">
        <v>1.8328000000000001E-2</v>
      </c>
      <c r="S40" s="8">
        <v>0.14102400000000001</v>
      </c>
      <c r="T40" s="8"/>
      <c r="U40" s="8">
        <v>0.475881</v>
      </c>
      <c r="V40" s="8" t="s">
        <v>9</v>
      </c>
      <c r="W40" s="8">
        <v>1.206E-3</v>
      </c>
      <c r="X40" s="8">
        <v>2.2026E-2</v>
      </c>
      <c r="Y40" s="8">
        <v>0.49025600000000003</v>
      </c>
      <c r="Z40" s="8">
        <v>4.5100000000000001E-4</v>
      </c>
      <c r="AA40" s="8">
        <v>1.7432E-2</v>
      </c>
      <c r="AB40" s="8"/>
      <c r="AC40" s="8"/>
      <c r="AD40" s="8"/>
    </row>
    <row r="41" spans="1:30" s="34" customFormat="1" x14ac:dyDescent="0.3">
      <c r="G41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</row>
    <row r="42" spans="1:30" x14ac:dyDescent="0.3">
      <c r="A42" t="s">
        <v>174</v>
      </c>
      <c r="B42" s="30">
        <v>44083</v>
      </c>
      <c r="C42" s="30"/>
      <c r="G42" t="s">
        <v>58</v>
      </c>
      <c r="H42">
        <f>371.04-357.77</f>
        <v>13.270000000000039</v>
      </c>
      <c r="M42" s="8">
        <v>300.89560299999999</v>
      </c>
      <c r="N42" s="8" t="s">
        <v>9</v>
      </c>
      <c r="O42" s="8">
        <v>0.84913899999999998</v>
      </c>
      <c r="P42" s="8">
        <v>0.93939799999999996</v>
      </c>
      <c r="Q42" s="8">
        <v>303.458798</v>
      </c>
      <c r="R42" s="8">
        <v>0.163332</v>
      </c>
      <c r="S42" s="8">
        <v>0.90002000000000004</v>
      </c>
      <c r="T42" s="8"/>
      <c r="U42" s="8">
        <v>0.38102799999999998</v>
      </c>
      <c r="V42" s="8" t="s">
        <v>9</v>
      </c>
      <c r="W42" s="8">
        <v>4.9740000000000001E-3</v>
      </c>
      <c r="X42" s="8">
        <v>4.3462000000000001E-2</v>
      </c>
      <c r="Y42" s="8">
        <v>0.42851400000000001</v>
      </c>
      <c r="Z42" s="8">
        <v>1.506E-3</v>
      </c>
      <c r="AA42" s="8">
        <v>6.0359999999999997E-2</v>
      </c>
      <c r="AB42" s="8"/>
      <c r="AC42" s="8"/>
      <c r="AD42" s="8"/>
    </row>
    <row r="43" spans="1:30" x14ac:dyDescent="0.3">
      <c r="A43" t="s">
        <v>175</v>
      </c>
      <c r="B43" s="30">
        <v>44083</v>
      </c>
      <c r="C43" s="30"/>
      <c r="G43" t="s">
        <v>58</v>
      </c>
      <c r="H43">
        <v>13.15</v>
      </c>
      <c r="M43" s="8">
        <v>12827.63573</v>
      </c>
      <c r="N43" s="8">
        <v>8.5512829999999997</v>
      </c>
      <c r="O43" s="8">
        <v>37.306373999999998</v>
      </c>
      <c r="P43" s="8">
        <v>42.086824</v>
      </c>
      <c r="Q43" s="8">
        <v>12925.546978</v>
      </c>
      <c r="R43" s="8">
        <v>7.1117619999999997</v>
      </c>
      <c r="S43" s="8">
        <v>40.605677999999997</v>
      </c>
      <c r="T43" s="8"/>
      <c r="U43" s="8">
        <v>5.7653720000000002</v>
      </c>
      <c r="V43" s="8">
        <v>7.3515999999999998E-2</v>
      </c>
      <c r="W43" s="8">
        <v>2.8608999999999999E-2</v>
      </c>
      <c r="X43" s="8">
        <v>7.8300999999999996E-2</v>
      </c>
      <c r="Y43" s="8">
        <v>5.6381839999999999</v>
      </c>
      <c r="Z43" s="8">
        <v>1.2396000000000001E-2</v>
      </c>
      <c r="AA43" s="8">
        <v>5.1973999999999999E-2</v>
      </c>
      <c r="AB43" s="8"/>
      <c r="AC43" s="8"/>
      <c r="AD43" s="8"/>
    </row>
    <row r="44" spans="1:30" x14ac:dyDescent="0.3">
      <c r="A44" s="33" t="s">
        <v>176</v>
      </c>
      <c r="B44" s="30">
        <v>44084</v>
      </c>
      <c r="C44" s="30"/>
      <c r="G44" t="s">
        <v>58</v>
      </c>
      <c r="H44">
        <v>13.5</v>
      </c>
      <c r="J44">
        <v>18.8</v>
      </c>
      <c r="K44">
        <v>0.3</v>
      </c>
      <c r="L44" s="1">
        <v>43893</v>
      </c>
      <c r="M44" s="8">
        <v>188.25172800000001</v>
      </c>
      <c r="N44" s="8" t="s">
        <v>9</v>
      </c>
      <c r="O44" s="8">
        <v>0.54806900000000003</v>
      </c>
      <c r="P44" s="8">
        <v>0.57761200000000001</v>
      </c>
      <c r="Q44" s="8">
        <v>189.91362100000001</v>
      </c>
      <c r="R44" s="8">
        <v>0.103994</v>
      </c>
      <c r="S44" s="8">
        <v>0.55631699999999995</v>
      </c>
      <c r="T44" s="8"/>
      <c r="U44" s="8">
        <v>0.288879</v>
      </c>
      <c r="V44" s="8" t="s">
        <v>9</v>
      </c>
      <c r="W44" s="8">
        <v>3.5929999999999998E-3</v>
      </c>
      <c r="X44" s="8">
        <v>6.5534999999999996E-2</v>
      </c>
      <c r="Y44" s="8">
        <v>0.349777</v>
      </c>
      <c r="Z44" s="8">
        <v>1.8439999999999999E-3</v>
      </c>
      <c r="AA44" s="8">
        <v>4.8139000000000001E-2</v>
      </c>
      <c r="AB44" s="8"/>
      <c r="AC44" s="8"/>
      <c r="AD44" s="8"/>
    </row>
    <row r="45" spans="1:30" x14ac:dyDescent="0.3">
      <c r="A45" s="33" t="s">
        <v>177</v>
      </c>
      <c r="B45" s="30">
        <v>44084</v>
      </c>
      <c r="C45" s="30"/>
      <c r="G45" t="s">
        <v>58</v>
      </c>
      <c r="H45">
        <f>350.82-337.33</f>
        <v>13.490000000000009</v>
      </c>
      <c r="J45">
        <v>19.8</v>
      </c>
      <c r="K45">
        <v>0.2</v>
      </c>
      <c r="L45" s="1">
        <v>44070</v>
      </c>
      <c r="M45" s="8">
        <v>39417.433411999998</v>
      </c>
      <c r="N45" s="8">
        <v>25.876391999999999</v>
      </c>
      <c r="O45" s="8">
        <v>113.025502</v>
      </c>
      <c r="P45" s="8">
        <v>129.382127</v>
      </c>
      <c r="Q45" s="8">
        <v>39700.109169000003</v>
      </c>
      <c r="R45" s="8">
        <v>21.887732</v>
      </c>
      <c r="S45" s="8">
        <v>124.91642400000001</v>
      </c>
      <c r="T45" s="8"/>
      <c r="U45" s="8">
        <v>18.390706999999999</v>
      </c>
      <c r="V45" s="8">
        <v>0.200659</v>
      </c>
      <c r="W45" s="8">
        <v>4.6043000000000001E-2</v>
      </c>
      <c r="X45" s="8">
        <v>6.5194000000000002E-2</v>
      </c>
      <c r="Y45" s="8">
        <v>17.880749000000002</v>
      </c>
      <c r="Z45" s="8">
        <v>1.7447000000000001E-2</v>
      </c>
      <c r="AA45" s="8">
        <v>7.7072000000000002E-2</v>
      </c>
      <c r="AB45" s="8"/>
      <c r="AC45" s="8"/>
      <c r="AD45" s="8"/>
    </row>
    <row r="46" spans="1:30" x14ac:dyDescent="0.3"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x14ac:dyDescent="0.3">
      <c r="A47" t="s">
        <v>184</v>
      </c>
      <c r="B47" s="30">
        <v>43809</v>
      </c>
      <c r="C47" s="30"/>
      <c r="D47" s="36">
        <f>488-7.7</f>
        <v>480.3</v>
      </c>
      <c r="E47">
        <v>2</v>
      </c>
      <c r="F47">
        <v>604</v>
      </c>
      <c r="G47" t="s">
        <v>58</v>
      </c>
      <c r="M47" s="8">
        <v>2398.1708440000002</v>
      </c>
      <c r="N47" s="8">
        <v>1.416131</v>
      </c>
      <c r="O47" s="8">
        <v>7.5025069999999996</v>
      </c>
      <c r="P47" s="8">
        <v>7.7437310000000004</v>
      </c>
      <c r="Q47" s="8">
        <v>2418.4623099999999</v>
      </c>
      <c r="R47" s="8">
        <v>2.0244939999999998</v>
      </c>
      <c r="S47" s="8">
        <v>7.4128020000000001</v>
      </c>
      <c r="T47" s="8"/>
      <c r="U47" s="8">
        <v>0.566909</v>
      </c>
      <c r="V47" s="8">
        <v>3.8674E-2</v>
      </c>
      <c r="W47" s="8">
        <v>1.3644E-2</v>
      </c>
      <c r="X47" s="8">
        <v>5.1984000000000002E-2</v>
      </c>
      <c r="Y47" s="8">
        <v>1.205279</v>
      </c>
      <c r="Z47" s="8">
        <v>0.25696799999999997</v>
      </c>
      <c r="AA47" s="8">
        <v>0.183527</v>
      </c>
      <c r="AB47" s="8"/>
      <c r="AC47" s="8"/>
      <c r="AD47" s="8"/>
    </row>
    <row r="48" spans="1:30" x14ac:dyDescent="0.3">
      <c r="A48" s="37" t="s">
        <v>185</v>
      </c>
      <c r="B48" s="30"/>
      <c r="C48" s="30"/>
      <c r="D48" s="38">
        <f>47-8.3</f>
        <v>38.700000000000003</v>
      </c>
      <c r="E48">
        <v>0.3</v>
      </c>
      <c r="F48">
        <v>604</v>
      </c>
      <c r="G48" t="s">
        <v>58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45" x14ac:dyDescent="0.3">
      <c r="A49" s="39" t="s">
        <v>186</v>
      </c>
      <c r="B49" s="1" t="s">
        <v>187</v>
      </c>
      <c r="C49" s="1"/>
      <c r="M49">
        <v>10.170731999999999</v>
      </c>
      <c r="N49">
        <v>0</v>
      </c>
      <c r="O49">
        <v>3.1995999999999997E-2</v>
      </c>
      <c r="P49">
        <v>0</v>
      </c>
      <c r="Q49">
        <v>9.7358709999999995</v>
      </c>
      <c r="R49">
        <v>0</v>
      </c>
      <c r="S49">
        <v>-0.291798</v>
      </c>
      <c r="U49">
        <v>0.21740999999999999</v>
      </c>
      <c r="V49">
        <v>3.3751000000000003E-2</v>
      </c>
      <c r="W49">
        <v>2.1220000000000002E-3</v>
      </c>
      <c r="X49">
        <v>3.755E-2</v>
      </c>
      <c r="Y49">
        <v>0.53344400000000003</v>
      </c>
      <c r="Z49">
        <v>0.147784</v>
      </c>
      <c r="AA49">
        <v>0.18986900000000001</v>
      </c>
    </row>
    <row r="50" spans="1:45" x14ac:dyDescent="0.3">
      <c r="A50" s="39" t="s">
        <v>198</v>
      </c>
      <c r="B50" s="1" t="s">
        <v>199</v>
      </c>
      <c r="C50" s="1"/>
      <c r="D50" s="40">
        <f>84.9-9</f>
        <v>75.900000000000006</v>
      </c>
      <c r="E50">
        <v>0.4</v>
      </c>
      <c r="F50">
        <v>604</v>
      </c>
      <c r="G50" t="s">
        <v>58</v>
      </c>
      <c r="M50">
        <v>48563.236514999997</v>
      </c>
      <c r="N50">
        <v>41.374426</v>
      </c>
      <c r="O50">
        <v>204.71907200000001</v>
      </c>
      <c r="P50">
        <v>218.85540499999999</v>
      </c>
      <c r="Q50">
        <v>67640.366036000007</v>
      </c>
      <c r="R50">
        <v>41.777521999999998</v>
      </c>
      <c r="S50">
        <v>210.96949499999999</v>
      </c>
      <c r="U50">
        <v>3.8600000000000002E-2</v>
      </c>
      <c r="V50">
        <v>6.5517000000000006E-2</v>
      </c>
      <c r="W50">
        <v>7.9767000000000005E-2</v>
      </c>
      <c r="X50">
        <v>7.5909000000000004E-2</v>
      </c>
      <c r="Y50">
        <v>17.987449000000002</v>
      </c>
      <c r="Z50">
        <v>0.236536</v>
      </c>
      <c r="AA50">
        <v>0.25228499999999998</v>
      </c>
    </row>
    <row r="52" spans="1:45" x14ac:dyDescent="0.3">
      <c r="B52" s="1"/>
      <c r="C52" s="1"/>
      <c r="L52" s="1"/>
      <c r="Q52" s="5"/>
      <c r="R52" s="5"/>
    </row>
    <row r="54" spans="1:45" x14ac:dyDescent="0.3">
      <c r="B54" s="1"/>
      <c r="C54" s="1"/>
      <c r="Q54" s="5"/>
      <c r="R54" s="5"/>
    </row>
    <row r="56" spans="1:45" x14ac:dyDescent="0.3">
      <c r="A56" t="s">
        <v>203</v>
      </c>
      <c r="B56" s="1">
        <v>44140</v>
      </c>
      <c r="C56" s="1"/>
      <c r="F56" t="s">
        <v>205</v>
      </c>
      <c r="H56">
        <v>13.75</v>
      </c>
      <c r="M56" s="29">
        <v>54019.996576999998</v>
      </c>
      <c r="N56" s="29">
        <v>36.642750999999997</v>
      </c>
      <c r="O56" s="29">
        <v>151.895264</v>
      </c>
      <c r="P56" s="29">
        <v>181.42549299999999</v>
      </c>
      <c r="Q56" s="29">
        <v>55905.163640999999</v>
      </c>
      <c r="R56" s="29">
        <v>29.549517000000002</v>
      </c>
      <c r="S56" s="29">
        <v>174.88196300000001</v>
      </c>
      <c r="T56" s="29">
        <v>29.549517000000002</v>
      </c>
      <c r="U56" s="29">
        <v>271.121624</v>
      </c>
      <c r="V56" s="29">
        <v>0.208261</v>
      </c>
      <c r="W56" s="29">
        <v>6.5785999999999997E-2</v>
      </c>
      <c r="X56" s="29">
        <v>0.11426</v>
      </c>
      <c r="Y56" s="29">
        <v>31.250205000000001</v>
      </c>
      <c r="Z56" s="29">
        <v>1.9569E-2</v>
      </c>
      <c r="AA56" s="29">
        <v>9.6008999999999997E-2</v>
      </c>
      <c r="AB56" s="29">
        <v>1.9569E-2</v>
      </c>
      <c r="AC56" s="29">
        <v>0.50189099999999998</v>
      </c>
      <c r="AD56" s="29">
        <v>3.8962050000000001</v>
      </c>
      <c r="AE56" s="29">
        <v>0.56835400000000003</v>
      </c>
      <c r="AF56" s="29" t="s">
        <v>9</v>
      </c>
      <c r="AG56" s="29">
        <v>4.3310000000000001E-2</v>
      </c>
      <c r="AH56" s="29">
        <v>6.2978999999999993E-2</v>
      </c>
      <c r="AI56" s="29">
        <v>5.5898999999999997E-2</v>
      </c>
      <c r="AJ56" s="29">
        <v>4.5889309999999996</v>
      </c>
      <c r="AK56" s="29">
        <v>6.6225000000000006E-2</v>
      </c>
      <c r="AL56" s="29">
        <v>18.931963</v>
      </c>
      <c r="AM56" s="29">
        <v>5.4899999999999997E-2</v>
      </c>
      <c r="AN56" s="29">
        <v>6.6225000000000006E-2</v>
      </c>
      <c r="AO56" s="29">
        <v>0.98969399999999996</v>
      </c>
      <c r="AP56" s="29">
        <v>0.97011599999999998</v>
      </c>
      <c r="AQ56" s="29">
        <v>0.99281900000000001</v>
      </c>
      <c r="AR56" s="29" t="s">
        <v>9</v>
      </c>
      <c r="AS56" s="29">
        <v>0.99996300000000005</v>
      </c>
    </row>
    <row r="57" spans="1:45" x14ac:dyDescent="0.3">
      <c r="A57" t="s">
        <v>204</v>
      </c>
      <c r="B57" s="1">
        <v>44141</v>
      </c>
      <c r="C57" s="1"/>
      <c r="F57" t="s">
        <v>205</v>
      </c>
      <c r="H57">
        <v>13.670000000000016</v>
      </c>
      <c r="M57" s="29">
        <v>54000.848450999998</v>
      </c>
      <c r="N57" s="29">
        <v>36.568649999999998</v>
      </c>
      <c r="O57" s="29">
        <v>150.53029599999999</v>
      </c>
      <c r="P57" s="29">
        <v>179.394825</v>
      </c>
      <c r="Q57" s="29">
        <v>55145.057874999999</v>
      </c>
      <c r="R57" s="29">
        <v>29.307027000000001</v>
      </c>
      <c r="S57" s="29">
        <v>173.06302299999999</v>
      </c>
      <c r="T57" s="29">
        <v>29.307027000000001</v>
      </c>
      <c r="U57" s="29">
        <v>183.37697800000001</v>
      </c>
      <c r="V57" s="29">
        <v>0.17349300000000001</v>
      </c>
      <c r="W57" s="29">
        <v>6.0152999999999998E-2</v>
      </c>
      <c r="X57" s="29">
        <v>0.110211</v>
      </c>
      <c r="Y57" s="29">
        <v>26.040272999999999</v>
      </c>
      <c r="Z57" s="29">
        <v>2.1436E-2</v>
      </c>
      <c r="AA57" s="29">
        <v>7.8090000000000007E-2</v>
      </c>
      <c r="AB57" s="29">
        <v>2.1436E-2</v>
      </c>
      <c r="AC57" s="29">
        <v>0.33958199999999999</v>
      </c>
      <c r="AD57" s="29">
        <v>4.0886310000000003</v>
      </c>
      <c r="AE57" s="29">
        <v>0.47443000000000002</v>
      </c>
      <c r="AF57" s="29" t="s">
        <v>9</v>
      </c>
      <c r="AG57" s="29">
        <v>3.9960000000000002E-2</v>
      </c>
      <c r="AH57" s="29">
        <v>6.1434999999999997E-2</v>
      </c>
      <c r="AI57" s="29">
        <v>4.7220999999999999E-2</v>
      </c>
      <c r="AJ57" s="29">
        <v>4.7419209999999996</v>
      </c>
      <c r="AK57" s="29">
        <v>7.3144000000000001E-2</v>
      </c>
      <c r="AL57" s="29">
        <v>25.159182999999999</v>
      </c>
      <c r="AM57" s="29">
        <v>4.5122000000000002E-2</v>
      </c>
      <c r="AN57" s="29">
        <v>7.3144000000000001E-2</v>
      </c>
      <c r="AO57" s="29">
        <v>0.99571200000000004</v>
      </c>
      <c r="AP57" s="29">
        <v>0.96882199999999996</v>
      </c>
      <c r="AQ57" s="29">
        <v>0.995259</v>
      </c>
      <c r="AR57" s="29" t="s">
        <v>9</v>
      </c>
      <c r="AS57" s="29">
        <v>0.999969</v>
      </c>
    </row>
    <row r="58" spans="1:45" x14ac:dyDescent="0.3">
      <c r="B58" s="1"/>
      <c r="C58" s="1"/>
      <c r="R58" s="5"/>
    </row>
    <row r="59" spans="1:45" x14ac:dyDescent="0.3">
      <c r="O59" s="47"/>
    </row>
    <row r="60" spans="1:45" x14ac:dyDescent="0.3">
      <c r="A60" t="s">
        <v>209</v>
      </c>
      <c r="B60" s="39" t="s">
        <v>210</v>
      </c>
      <c r="C60" s="46"/>
      <c r="D60">
        <v>36.699999999999996</v>
      </c>
      <c r="E60">
        <v>0.42426406871192851</v>
      </c>
      <c r="F60">
        <v>604</v>
      </c>
      <c r="G60" t="s">
        <v>58</v>
      </c>
      <c r="M60">
        <v>27779.028320000001</v>
      </c>
      <c r="N60">
        <v>18.486283</v>
      </c>
      <c r="O60" s="47">
        <v>76.990851000000006</v>
      </c>
      <c r="P60">
        <v>90.783793000000003</v>
      </c>
      <c r="Q60" s="6">
        <v>27953.872538</v>
      </c>
      <c r="R60" s="42">
        <v>14.727306</v>
      </c>
      <c r="S60">
        <v>87.557231000000002</v>
      </c>
      <c r="T60" s="54">
        <v>14.727306</v>
      </c>
      <c r="U60">
        <v>8.289301</v>
      </c>
      <c r="V60">
        <v>8.9135000000000006E-2</v>
      </c>
      <c r="W60">
        <v>3.7166999999999999E-2</v>
      </c>
      <c r="X60">
        <v>7.4818999999999997E-2</v>
      </c>
      <c r="Y60">
        <v>8.1906540000000003</v>
      </c>
      <c r="Z60">
        <v>1.4159E-2</v>
      </c>
      <c r="AA60">
        <v>5.5240999999999998E-2</v>
      </c>
      <c r="AB60">
        <v>1.4159E-2</v>
      </c>
    </row>
    <row r="61" spans="1:45" x14ac:dyDescent="0.3">
      <c r="A61" t="s">
        <v>211</v>
      </c>
      <c r="B61" s="39" t="s">
        <v>212</v>
      </c>
      <c r="C61" s="46"/>
      <c r="D61">
        <v>811.8</v>
      </c>
      <c r="E61">
        <v>1.0440306508910551</v>
      </c>
      <c r="F61">
        <v>604</v>
      </c>
      <c r="G61" t="s">
        <v>58</v>
      </c>
      <c r="M61">
        <v>19107.450714999999</v>
      </c>
      <c r="N61">
        <v>12.793271000000001</v>
      </c>
      <c r="O61" s="47">
        <v>53.298155999999999</v>
      </c>
      <c r="P61">
        <v>62.453164000000001</v>
      </c>
      <c r="Q61" s="6">
        <v>19233.465178999999</v>
      </c>
      <c r="R61" s="42">
        <v>10.123918</v>
      </c>
      <c r="S61">
        <v>60.278210000000001</v>
      </c>
      <c r="T61" s="54">
        <v>10.123918</v>
      </c>
      <c r="U61">
        <v>6.8531899999999997</v>
      </c>
      <c r="V61">
        <v>6.2390000000000001E-2</v>
      </c>
      <c r="W61">
        <v>2.1121000000000001E-2</v>
      </c>
      <c r="X61">
        <v>8.1137000000000001E-2</v>
      </c>
      <c r="Y61">
        <v>7.7852430000000004</v>
      </c>
      <c r="Z61">
        <v>1.2643E-2</v>
      </c>
      <c r="AA61">
        <v>7.0373000000000005E-2</v>
      </c>
      <c r="AB61">
        <v>1.2643E-2</v>
      </c>
    </row>
    <row r="62" spans="1:45" x14ac:dyDescent="0.3">
      <c r="A62" t="s">
        <v>213</v>
      </c>
      <c r="B62" s="39" t="s">
        <v>214</v>
      </c>
      <c r="C62" s="46"/>
      <c r="D62">
        <v>226.39999999999998</v>
      </c>
      <c r="E62">
        <v>0.58309518948452999</v>
      </c>
      <c r="F62">
        <v>604</v>
      </c>
      <c r="G62" t="s">
        <v>58</v>
      </c>
      <c r="M62">
        <v>166.898552</v>
      </c>
      <c r="N62" t="s">
        <v>9</v>
      </c>
      <c r="O62" s="47">
        <v>0.427402</v>
      </c>
      <c r="P62">
        <v>0.444803</v>
      </c>
      <c r="Q62" s="6">
        <v>168.40255500000001</v>
      </c>
      <c r="R62" s="42">
        <v>8.0973000000000003E-2</v>
      </c>
      <c r="S62">
        <v>0.39169700000000002</v>
      </c>
      <c r="T62" s="54">
        <v>8.0973000000000003E-2</v>
      </c>
      <c r="U62">
        <v>0.352634</v>
      </c>
      <c r="V62" t="s">
        <v>9</v>
      </c>
      <c r="W62">
        <v>3.4399999999999999E-3</v>
      </c>
      <c r="X62">
        <v>5.0078999999999999E-2</v>
      </c>
      <c r="Y62">
        <v>0.34453600000000001</v>
      </c>
      <c r="Z62">
        <v>1.529E-3</v>
      </c>
      <c r="AA62">
        <v>3.0324E-2</v>
      </c>
      <c r="AB62">
        <v>1.529E-3</v>
      </c>
    </row>
    <row r="63" spans="1:45" x14ac:dyDescent="0.3">
      <c r="A63" t="s">
        <v>215</v>
      </c>
      <c r="B63" s="39" t="s">
        <v>216</v>
      </c>
      <c r="C63" s="46"/>
      <c r="D63" s="39">
        <v>814.6</v>
      </c>
      <c r="E63" s="39">
        <v>1.0440306508910551</v>
      </c>
      <c r="F63" s="39">
        <v>604</v>
      </c>
      <c r="G63" t="s">
        <v>58</v>
      </c>
      <c r="M63" t="s">
        <v>9</v>
      </c>
      <c r="N63">
        <v>52.740836000000002</v>
      </c>
      <c r="O63" s="47">
        <v>207.942612</v>
      </c>
      <c r="P63">
        <v>252.21346199999999</v>
      </c>
      <c r="Q63" s="6">
        <v>77219.569610999999</v>
      </c>
      <c r="R63" s="42">
        <v>40.695462999999997</v>
      </c>
      <c r="S63">
        <v>243.15418299999999</v>
      </c>
      <c r="T63" s="54">
        <v>40.695462999999997</v>
      </c>
      <c r="U63" t="s">
        <v>9</v>
      </c>
      <c r="V63">
        <v>0.21455399999999999</v>
      </c>
      <c r="W63">
        <v>6.3516000000000003E-2</v>
      </c>
      <c r="X63">
        <v>0.10653</v>
      </c>
      <c r="Y63">
        <v>31.775943000000002</v>
      </c>
      <c r="Z63">
        <v>2.0965999999999999E-2</v>
      </c>
      <c r="AA63">
        <v>8.5948999999999998E-2</v>
      </c>
      <c r="AB63">
        <v>2.0965999999999999E-2</v>
      </c>
    </row>
    <row r="64" spans="1:45" x14ac:dyDescent="0.3">
      <c r="A64" t="s">
        <v>217</v>
      </c>
      <c r="B64" s="39" t="s">
        <v>218</v>
      </c>
      <c r="C64" s="46"/>
      <c r="D64">
        <v>212.1</v>
      </c>
      <c r="E64">
        <v>0.85440037453175322</v>
      </c>
      <c r="F64">
        <v>604</v>
      </c>
      <c r="G64" t="s">
        <v>58</v>
      </c>
      <c r="M64">
        <v>6583.0890829999998</v>
      </c>
      <c r="N64">
        <v>4.359324</v>
      </c>
      <c r="O64" s="47">
        <v>18.786605000000002</v>
      </c>
      <c r="P64">
        <v>21.974907999999999</v>
      </c>
      <c r="Q64" s="6">
        <v>6624.9467009999998</v>
      </c>
      <c r="R64" s="42">
        <v>3.5230679999999999</v>
      </c>
      <c r="S64">
        <v>21.162541999999998</v>
      </c>
      <c r="T64" s="54">
        <v>3.5230679999999999</v>
      </c>
      <c r="U64">
        <v>2.6143969999999999</v>
      </c>
      <c r="V64">
        <v>5.5223000000000001E-2</v>
      </c>
      <c r="W64">
        <v>1.7698999999999999E-2</v>
      </c>
      <c r="X64">
        <v>8.0182000000000003E-2</v>
      </c>
      <c r="Y64">
        <v>2.694261</v>
      </c>
      <c r="Z64">
        <v>9.5809999999999992E-3</v>
      </c>
      <c r="AA64">
        <v>7.2383000000000003E-2</v>
      </c>
      <c r="AB64">
        <v>9.5809999999999992E-3</v>
      </c>
    </row>
    <row r="65" spans="1:28" x14ac:dyDescent="0.3">
      <c r="A65" t="s">
        <v>219</v>
      </c>
      <c r="B65" s="39" t="s">
        <v>220</v>
      </c>
      <c r="C65" s="46"/>
      <c r="D65">
        <v>714.2</v>
      </c>
      <c r="E65">
        <v>1.019803902718557</v>
      </c>
      <c r="F65">
        <v>206</v>
      </c>
      <c r="G65" t="s">
        <v>57</v>
      </c>
      <c r="M65" t="s">
        <v>9</v>
      </c>
      <c r="N65">
        <v>48.998251000000003</v>
      </c>
      <c r="O65" s="47">
        <v>183.40471099999999</v>
      </c>
      <c r="P65">
        <v>221.20353299999999</v>
      </c>
      <c r="Q65" s="6">
        <v>67391.61636</v>
      </c>
      <c r="R65" s="42">
        <v>35.370749000000004</v>
      </c>
      <c r="S65">
        <v>213.32209800000001</v>
      </c>
      <c r="T65" s="54">
        <v>35.370749000000004</v>
      </c>
      <c r="U65" t="s">
        <v>9</v>
      </c>
      <c r="V65">
        <v>0.52110599999999996</v>
      </c>
      <c r="W65">
        <v>6.7998000000000003E-2</v>
      </c>
      <c r="X65">
        <v>0.13247800000000001</v>
      </c>
      <c r="Y65">
        <v>33.148921000000001</v>
      </c>
      <c r="Z65">
        <v>2.5093000000000001E-2</v>
      </c>
      <c r="AA65">
        <v>0.110529</v>
      </c>
      <c r="AB65">
        <v>2.5093000000000001E-2</v>
      </c>
    </row>
    <row r="66" spans="1:28" x14ac:dyDescent="0.3">
      <c r="A66" t="s">
        <v>221</v>
      </c>
      <c r="B66" s="39" t="s">
        <v>222</v>
      </c>
      <c r="C66" s="46"/>
      <c r="D66">
        <v>714.2</v>
      </c>
      <c r="E66">
        <v>1.019803902718557</v>
      </c>
      <c r="F66">
        <v>206</v>
      </c>
      <c r="G66" t="s">
        <v>58</v>
      </c>
      <c r="M66">
        <v>2054.1983519999999</v>
      </c>
      <c r="N66">
        <v>1.4475070000000001</v>
      </c>
      <c r="O66" s="47">
        <v>5.752389</v>
      </c>
      <c r="P66">
        <v>6.7212909999999999</v>
      </c>
      <c r="Q66" s="6">
        <v>2067.7565159999999</v>
      </c>
      <c r="R66" s="42">
        <v>1.0797890000000001</v>
      </c>
      <c r="S66">
        <v>6.423667</v>
      </c>
      <c r="T66" s="54">
        <v>1.0797890000000001</v>
      </c>
      <c r="U66">
        <v>0.42627700000000002</v>
      </c>
      <c r="V66">
        <v>7.1676000000000004E-2</v>
      </c>
      <c r="W66">
        <v>1.0812E-2</v>
      </c>
      <c r="X66">
        <v>6.0101000000000002E-2</v>
      </c>
      <c r="Y66">
        <v>0.49522100000000002</v>
      </c>
      <c r="Z66">
        <v>5.1960000000000001E-3</v>
      </c>
      <c r="AA66">
        <v>5.5668000000000002E-2</v>
      </c>
      <c r="AB66">
        <v>5.1960000000000001E-3</v>
      </c>
    </row>
    <row r="67" spans="1:28" x14ac:dyDescent="0.3">
      <c r="A67" t="s">
        <v>223</v>
      </c>
      <c r="B67" s="39" t="s">
        <v>224</v>
      </c>
      <c r="C67" s="46"/>
      <c r="D67">
        <v>659.3</v>
      </c>
      <c r="E67">
        <v>1.0440306508910551</v>
      </c>
      <c r="F67">
        <v>206</v>
      </c>
      <c r="G67" t="s">
        <v>57</v>
      </c>
      <c r="M67" t="s">
        <v>9</v>
      </c>
      <c r="N67">
        <v>91.844116999999997</v>
      </c>
      <c r="O67" s="47">
        <v>0.61129100000000003</v>
      </c>
      <c r="P67">
        <v>454.76406600000001</v>
      </c>
      <c r="Q67" s="6">
        <v>139764.65163899999</v>
      </c>
      <c r="R67" s="42">
        <v>72.506390999999994</v>
      </c>
      <c r="S67">
        <v>438.7133</v>
      </c>
      <c r="T67" s="54">
        <v>72.506390999999994</v>
      </c>
      <c r="U67" t="s">
        <v>9</v>
      </c>
      <c r="V67">
        <v>0.40458499999999997</v>
      </c>
      <c r="W67">
        <v>0.33500400000000002</v>
      </c>
      <c r="X67">
        <v>0.15628600000000001</v>
      </c>
      <c r="Y67">
        <v>73.925408000000004</v>
      </c>
      <c r="Z67">
        <v>3.9273000000000002E-2</v>
      </c>
      <c r="AA67">
        <v>0.12827</v>
      </c>
      <c r="AB67">
        <v>3.9273000000000002E-2</v>
      </c>
    </row>
    <row r="68" spans="1:28" x14ac:dyDescent="0.3">
      <c r="A68" t="s">
        <v>225</v>
      </c>
      <c r="B68" s="39" t="s">
        <v>226</v>
      </c>
      <c r="C68" s="46"/>
      <c r="D68">
        <v>659.3</v>
      </c>
      <c r="E68">
        <v>1.0440306508910551</v>
      </c>
      <c r="F68">
        <v>206</v>
      </c>
      <c r="G68" t="s">
        <v>58</v>
      </c>
      <c r="M68">
        <v>4377.8448470000003</v>
      </c>
      <c r="N68">
        <v>2.799858</v>
      </c>
      <c r="O68" s="47">
        <v>11.995749999999999</v>
      </c>
      <c r="P68">
        <v>13.931708</v>
      </c>
      <c r="Q68" s="6">
        <v>4407.5338250000004</v>
      </c>
      <c r="R68" s="42">
        <v>2.2771340000000002</v>
      </c>
      <c r="S68">
        <v>13.46888</v>
      </c>
      <c r="T68" s="54">
        <v>2.2771340000000002</v>
      </c>
      <c r="U68">
        <v>3.415149</v>
      </c>
      <c r="V68">
        <v>4.8786000000000003E-2</v>
      </c>
      <c r="W68">
        <v>1.1606999999999999E-2</v>
      </c>
      <c r="X68">
        <v>6.0049999999999999E-2</v>
      </c>
      <c r="Y68">
        <v>3.4896859999999998</v>
      </c>
      <c r="Z68">
        <v>6.6499999999999997E-3</v>
      </c>
      <c r="AA68">
        <v>4.6670999999999997E-2</v>
      </c>
      <c r="AB68">
        <v>6.6499999999999997E-3</v>
      </c>
    </row>
    <row r="69" spans="1:28" x14ac:dyDescent="0.3">
      <c r="A69" t="s">
        <v>227</v>
      </c>
      <c r="B69" s="39" t="s">
        <v>228</v>
      </c>
      <c r="C69" s="46"/>
      <c r="D69">
        <v>223.60000000000002</v>
      </c>
      <c r="E69">
        <v>0.14142135623730953</v>
      </c>
      <c r="F69">
        <v>604</v>
      </c>
      <c r="G69" t="s">
        <v>58</v>
      </c>
      <c r="M69">
        <v>13684.244365</v>
      </c>
      <c r="N69">
        <v>9.0381319999999992</v>
      </c>
      <c r="O69" s="47">
        <v>38.729182000000002</v>
      </c>
      <c r="P69">
        <v>45.268520000000002</v>
      </c>
      <c r="Q69" s="6">
        <v>13772.826939</v>
      </c>
      <c r="R69" s="42">
        <v>7.300503</v>
      </c>
      <c r="S69">
        <v>43.697870000000002</v>
      </c>
      <c r="T69" s="54">
        <v>7.300503</v>
      </c>
      <c r="U69">
        <v>5.1440609999999998</v>
      </c>
      <c r="V69">
        <v>6.2898999999999997E-2</v>
      </c>
      <c r="W69">
        <v>2.5859E-2</v>
      </c>
      <c r="X69">
        <v>5.4663000000000003E-2</v>
      </c>
      <c r="Y69">
        <v>5.3074589999999997</v>
      </c>
      <c r="Z69">
        <v>1.4504E-2</v>
      </c>
      <c r="AA69">
        <v>6.4737000000000003E-2</v>
      </c>
      <c r="AB69">
        <v>1.4504E-2</v>
      </c>
    </row>
    <row r="70" spans="1:28" x14ac:dyDescent="0.3">
      <c r="A70" t="s">
        <v>229</v>
      </c>
      <c r="B70" s="39" t="s">
        <v>230</v>
      </c>
      <c r="C70" s="46"/>
      <c r="D70">
        <v>10.699999999999996</v>
      </c>
      <c r="E70">
        <v>0.28284271247461906</v>
      </c>
      <c r="F70">
        <v>206</v>
      </c>
      <c r="G70" t="s">
        <v>57</v>
      </c>
      <c r="M70" t="s">
        <v>9</v>
      </c>
      <c r="N70">
        <v>359.64123799999999</v>
      </c>
      <c r="O70" s="47" t="s">
        <v>9</v>
      </c>
      <c r="P70">
        <v>1872.1749130000001</v>
      </c>
      <c r="Q70" s="6">
        <v>571185.654262</v>
      </c>
      <c r="R70" s="42" t="s">
        <v>9</v>
      </c>
      <c r="S70">
        <v>1804.216727</v>
      </c>
      <c r="T70" s="54" t="s">
        <v>9</v>
      </c>
      <c r="U70" t="s">
        <v>9</v>
      </c>
      <c r="V70">
        <v>0.53547</v>
      </c>
      <c r="W70" t="s">
        <v>9</v>
      </c>
      <c r="X70">
        <v>0.769293</v>
      </c>
      <c r="Y70">
        <v>305.92791299999999</v>
      </c>
      <c r="Z70" t="s">
        <v>9</v>
      </c>
      <c r="AA70">
        <v>0.67325500000000005</v>
      </c>
      <c r="AB70" t="s">
        <v>9</v>
      </c>
    </row>
    <row r="71" spans="1:28" ht="16.2" customHeight="1" x14ac:dyDescent="0.3">
      <c r="A71" t="s">
        <v>231</v>
      </c>
      <c r="B71" s="39" t="s">
        <v>232</v>
      </c>
      <c r="C71" s="46"/>
      <c r="D71">
        <v>10.699999999999996</v>
      </c>
      <c r="E71">
        <v>0.28284271247461906</v>
      </c>
      <c r="F71">
        <v>206</v>
      </c>
      <c r="G71" t="s">
        <v>58</v>
      </c>
      <c r="M71" s="43">
        <v>17761.949324000001</v>
      </c>
      <c r="N71" s="43">
        <v>11.680628</v>
      </c>
      <c r="O71" s="47">
        <v>49.154124000000003</v>
      </c>
      <c r="P71" s="43">
        <v>57.658501999999999</v>
      </c>
      <c r="Q71" s="43">
        <v>17885.147228000002</v>
      </c>
      <c r="R71" s="54">
        <v>9.3839860000000002</v>
      </c>
      <c r="S71" s="43">
        <v>55.517741999999998</v>
      </c>
      <c r="T71" s="54">
        <v>9.3839860000000002</v>
      </c>
      <c r="U71" s="43">
        <v>4.8093380000000003</v>
      </c>
      <c r="V71" s="43">
        <v>8.2879999999999995E-2</v>
      </c>
      <c r="W71" s="43">
        <v>3.159E-2</v>
      </c>
      <c r="X71" s="43">
        <v>7.8575999999999993E-2</v>
      </c>
      <c r="Y71" s="43">
        <v>4.4706489999999999</v>
      </c>
      <c r="Z71" s="43">
        <v>1.0973E-2</v>
      </c>
      <c r="AA71">
        <v>6.8043000000000006E-2</v>
      </c>
      <c r="AB71">
        <v>1.0973E-2</v>
      </c>
    </row>
    <row r="72" spans="1:28" x14ac:dyDescent="0.3">
      <c r="A72" t="s">
        <v>235</v>
      </c>
      <c r="B72" s="41">
        <v>43842.514594907407</v>
      </c>
      <c r="C72" s="52"/>
      <c r="D72">
        <v>227.70000000000002</v>
      </c>
      <c r="E72">
        <v>0.22360679774997899</v>
      </c>
      <c r="F72">
        <v>604</v>
      </c>
      <c r="G72" t="s">
        <v>58</v>
      </c>
      <c r="M72" s="43">
        <v>20468.810000000001</v>
      </c>
      <c r="N72" s="43">
        <v>13.48</v>
      </c>
      <c r="O72" s="43">
        <v>56.99</v>
      </c>
      <c r="P72" s="43">
        <v>67.040000000000006</v>
      </c>
      <c r="Q72" s="43">
        <v>20607</v>
      </c>
      <c r="R72" s="43">
        <v>12.89</v>
      </c>
      <c r="S72" s="43">
        <v>64.58</v>
      </c>
      <c r="T72" s="43">
        <v>10.85</v>
      </c>
      <c r="U72" s="43">
        <v>8.663532</v>
      </c>
      <c r="V72" s="43">
        <v>8.4361000000000005E-2</v>
      </c>
      <c r="W72" s="43">
        <v>3.4202000000000003E-2</v>
      </c>
      <c r="X72" s="43">
        <v>6.3126000000000002E-2</v>
      </c>
      <c r="Y72" s="43">
        <v>7.6281059999999998</v>
      </c>
      <c r="Z72" s="43">
        <v>3.2164999999999999E-2</v>
      </c>
      <c r="AA72" s="44">
        <v>5.6432999999999997E-2</v>
      </c>
      <c r="AB72" s="44">
        <v>1.2985E-2</v>
      </c>
    </row>
    <row r="73" spans="1:28" x14ac:dyDescent="0.3">
      <c r="A73" t="s">
        <v>236</v>
      </c>
      <c r="B73" s="41">
        <v>43842.73914351852</v>
      </c>
      <c r="C73" s="52"/>
      <c r="D73">
        <v>117.39999999999999</v>
      </c>
      <c r="E73">
        <v>0.22360679774997899</v>
      </c>
      <c r="F73">
        <v>604</v>
      </c>
      <c r="G73" t="s">
        <v>58</v>
      </c>
      <c r="M73" s="43">
        <v>28569.98</v>
      </c>
      <c r="N73" s="43">
        <v>18.96</v>
      </c>
      <c r="O73" s="43">
        <v>78.77</v>
      </c>
      <c r="P73" s="43">
        <v>93.17</v>
      </c>
      <c r="Q73" s="43">
        <v>28757</v>
      </c>
      <c r="R73" s="43">
        <v>17.86</v>
      </c>
      <c r="S73" s="43">
        <v>89.81</v>
      </c>
      <c r="T73" s="43">
        <v>15.16</v>
      </c>
      <c r="U73" s="43">
        <v>12.621839</v>
      </c>
      <c r="V73" s="43">
        <v>9.9363999999999994E-2</v>
      </c>
      <c r="W73" s="43">
        <v>4.1882000000000003E-2</v>
      </c>
      <c r="X73" s="43">
        <v>5.0689999999999999E-2</v>
      </c>
      <c r="Y73" s="43">
        <v>13.022608</v>
      </c>
      <c r="Z73" s="43">
        <v>4.5379999999999997E-2</v>
      </c>
      <c r="AA73" s="44">
        <v>6.1462999999999997E-2</v>
      </c>
      <c r="AB73" s="44">
        <v>1.3984E-2</v>
      </c>
    </row>
    <row r="74" spans="1:28" x14ac:dyDescent="0.3">
      <c r="A74" t="s">
        <v>237</v>
      </c>
      <c r="B74" s="41">
        <v>43873.423877314817</v>
      </c>
      <c r="C74" s="52"/>
      <c r="D74">
        <v>214.8</v>
      </c>
      <c r="E74">
        <v>0.22360679774997899</v>
      </c>
      <c r="F74">
        <v>604</v>
      </c>
      <c r="G74" t="s">
        <v>58</v>
      </c>
      <c r="M74" s="43" t="s">
        <v>9</v>
      </c>
      <c r="N74" s="43">
        <v>51.51</v>
      </c>
      <c r="O74" s="43">
        <v>203.66</v>
      </c>
      <c r="P74" s="43">
        <v>247.01</v>
      </c>
      <c r="Q74" s="43">
        <v>76123</v>
      </c>
      <c r="R74" s="43">
        <v>47.28</v>
      </c>
      <c r="S74" s="43">
        <v>238.07</v>
      </c>
      <c r="T74" s="43">
        <v>40.1</v>
      </c>
      <c r="U74" s="43" t="s">
        <v>9</v>
      </c>
      <c r="V74" s="43">
        <v>0.19409499999999999</v>
      </c>
      <c r="W74" s="43">
        <v>5.321E-2</v>
      </c>
      <c r="X74" s="43">
        <v>0.106832</v>
      </c>
      <c r="Y74" s="43">
        <v>30.225466999999998</v>
      </c>
      <c r="Z74" s="43">
        <v>5.2495E-2</v>
      </c>
      <c r="AA74" s="44">
        <v>0.100179</v>
      </c>
      <c r="AB74" s="44">
        <v>1.9838000000000001E-2</v>
      </c>
    </row>
    <row r="75" spans="1:28" x14ac:dyDescent="0.3">
      <c r="A75" t="s">
        <v>238</v>
      </c>
      <c r="B75" s="41">
        <v>43873.604259259257</v>
      </c>
      <c r="C75" s="52"/>
      <c r="D75">
        <v>200.6</v>
      </c>
      <c r="E75">
        <v>0.14142135623730953</v>
      </c>
      <c r="F75">
        <v>604</v>
      </c>
      <c r="G75" t="s">
        <v>58</v>
      </c>
      <c r="M75" s="43">
        <v>27637.16</v>
      </c>
      <c r="N75" s="43">
        <v>18.420000000000002</v>
      </c>
      <c r="O75" s="43">
        <v>76.650000000000006</v>
      </c>
      <c r="P75" s="43">
        <v>90.73</v>
      </c>
      <c r="Q75" s="43">
        <v>27795</v>
      </c>
      <c r="R75" s="43">
        <v>17.36</v>
      </c>
      <c r="S75" s="43">
        <v>87.62</v>
      </c>
      <c r="T75" s="43">
        <v>14.59</v>
      </c>
      <c r="U75" s="43">
        <v>17.060361</v>
      </c>
      <c r="V75" s="43">
        <v>9.9134E-2</v>
      </c>
      <c r="W75" s="43">
        <v>4.3003E-2</v>
      </c>
      <c r="X75" s="43">
        <v>7.2828000000000004E-2</v>
      </c>
      <c r="Y75" s="43">
        <v>16.792428999999998</v>
      </c>
      <c r="Z75" s="43">
        <v>4.6877000000000002E-2</v>
      </c>
      <c r="AA75" s="44">
        <v>8.3930000000000005E-2</v>
      </c>
      <c r="AB75" s="44">
        <v>1.8294000000000001E-2</v>
      </c>
    </row>
    <row r="76" spans="1:28" x14ac:dyDescent="0.3">
      <c r="A76" t="s">
        <v>239</v>
      </c>
      <c r="B76" s="41">
        <v>43873.772696759261</v>
      </c>
      <c r="C76" s="52"/>
      <c r="D76">
        <v>116</v>
      </c>
      <c r="E76">
        <v>0.28284271247461906</v>
      </c>
      <c r="F76">
        <v>604</v>
      </c>
      <c r="G76" t="s">
        <v>58</v>
      </c>
      <c r="M76" s="43" t="s">
        <v>9</v>
      </c>
      <c r="N76" s="54">
        <f>T76</f>
        <v>28.43</v>
      </c>
      <c r="O76" s="43" t="s">
        <v>9</v>
      </c>
      <c r="P76" s="43">
        <v>176.66</v>
      </c>
      <c r="Q76" s="43">
        <v>54515</v>
      </c>
      <c r="R76" s="43">
        <v>33.85</v>
      </c>
      <c r="S76" s="43">
        <v>170.31</v>
      </c>
      <c r="T76" s="43">
        <v>28.43</v>
      </c>
      <c r="U76" s="43" t="s">
        <v>9</v>
      </c>
      <c r="V76" s="43" t="s">
        <v>9</v>
      </c>
      <c r="W76" s="43" t="s">
        <v>9</v>
      </c>
      <c r="X76" s="43">
        <v>8.2699999999999996E-2</v>
      </c>
      <c r="Y76" s="43">
        <v>24.98573</v>
      </c>
      <c r="Z76" s="54">
        <f>AB76</f>
        <v>1.4647E-2</v>
      </c>
      <c r="AA76" s="53">
        <v>9.2601000000000003E-2</v>
      </c>
      <c r="AB76" s="53">
        <v>1.4647E-2</v>
      </c>
    </row>
    <row r="77" spans="1:28" x14ac:dyDescent="0.3"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8" ht="15.6" x14ac:dyDescent="0.3">
      <c r="M78" s="48"/>
      <c r="N78" s="49"/>
      <c r="O78" s="49"/>
      <c r="P78" s="44"/>
      <c r="Q78" s="50"/>
      <c r="R78" s="51"/>
      <c r="S78" s="51"/>
      <c r="T78" s="49"/>
      <c r="U78" s="49"/>
      <c r="V78" s="49"/>
      <c r="W78" s="44"/>
      <c r="X78" s="51"/>
      <c r="Y78" s="51"/>
      <c r="Z78" s="51"/>
      <c r="AA78" s="44"/>
      <c r="AB78" s="44"/>
    </row>
    <row r="79" spans="1:28" ht="15.6" x14ac:dyDescent="0.3">
      <c r="A79" t="s">
        <v>274</v>
      </c>
      <c r="B79" t="s">
        <v>275</v>
      </c>
      <c r="D79">
        <v>400</v>
      </c>
      <c r="E79">
        <v>1</v>
      </c>
      <c r="F79">
        <v>206</v>
      </c>
      <c r="G79" t="s">
        <v>57</v>
      </c>
      <c r="M79" s="48">
        <v>31.171798666666664</v>
      </c>
      <c r="N79" s="49">
        <v>0</v>
      </c>
      <c r="O79" s="49">
        <v>7.0188833333333339E-2</v>
      </c>
      <c r="P79" s="44">
        <v>6.9244E-2</v>
      </c>
      <c r="Q79" s="50">
        <v>31.930371666666662</v>
      </c>
      <c r="R79" s="51">
        <v>9.2025000000000006E-3</v>
      </c>
      <c r="S79" s="51">
        <v>2.619616666666667E-2</v>
      </c>
      <c r="T79" s="49">
        <v>0.01</v>
      </c>
      <c r="U79" s="49">
        <v>0.95368916666666659</v>
      </c>
      <c r="V79" s="49">
        <v>2.3284166666666672E-2</v>
      </c>
      <c r="W79" s="44">
        <v>2.4390000000000002E-3</v>
      </c>
      <c r="X79" s="51">
        <v>2.7163666666666669E-2</v>
      </c>
      <c r="Y79" s="51">
        <v>1.0628610000000001</v>
      </c>
      <c r="Z79" s="51">
        <v>3.0074166666666666E-2</v>
      </c>
      <c r="AA79" s="44">
        <v>5.3632666666666669E-2</v>
      </c>
      <c r="AB79" s="44">
        <v>1.0975E-3</v>
      </c>
    </row>
    <row r="80" spans="1:28" ht="15.6" x14ac:dyDescent="0.3">
      <c r="M80" s="48"/>
      <c r="N80" s="49"/>
      <c r="O80" s="49"/>
      <c r="P80" s="44"/>
      <c r="Q80" s="50"/>
      <c r="R80" s="51"/>
      <c r="S80" s="51"/>
      <c r="T80" s="49"/>
      <c r="U80" s="49"/>
      <c r="V80" s="49"/>
      <c r="W80" s="44"/>
      <c r="X80" s="51"/>
      <c r="Y80" s="51"/>
      <c r="Z80" s="51"/>
      <c r="AA80" s="44"/>
      <c r="AB80" s="44"/>
    </row>
    <row r="81" spans="1:41" x14ac:dyDescent="0.3"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41" x14ac:dyDescent="0.3">
      <c r="A82" s="43" t="s">
        <v>277</v>
      </c>
      <c r="B82" s="30">
        <v>44340</v>
      </c>
      <c r="C82" s="30"/>
      <c r="D82">
        <v>44.9</v>
      </c>
      <c r="E82">
        <v>0.28299999999999997</v>
      </c>
      <c r="F82">
        <v>506</v>
      </c>
      <c r="G82" t="s">
        <v>58</v>
      </c>
      <c r="L82" s="47"/>
      <c r="M82" s="47">
        <v>4037.0737340000001</v>
      </c>
      <c r="N82" s="47">
        <v>2.5496370000000002</v>
      </c>
      <c r="O82" s="47">
        <v>10.63081</v>
      </c>
      <c r="P82" s="47">
        <v>12.959042</v>
      </c>
      <c r="Q82" s="47">
        <v>4068.4833090000002</v>
      </c>
      <c r="R82" s="47">
        <v>2.5078640000000001</v>
      </c>
      <c r="S82" s="47">
        <v>12.503798</v>
      </c>
      <c r="T82" s="47">
        <v>1.997995</v>
      </c>
      <c r="U82" s="47">
        <v>18.475000000000001</v>
      </c>
      <c r="V82" s="47">
        <v>4.4533000000000003E-2</v>
      </c>
      <c r="W82" s="47">
        <v>4.8756000000000001E-2</v>
      </c>
      <c r="X82" s="47">
        <v>6.1794000000000002E-2</v>
      </c>
      <c r="Y82" s="47">
        <v>19.45917</v>
      </c>
      <c r="Z82" s="47">
        <v>3.3423000000000001E-2</v>
      </c>
      <c r="AA82" s="47">
        <v>6.9240999999999997E-2</v>
      </c>
      <c r="AB82" s="47">
        <v>1.1294E-2</v>
      </c>
      <c r="AC82" s="47"/>
    </row>
    <row r="83" spans="1:41" x14ac:dyDescent="0.3">
      <c r="A83" s="43" t="s">
        <v>278</v>
      </c>
      <c r="B83" s="30">
        <v>44341</v>
      </c>
      <c r="C83" s="30"/>
      <c r="D83">
        <v>115.1</v>
      </c>
      <c r="E83">
        <v>0.28299999999999997</v>
      </c>
      <c r="F83">
        <v>506</v>
      </c>
      <c r="G83" s="43" t="s">
        <v>58</v>
      </c>
      <c r="L83" s="47"/>
      <c r="M83" s="47" t="s">
        <v>9</v>
      </c>
      <c r="N83" s="47">
        <v>55.597977</v>
      </c>
      <c r="O83" s="47">
        <v>211.68192400000001</v>
      </c>
      <c r="P83" s="47">
        <v>270.77035100000001</v>
      </c>
      <c r="Q83" s="47">
        <v>91402</v>
      </c>
      <c r="R83" s="47">
        <v>50.958511000000001</v>
      </c>
      <c r="S83" s="47">
        <v>255.333607</v>
      </c>
      <c r="T83" s="47">
        <v>41.555796000000001</v>
      </c>
      <c r="U83" s="47" t="s">
        <v>9</v>
      </c>
      <c r="V83" s="47">
        <v>0.185782</v>
      </c>
      <c r="W83" s="47">
        <v>0.24857699999999999</v>
      </c>
      <c r="X83" s="47">
        <v>0.10163899999999999</v>
      </c>
      <c r="Y83" s="47">
        <v>110.52704199999999</v>
      </c>
      <c r="Z83" s="47">
        <v>8.2683000000000006E-2</v>
      </c>
      <c r="AA83" s="47">
        <v>0.38327299999999997</v>
      </c>
      <c r="AB83" s="47">
        <v>5.0430999999999997E-2</v>
      </c>
      <c r="AC83" s="47"/>
    </row>
    <row r="84" spans="1:41" x14ac:dyDescent="0.3">
      <c r="A84" s="43" t="s">
        <v>279</v>
      </c>
      <c r="B84" s="30">
        <v>44342</v>
      </c>
      <c r="C84" s="30"/>
      <c r="D84" s="43">
        <v>13.1</v>
      </c>
      <c r="E84" s="43">
        <v>0.28299999999999997</v>
      </c>
      <c r="F84">
        <v>406</v>
      </c>
      <c r="G84" s="43" t="s">
        <v>58</v>
      </c>
      <c r="L84" s="47"/>
      <c r="M84" s="47">
        <v>1804.673</v>
      </c>
      <c r="N84" s="47">
        <v>0.99006000000000005</v>
      </c>
      <c r="O84" s="47">
        <v>4.2818569999999996</v>
      </c>
      <c r="P84" s="47">
        <v>5.2298359999999997</v>
      </c>
      <c r="Q84" s="47">
        <v>1821.7528890000001</v>
      </c>
      <c r="R84" s="47">
        <v>0.99834999999999996</v>
      </c>
      <c r="S84" s="47">
        <v>5.0217890000000001</v>
      </c>
      <c r="T84" s="47">
        <v>0.80569999999999997</v>
      </c>
      <c r="U84" s="47">
        <v>0.890374</v>
      </c>
      <c r="V84" s="47">
        <v>2.8472999999999998E-2</v>
      </c>
      <c r="W84" s="47">
        <v>6.535E-3</v>
      </c>
      <c r="X84" s="47">
        <v>3.2419999999999997E-2</v>
      </c>
      <c r="Y84" s="47">
        <v>1.4180410000000001</v>
      </c>
      <c r="Z84" s="47">
        <v>2.7483E-2</v>
      </c>
      <c r="AA84" s="47">
        <v>4.4364000000000001E-2</v>
      </c>
      <c r="AB84" s="47">
        <v>3.0219999999999999E-3</v>
      </c>
      <c r="AC84" s="47"/>
    </row>
    <row r="85" spans="1:41" x14ac:dyDescent="0.3">
      <c r="A85" s="43" t="s">
        <v>280</v>
      </c>
      <c r="B85" s="30">
        <v>44343</v>
      </c>
      <c r="C85" s="30"/>
      <c r="D85">
        <v>195.5</v>
      </c>
      <c r="E85">
        <v>0.28299999999999997</v>
      </c>
      <c r="F85">
        <v>506</v>
      </c>
      <c r="G85" s="43" t="s">
        <v>58</v>
      </c>
      <c r="L85" s="47"/>
      <c r="M85" s="47">
        <v>46490</v>
      </c>
      <c r="N85" s="47">
        <v>28.104668</v>
      </c>
      <c r="O85" s="47">
        <v>119.67631799999999</v>
      </c>
      <c r="P85" s="47">
        <v>148.27276699999999</v>
      </c>
      <c r="Q85" s="47">
        <v>51206</v>
      </c>
      <c r="R85" s="47">
        <v>28.075437000000001</v>
      </c>
      <c r="S85" s="47">
        <v>142.83760899999999</v>
      </c>
      <c r="T85" s="47">
        <v>22.421156</v>
      </c>
      <c r="U85" s="47">
        <v>288.00505399999997</v>
      </c>
      <c r="V85" s="47" t="s">
        <v>9</v>
      </c>
      <c r="W85" s="47">
        <v>1.0700190000000001</v>
      </c>
      <c r="X85" s="47">
        <v>345.86655200000001</v>
      </c>
      <c r="Y85" s="47">
        <v>345</v>
      </c>
      <c r="Z85" s="47">
        <v>0.85320499999999999</v>
      </c>
      <c r="AA85" s="47">
        <v>0.23130100000000001</v>
      </c>
      <c r="AB85" s="47">
        <v>0.23130100000000001</v>
      </c>
      <c r="AC85" s="47"/>
    </row>
    <row r="86" spans="1:41" x14ac:dyDescent="0.3"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spans="1:41" x14ac:dyDescent="0.3">
      <c r="A87" s="46" t="s">
        <v>282</v>
      </c>
      <c r="B87" s="1">
        <v>44450.805439814816</v>
      </c>
      <c r="C87" s="1"/>
      <c r="D87" s="58">
        <f>71.2-32.5</f>
        <v>38.700000000000003</v>
      </c>
      <c r="E87" s="59">
        <f>SQRT(0.2^2+0.3^2)</f>
        <v>0.36055512754639896</v>
      </c>
      <c r="F87">
        <v>406</v>
      </c>
      <c r="G87" t="s">
        <v>58</v>
      </c>
      <c r="L87" s="47"/>
      <c r="M87" s="43">
        <v>11866.11</v>
      </c>
      <c r="N87" s="43">
        <v>7.0605570000000002</v>
      </c>
      <c r="O87" s="43">
        <v>27.414725000000001</v>
      </c>
      <c r="P87" s="43">
        <v>34.626479000000003</v>
      </c>
      <c r="Q87" s="43">
        <v>11906.21</v>
      </c>
      <c r="R87" s="43">
        <v>6.6257960000000002</v>
      </c>
      <c r="S87" s="43">
        <v>33.323745000000002</v>
      </c>
      <c r="T87" s="43">
        <v>5.139621</v>
      </c>
      <c r="U87" s="43">
        <v>4.5344670000000002</v>
      </c>
      <c r="V87" s="43">
        <v>4.5412000000000001E-2</v>
      </c>
      <c r="W87" s="43">
        <v>1.6454E-2</v>
      </c>
      <c r="X87" s="43">
        <v>5.4816999999999998E-2</v>
      </c>
      <c r="Y87" s="43">
        <v>4.3218629999999996</v>
      </c>
      <c r="Z87" s="43">
        <v>3.4499000000000002E-2</v>
      </c>
      <c r="AA87" s="43">
        <v>5.2159999999999998E-2</v>
      </c>
      <c r="AB87" s="43">
        <v>7.8079999999999998E-3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</row>
    <row r="88" spans="1:41" x14ac:dyDescent="0.3">
      <c r="A88" s="46" t="s">
        <v>283</v>
      </c>
      <c r="B88" s="1">
        <v>44450.598333333335</v>
      </c>
      <c r="C88" s="1"/>
      <c r="D88" s="58">
        <f>60.6-32.2</f>
        <v>28.4</v>
      </c>
      <c r="E88" s="59">
        <f>SQRT(0.2^2+0.2^2)</f>
        <v>0.28284271247461906</v>
      </c>
      <c r="F88">
        <v>406</v>
      </c>
      <c r="G88" t="s">
        <v>58</v>
      </c>
      <c r="L88" s="47"/>
      <c r="M88" s="43">
        <v>22998.323065</v>
      </c>
      <c r="N88" s="43">
        <v>15.309144999999999</v>
      </c>
      <c r="O88" s="43">
        <v>59.057592</v>
      </c>
      <c r="P88" s="43">
        <v>75.113114999999993</v>
      </c>
      <c r="Q88" s="43">
        <v>23680.004580000001</v>
      </c>
      <c r="R88" s="43">
        <v>14.227842000000001</v>
      </c>
      <c r="S88" s="43">
        <v>72.238327999999996</v>
      </c>
      <c r="T88" s="43">
        <v>11.170377</v>
      </c>
      <c r="U88" s="43">
        <v>8.8787210000000005</v>
      </c>
      <c r="V88" s="43">
        <v>5.885E-2</v>
      </c>
      <c r="W88" s="43">
        <v>3.9673E-2</v>
      </c>
      <c r="X88" s="43">
        <v>4.6738000000000002E-2</v>
      </c>
      <c r="Y88" s="43">
        <v>7.7227550000000003</v>
      </c>
      <c r="Z88" s="43">
        <v>3.5827999999999999E-2</v>
      </c>
      <c r="AA88" s="43">
        <v>5.2984000000000003E-2</v>
      </c>
      <c r="AB88" s="43">
        <v>1.2324999999999999E-2</v>
      </c>
      <c r="AC88" s="43">
        <v>3.8606000000000001E-2</v>
      </c>
      <c r="AD88" s="43">
        <v>15.675096</v>
      </c>
      <c r="AE88" s="43">
        <v>0.38441199999999998</v>
      </c>
      <c r="AF88" s="43" t="s">
        <v>9</v>
      </c>
      <c r="AG88" s="43">
        <v>6.7178000000000002E-2</v>
      </c>
      <c r="AH88" s="43">
        <v>6.2223000000000001E-2</v>
      </c>
      <c r="AI88" s="43">
        <v>3.3478000000000001E-2</v>
      </c>
      <c r="AJ88" s="43">
        <v>13.719906</v>
      </c>
      <c r="AK88" s="43">
        <v>0.25181500000000001</v>
      </c>
      <c r="AL88" s="43">
        <v>28.978045999999999</v>
      </c>
      <c r="AM88" s="43">
        <v>7.3346999999999996E-2</v>
      </c>
      <c r="AN88" s="43">
        <v>0.110335</v>
      </c>
      <c r="AO88" s="43">
        <v>0.99992599999999998</v>
      </c>
    </row>
    <row r="90" spans="1:41" x14ac:dyDescent="0.3">
      <c r="A90" s="43" t="s">
        <v>298</v>
      </c>
      <c r="B90" s="60">
        <v>44406.813792997687</v>
      </c>
      <c r="C90" s="43" t="s">
        <v>287</v>
      </c>
      <c r="H90" s="34">
        <f>359.38-346.64</f>
        <v>12.740000000000009</v>
      </c>
      <c r="I90">
        <f>1555.69-1543.65</f>
        <v>12.039999999999964</v>
      </c>
      <c r="M90">
        <v>653.67441342169525</v>
      </c>
      <c r="N90">
        <v>0.40490770233502232</v>
      </c>
      <c r="O90">
        <v>1.7095048799068711</v>
      </c>
      <c r="P90">
        <v>2.039037745443284</v>
      </c>
      <c r="Q90" s="6">
        <v>657.10207782690463</v>
      </c>
      <c r="R90" s="6">
        <v>0.40383116133875752</v>
      </c>
      <c r="S90">
        <v>2.0316392235665282</v>
      </c>
      <c r="T90">
        <v>0.3283359770671968</v>
      </c>
      <c r="U90">
        <v>0.31624268930491589</v>
      </c>
      <c r="V90">
        <v>3.4207094060653621E-2</v>
      </c>
      <c r="W90">
        <v>4.8061055968272436E-3</v>
      </c>
      <c r="X90">
        <v>2.7953261317859909E-2</v>
      </c>
      <c r="Y90">
        <v>0.78679523891196546</v>
      </c>
      <c r="Z90">
        <v>3.6745103449709618E-2</v>
      </c>
      <c r="AA90">
        <v>3.4554812524507733E-2</v>
      </c>
      <c r="AB90">
        <v>1.754955229990649E-3</v>
      </c>
    </row>
    <row r="91" spans="1:41" x14ac:dyDescent="0.3">
      <c r="A91" s="43" t="s">
        <v>297</v>
      </c>
      <c r="B91" s="60">
        <v>44424.666743912043</v>
      </c>
      <c r="C91" s="43" t="s">
        <v>287</v>
      </c>
      <c r="H91" s="34">
        <f>358.72-345.77</f>
        <v>12.950000000000045</v>
      </c>
      <c r="I91" s="43">
        <f>1556.89-1543.21</f>
        <v>13.680000000000064</v>
      </c>
      <c r="M91">
        <v>11913.825652636569</v>
      </c>
      <c r="N91">
        <v>7.7689641168775863</v>
      </c>
      <c r="O91">
        <v>31.920244569000801</v>
      </c>
      <c r="P91">
        <v>39.146771952384697</v>
      </c>
      <c r="Q91" s="6">
        <v>11944.50449188514</v>
      </c>
      <c r="R91" s="6">
        <v>7.3672714309715994</v>
      </c>
      <c r="S91">
        <v>37.724139732529927</v>
      </c>
      <c r="T91">
        <v>5.9939675281043741</v>
      </c>
      <c r="U91">
        <v>5.6106078077673196</v>
      </c>
      <c r="V91">
        <v>9.367207912144182E-2</v>
      </c>
      <c r="W91">
        <v>4.1626256378288741E-2</v>
      </c>
      <c r="X91">
        <v>6.5740898448023152E-2</v>
      </c>
      <c r="Y91">
        <v>5.6320943459816597</v>
      </c>
      <c r="Z91">
        <v>5.1832172363986587E-2</v>
      </c>
      <c r="AA91">
        <v>5.3954101935348317E-2</v>
      </c>
      <c r="AB91">
        <v>9.9260615914300923E-3</v>
      </c>
    </row>
    <row r="92" spans="1:41" x14ac:dyDescent="0.3">
      <c r="A92" s="43" t="s">
        <v>299</v>
      </c>
      <c r="B92" s="60">
        <v>44425.779112777767</v>
      </c>
      <c r="C92" s="43" t="s">
        <v>287</v>
      </c>
      <c r="H92">
        <f>359.19-346.19</f>
        <v>13</v>
      </c>
      <c r="I92">
        <f>1544.62-1531.02</f>
        <v>13.599999999999909</v>
      </c>
      <c r="M92">
        <v>5152.4876572634448</v>
      </c>
      <c r="N92">
        <v>3.3065182298002171</v>
      </c>
      <c r="O92">
        <v>13.753828004881861</v>
      </c>
      <c r="P92">
        <v>16.771411603842399</v>
      </c>
      <c r="Q92" s="6">
        <v>5167.2314695484038</v>
      </c>
      <c r="R92" s="6">
        <v>3.118747865648809</v>
      </c>
      <c r="S92">
        <v>16.25696726312766</v>
      </c>
      <c r="T92">
        <v>2.5793399763891731</v>
      </c>
      <c r="U92">
        <v>1.7285366766908601</v>
      </c>
      <c r="V92">
        <v>5.1729726069694289E-2</v>
      </c>
      <c r="W92">
        <v>1.407815395603544E-2</v>
      </c>
      <c r="X92">
        <v>3.2688251414958333E-2</v>
      </c>
      <c r="Y92">
        <v>1.834693296522909</v>
      </c>
      <c r="Z92">
        <v>3.3866505545743983E-2</v>
      </c>
      <c r="AA92">
        <v>4.1684795798988768E-2</v>
      </c>
      <c r="AB92">
        <v>6.4268574645248841E-3</v>
      </c>
    </row>
    <row r="93" spans="1:41" x14ac:dyDescent="0.3">
      <c r="A93" s="43" t="s">
        <v>300</v>
      </c>
      <c r="B93" s="60">
        <v>44428.594585011568</v>
      </c>
      <c r="C93" s="43" t="s">
        <v>287</v>
      </c>
      <c r="D93" s="43"/>
      <c r="E93" s="43"/>
      <c r="H93">
        <f>360.91-347.81</f>
        <v>13.100000000000023</v>
      </c>
      <c r="I93">
        <f>1530.49-1519.46</f>
        <v>11.029999999999973</v>
      </c>
      <c r="M93">
        <v>123.8871728844229</v>
      </c>
      <c r="O93">
        <v>0.32232991507892922</v>
      </c>
      <c r="P93">
        <v>0.40048980836281017</v>
      </c>
      <c r="Q93" s="6">
        <v>157.84249755487761</v>
      </c>
      <c r="S93">
        <v>0.42906518021819678</v>
      </c>
      <c r="T93">
        <v>6.1087203010087653E-2</v>
      </c>
      <c r="U93">
        <v>2.1165143848499599</v>
      </c>
      <c r="W93">
        <v>6.0851475955495914E-3</v>
      </c>
      <c r="X93">
        <v>1.772711780205161E-2</v>
      </c>
      <c r="Y93">
        <v>2.9005717902162922</v>
      </c>
      <c r="AA93">
        <v>2.3787536231363489E-2</v>
      </c>
      <c r="AB93">
        <v>1.9691050837805108E-3</v>
      </c>
    </row>
    <row r="94" spans="1:41" x14ac:dyDescent="0.3">
      <c r="A94" s="43" t="s">
        <v>301</v>
      </c>
      <c r="B94" s="60">
        <v>44431.546493634261</v>
      </c>
      <c r="C94" s="43" t="s">
        <v>287</v>
      </c>
      <c r="H94">
        <f>359.61-347.04</f>
        <v>12.569999999999993</v>
      </c>
      <c r="I94">
        <f>1541.05-1529.51</f>
        <v>11.539999999999964</v>
      </c>
      <c r="M94">
        <v>6299.0623939581692</v>
      </c>
      <c r="N94">
        <v>4.0742947596142951</v>
      </c>
      <c r="O94">
        <v>16.883784266793239</v>
      </c>
      <c r="P94">
        <v>20.696094386262391</v>
      </c>
      <c r="Q94" s="6">
        <v>6317.8656744108621</v>
      </c>
      <c r="R94" s="6">
        <v>3.8545865079209181</v>
      </c>
      <c r="S94">
        <v>20.007758698382322</v>
      </c>
      <c r="T94">
        <v>3.1604942872077029</v>
      </c>
      <c r="U94">
        <v>2.8776537781265001</v>
      </c>
      <c r="V94">
        <v>8.2003388026146748E-2</v>
      </c>
      <c r="W94">
        <v>2.1269814657171121E-2</v>
      </c>
      <c r="X94">
        <v>5.3566821295873521E-2</v>
      </c>
      <c r="Y94">
        <v>2.7603000559708142</v>
      </c>
      <c r="Z94">
        <v>4.137700913542381E-2</v>
      </c>
      <c r="AA94">
        <v>4.5334601830670597E-2</v>
      </c>
      <c r="AB94">
        <v>1.038592945631114E-2</v>
      </c>
    </row>
    <row r="95" spans="1:41" x14ac:dyDescent="0.3">
      <c r="A95" s="43" t="s">
        <v>313</v>
      </c>
      <c r="B95" s="60">
        <v>44431.76887670139</v>
      </c>
      <c r="C95" s="43" t="s">
        <v>287</v>
      </c>
      <c r="H95">
        <f>363.18-362.27</f>
        <v>0.91000000000002501</v>
      </c>
      <c r="I95">
        <f>1569.63-1568.26</f>
        <v>1.3700000000001182</v>
      </c>
      <c r="M95">
        <v>2811.5456455724589</v>
      </c>
      <c r="N95">
        <v>1.863330316076351</v>
      </c>
      <c r="O95">
        <v>7.5890089715293891</v>
      </c>
      <c r="P95">
        <v>9.2002400368424713</v>
      </c>
      <c r="Q95" s="6">
        <v>2818.930901998121</v>
      </c>
      <c r="R95" s="6">
        <v>1.7737097429242019</v>
      </c>
      <c r="S95">
        <v>8.7959122787213708</v>
      </c>
      <c r="T95">
        <v>1.414729527716843</v>
      </c>
      <c r="U95">
        <v>1.396415478305475</v>
      </c>
      <c r="V95">
        <v>5.3385997049159549E-2</v>
      </c>
      <c r="W95">
        <v>1.6557312315774869E-2</v>
      </c>
      <c r="X95">
        <v>5.331102629145916E-2</v>
      </c>
      <c r="Y95">
        <v>1.2641050143818171</v>
      </c>
      <c r="Z95">
        <v>4.5551259282147073E-2</v>
      </c>
      <c r="AA95">
        <v>5.5527498262194643E-2</v>
      </c>
      <c r="AB95">
        <v>5.8602375124314028E-3</v>
      </c>
    </row>
    <row r="96" spans="1:41" x14ac:dyDescent="0.3">
      <c r="A96" s="43" t="s">
        <v>314</v>
      </c>
      <c r="B96" s="60">
        <v>44432.648148564818</v>
      </c>
      <c r="C96" s="43" t="s">
        <v>287</v>
      </c>
      <c r="H96">
        <f>355.78-342.92</f>
        <v>12.859999999999957</v>
      </c>
      <c r="M96">
        <v>4274.1235740134753</v>
      </c>
      <c r="N96">
        <v>2.7809472597446212</v>
      </c>
      <c r="O96">
        <v>11.09022293928596</v>
      </c>
      <c r="P96">
        <v>13.52980444896774</v>
      </c>
      <c r="Q96" s="6">
        <v>4286.1125601097938</v>
      </c>
      <c r="R96" s="6">
        <v>2.5261138545848492</v>
      </c>
      <c r="S96">
        <v>13.048175942205461</v>
      </c>
      <c r="T96">
        <v>2.079470399878077</v>
      </c>
      <c r="U96">
        <v>1.628096267962085</v>
      </c>
      <c r="V96">
        <v>3.9459635181207563E-2</v>
      </c>
      <c r="W96">
        <v>1.619192373045622E-2</v>
      </c>
      <c r="X96">
        <v>3.5915295374893803E-2</v>
      </c>
      <c r="Y96">
        <v>1.6208234253992391</v>
      </c>
      <c r="Z96">
        <v>3.1312395067458323E-2</v>
      </c>
      <c r="AA96">
        <v>3.4304622531668327E-2</v>
      </c>
      <c r="AB96">
        <v>5.4806386094469646E-3</v>
      </c>
    </row>
    <row r="97" spans="1:28" x14ac:dyDescent="0.3">
      <c r="A97" s="43" t="s">
        <v>315</v>
      </c>
      <c r="B97" s="60">
        <v>44433.557398090277</v>
      </c>
      <c r="C97" s="43" t="s">
        <v>287</v>
      </c>
      <c r="H97">
        <f>360.82-348.29</f>
        <v>12.529999999999973</v>
      </c>
      <c r="I97">
        <f>1512.8-1501.49</f>
        <v>11.309999999999945</v>
      </c>
      <c r="M97">
        <v>29642.177662196082</v>
      </c>
      <c r="N97">
        <v>19.484724099174588</v>
      </c>
      <c r="O97">
        <v>78.337521752936368</v>
      </c>
      <c r="P97">
        <v>97.189881459729108</v>
      </c>
      <c r="Q97" s="6">
        <v>29714.757485216931</v>
      </c>
      <c r="R97" s="6">
        <v>18.458969614256819</v>
      </c>
      <c r="S97">
        <v>93.418811714430262</v>
      </c>
      <c r="T97">
        <v>15.00376422790745</v>
      </c>
      <c r="U97">
        <v>11.77495609098834</v>
      </c>
      <c r="V97">
        <v>0.18898009346603031</v>
      </c>
      <c r="W97">
        <v>3.5173965168545887E-2</v>
      </c>
      <c r="X97">
        <v>6.7252620344786754E-2</v>
      </c>
      <c r="Y97">
        <v>12.11748750161299</v>
      </c>
      <c r="Z97">
        <v>4.3434745114794032E-2</v>
      </c>
      <c r="AA97">
        <v>6.3533174402469028E-2</v>
      </c>
      <c r="AB97">
        <v>1.8605055862156172E-2</v>
      </c>
    </row>
    <row r="98" spans="1:28" x14ac:dyDescent="0.3">
      <c r="A98" s="43" t="s">
        <v>316</v>
      </c>
      <c r="B98" s="60">
        <v>44436.805884398149</v>
      </c>
      <c r="C98" s="43" t="s">
        <v>287</v>
      </c>
      <c r="H98">
        <f>358.59-345.51</f>
        <v>13.079999999999984</v>
      </c>
      <c r="I98">
        <f>1526.9-1515.17</f>
        <v>11.730000000000018</v>
      </c>
      <c r="M98">
        <v>18852.97030595304</v>
      </c>
      <c r="N98">
        <v>12.517847715903359</v>
      </c>
      <c r="O98">
        <v>50.12229135789179</v>
      </c>
      <c r="P98">
        <v>61.690083037295743</v>
      </c>
      <c r="Q98" s="6">
        <v>18908.945417578241</v>
      </c>
      <c r="R98" s="6">
        <v>11.75785158038962</v>
      </c>
      <c r="S98">
        <v>59.439930670423117</v>
      </c>
      <c r="T98">
        <v>9.5319056561142865</v>
      </c>
      <c r="U98">
        <v>7.0286344099547602</v>
      </c>
      <c r="V98">
        <v>6.175852529516751E-2</v>
      </c>
      <c r="W98">
        <v>4.0142998311533701E-2</v>
      </c>
      <c r="X98">
        <v>4.9695911474291671E-2</v>
      </c>
      <c r="Y98">
        <v>6.4485859761118549</v>
      </c>
      <c r="Z98">
        <v>4.2519159804689788E-2</v>
      </c>
      <c r="AA98">
        <v>5.9821280077567068E-2</v>
      </c>
      <c r="AB98">
        <v>1.3090415252643661E-2</v>
      </c>
    </row>
    <row r="99" spans="1:28" x14ac:dyDescent="0.3">
      <c r="A99" s="34" t="s">
        <v>317</v>
      </c>
      <c r="B99" s="60">
        <v>44438.739453993046</v>
      </c>
      <c r="C99" s="43" t="s">
        <v>287</v>
      </c>
      <c r="H99" s="34"/>
      <c r="I99" s="34"/>
      <c r="M99">
        <v>7469.6933928269445</v>
      </c>
      <c r="N99">
        <v>4.8100885298795513</v>
      </c>
      <c r="O99">
        <v>19.572270687418559</v>
      </c>
      <c r="P99">
        <v>23.878475610213659</v>
      </c>
      <c r="Q99" s="6">
        <v>7490.8673273320237</v>
      </c>
      <c r="R99" s="6">
        <v>4.517439515346398</v>
      </c>
      <c r="S99">
        <v>23.025737389701579</v>
      </c>
      <c r="T99">
        <v>3.693852033798283</v>
      </c>
      <c r="U99">
        <v>2.9294032418257641</v>
      </c>
      <c r="V99">
        <v>5.6787152586684687E-2</v>
      </c>
      <c r="W99">
        <v>2.17653379433577E-2</v>
      </c>
      <c r="X99">
        <v>3.6130982103389962E-2</v>
      </c>
      <c r="Y99">
        <v>2.5301127633285172</v>
      </c>
      <c r="Z99">
        <v>3.8131971165246602E-2</v>
      </c>
      <c r="AA99">
        <v>5.6756004620136212E-2</v>
      </c>
      <c r="AB99">
        <v>6.6575902838555039E-3</v>
      </c>
    </row>
    <row r="100" spans="1:28" x14ac:dyDescent="0.3">
      <c r="A100" s="43" t="s">
        <v>318</v>
      </c>
      <c r="B100" s="60">
        <v>44439.65941547454</v>
      </c>
      <c r="C100" s="43" t="s">
        <v>312</v>
      </c>
      <c r="H100">
        <f>352.33-339.97</f>
        <v>12.359999999999957</v>
      </c>
      <c r="I100">
        <f>1541.41-1530.87</f>
        <v>10.540000000000191</v>
      </c>
      <c r="M100">
        <v>10089.49913151176</v>
      </c>
      <c r="N100">
        <v>6.4877816715523426</v>
      </c>
      <c r="O100">
        <v>27.04184494850206</v>
      </c>
      <c r="P100">
        <v>33.182375569260579</v>
      </c>
      <c r="Q100" s="6">
        <v>10122.109733727189</v>
      </c>
      <c r="R100" s="6">
        <v>6.2430109821027999</v>
      </c>
      <c r="S100">
        <v>32.013016167713033</v>
      </c>
      <c r="T100">
        <v>5.0808006911159689</v>
      </c>
      <c r="U100">
        <v>3.9896414750249698</v>
      </c>
      <c r="V100">
        <v>7.9499900964253592E-2</v>
      </c>
      <c r="W100">
        <v>3.4206733554185451E-2</v>
      </c>
      <c r="X100">
        <v>4.307483659017896E-2</v>
      </c>
      <c r="Y100">
        <v>3.6263153524754861</v>
      </c>
      <c r="Z100">
        <v>5.7151744902501862E-2</v>
      </c>
      <c r="AA100">
        <v>5.1054162341061353E-2</v>
      </c>
      <c r="AB100">
        <v>1.2118007613383519E-2</v>
      </c>
    </row>
    <row r="101" spans="1:28" x14ac:dyDescent="0.3">
      <c r="A101" s="43" t="s">
        <v>302</v>
      </c>
      <c r="B101" s="60">
        <v>44488.788257928238</v>
      </c>
      <c r="C101" s="43" t="s">
        <v>287</v>
      </c>
      <c r="D101">
        <v>311.89999999999998</v>
      </c>
      <c r="E101">
        <v>0.31622776601683794</v>
      </c>
      <c r="F101">
        <v>406</v>
      </c>
      <c r="G101" t="s">
        <v>58</v>
      </c>
      <c r="M101">
        <v>3162.7241577384202</v>
      </c>
      <c r="N101">
        <v>1.817196783148421</v>
      </c>
      <c r="O101">
        <v>7.754319871251333</v>
      </c>
      <c r="P101">
        <v>9.7165433847454281</v>
      </c>
      <c r="Q101" s="6">
        <v>3172.117771708969</v>
      </c>
      <c r="R101" s="6">
        <v>1.8430532093860319</v>
      </c>
      <c r="S101">
        <v>9.3747682347359387</v>
      </c>
      <c r="T101">
        <v>1.45481878950049</v>
      </c>
      <c r="U101">
        <v>1.94272155714503</v>
      </c>
      <c r="V101">
        <v>6.9543242411715514E-2</v>
      </c>
      <c r="W101">
        <v>1.7808883779540739E-2</v>
      </c>
      <c r="X101">
        <v>6.1162844935975867E-2</v>
      </c>
      <c r="Y101">
        <v>1.856066890188266</v>
      </c>
      <c r="Z101">
        <v>4.9330080396015261E-2</v>
      </c>
      <c r="AA101">
        <v>6.4020041666047384E-2</v>
      </c>
      <c r="AB101">
        <v>7.4855236713522533E-3</v>
      </c>
    </row>
    <row r="102" spans="1:28" x14ac:dyDescent="0.3">
      <c r="A102" s="43" t="s">
        <v>303</v>
      </c>
      <c r="B102" s="60">
        <v>44489.546699027778</v>
      </c>
      <c r="C102" s="43" t="s">
        <v>287</v>
      </c>
      <c r="D102">
        <v>407.3</v>
      </c>
      <c r="E102">
        <v>1.019803902718557</v>
      </c>
      <c r="F102" s="43">
        <v>406</v>
      </c>
      <c r="G102" s="43" t="s">
        <v>58</v>
      </c>
      <c r="M102">
        <v>4586.3202714337258</v>
      </c>
      <c r="N102">
        <v>2.8506548355439461</v>
      </c>
      <c r="O102">
        <v>11.60283858865915</v>
      </c>
      <c r="P102">
        <v>14.55887584847957</v>
      </c>
      <c r="Q102" s="6">
        <v>4602.4353198969857</v>
      </c>
      <c r="R102" s="6">
        <v>2.717703547835522</v>
      </c>
      <c r="S102">
        <v>13.951841845153661</v>
      </c>
      <c r="T102">
        <v>2.167929542482995</v>
      </c>
      <c r="U102">
        <v>2.0255391154112901</v>
      </c>
      <c r="V102">
        <v>5.24737944800815E-2</v>
      </c>
      <c r="W102">
        <v>1.545270774115896E-2</v>
      </c>
      <c r="X102">
        <v>5.0103872019652163E-2</v>
      </c>
      <c r="Y102">
        <v>2.274341164880771</v>
      </c>
      <c r="Z102">
        <v>4.0282627538338382E-2</v>
      </c>
      <c r="AA102">
        <v>4.6327809777182621E-2</v>
      </c>
      <c r="AB102">
        <v>6.2225893316245791E-3</v>
      </c>
    </row>
    <row r="103" spans="1:28" x14ac:dyDescent="0.3">
      <c r="A103" s="43" t="s">
        <v>304</v>
      </c>
      <c r="B103" s="60">
        <v>44489.825143310183</v>
      </c>
      <c r="C103" s="43" t="s">
        <v>287</v>
      </c>
      <c r="D103">
        <v>389.8</v>
      </c>
      <c r="E103">
        <v>1.019803902718557</v>
      </c>
      <c r="F103" s="43">
        <v>406</v>
      </c>
      <c r="G103" s="43" t="s">
        <v>58</v>
      </c>
      <c r="M103">
        <v>4296.7796607646487</v>
      </c>
      <c r="N103">
        <v>2.6152330405857329</v>
      </c>
      <c r="O103">
        <v>10.536858301989639</v>
      </c>
      <c r="P103">
        <v>13.20087667151626</v>
      </c>
      <c r="Q103" s="6">
        <v>4310.2688453729224</v>
      </c>
      <c r="R103" s="6">
        <v>2.5012547296889971</v>
      </c>
      <c r="S103">
        <v>12.815881408651791</v>
      </c>
      <c r="T103">
        <v>1.9747244362454841</v>
      </c>
      <c r="U103">
        <v>1.691954897427747</v>
      </c>
      <c r="V103">
        <v>3.726493263438975E-2</v>
      </c>
      <c r="W103">
        <v>1.0597383971553241E-2</v>
      </c>
      <c r="X103">
        <v>4.2533446574775723E-2</v>
      </c>
      <c r="Y103">
        <v>1.6940608981115319</v>
      </c>
      <c r="Z103">
        <v>3.7154304712433639E-2</v>
      </c>
      <c r="AA103">
        <v>4.0025282886054933E-2</v>
      </c>
      <c r="AB103">
        <v>5.5499706435359689E-3</v>
      </c>
    </row>
    <row r="104" spans="1:28" x14ac:dyDescent="0.3">
      <c r="A104" s="43" t="s">
        <v>305</v>
      </c>
      <c r="B104" s="60">
        <v>44490.549279872677</v>
      </c>
      <c r="C104" s="43" t="s">
        <v>287</v>
      </c>
      <c r="D104">
        <v>392.2</v>
      </c>
      <c r="E104">
        <v>1.019803902718557</v>
      </c>
      <c r="F104" s="43">
        <v>406</v>
      </c>
      <c r="G104" s="43" t="s">
        <v>58</v>
      </c>
      <c r="M104">
        <v>6604.6050922451577</v>
      </c>
      <c r="N104">
        <v>4.1293921488751666</v>
      </c>
      <c r="O104">
        <v>17.082767730863679</v>
      </c>
      <c r="P104">
        <v>21.504121756720011</v>
      </c>
      <c r="Q104" s="6">
        <v>6622.1822027923336</v>
      </c>
      <c r="R104" s="6">
        <v>3.894959160628229</v>
      </c>
      <c r="S104">
        <v>20.760282467825359</v>
      </c>
      <c r="T104">
        <v>3.164641354888857</v>
      </c>
      <c r="U104">
        <v>4.2079247390750476</v>
      </c>
      <c r="V104">
        <v>8.9796495026487205E-2</v>
      </c>
      <c r="W104">
        <v>2.1318700438468341E-2</v>
      </c>
      <c r="X104">
        <v>7.2767301571794604E-2</v>
      </c>
      <c r="Y104">
        <v>4.2141824990180003</v>
      </c>
      <c r="Z104">
        <v>6.9642722021277026E-2</v>
      </c>
      <c r="AA104">
        <v>5.9244485647771017E-2</v>
      </c>
      <c r="AB104">
        <v>9.5467842045588672E-3</v>
      </c>
    </row>
    <row r="105" spans="1:28" x14ac:dyDescent="0.3">
      <c r="A105" s="43" t="s">
        <v>306</v>
      </c>
      <c r="B105" s="60">
        <v>44491.524021805562</v>
      </c>
      <c r="C105" s="43" t="s">
        <v>287</v>
      </c>
      <c r="D105" s="43">
        <v>619.5</v>
      </c>
      <c r="E105" s="43">
        <v>1.019803902718557</v>
      </c>
      <c r="F105" s="43">
        <v>406</v>
      </c>
      <c r="G105" s="43" t="s">
        <v>58</v>
      </c>
      <c r="M105">
        <v>1825.6537851672381</v>
      </c>
      <c r="N105">
        <v>1.160880272662552</v>
      </c>
      <c r="O105">
        <v>4.7165512262697957</v>
      </c>
      <c r="P105">
        <v>5.9186836487748629</v>
      </c>
      <c r="Q105" s="6">
        <v>1830.845718027753</v>
      </c>
      <c r="R105" s="6">
        <v>1.1221911522981041</v>
      </c>
      <c r="S105">
        <v>5.7583620771619444</v>
      </c>
      <c r="T105">
        <v>0.87944729842921721</v>
      </c>
      <c r="U105">
        <v>1.2501687251931</v>
      </c>
      <c r="V105">
        <v>4.9973051175419843E-2</v>
      </c>
      <c r="W105">
        <v>9.8764681960433458E-3</v>
      </c>
      <c r="X105">
        <v>4.8192775187123817E-2</v>
      </c>
      <c r="Y105">
        <v>1.1133892340429761</v>
      </c>
      <c r="Z105">
        <v>3.4134473141896299E-2</v>
      </c>
      <c r="AA105">
        <v>5.5071425597300022E-2</v>
      </c>
      <c r="AB105">
        <v>4.3765982004779231E-3</v>
      </c>
    </row>
    <row r="106" spans="1:28" x14ac:dyDescent="0.3">
      <c r="A106" s="43" t="s">
        <v>307</v>
      </c>
      <c r="B106" s="60">
        <v>44494.54353141204</v>
      </c>
      <c r="C106" s="43" t="s">
        <v>287</v>
      </c>
      <c r="D106" s="43"/>
      <c r="E106" s="43"/>
      <c r="F106" s="43"/>
      <c r="G106" s="43"/>
      <c r="M106">
        <v>3919.872060911744</v>
      </c>
      <c r="N106">
        <v>2.542778391515546</v>
      </c>
      <c r="O106">
        <v>10.108415658579091</v>
      </c>
      <c r="P106">
        <v>12.735818741405479</v>
      </c>
      <c r="Q106" s="6">
        <v>3933.3853697112331</v>
      </c>
      <c r="R106" s="6">
        <v>2.345370866447162</v>
      </c>
      <c r="S106">
        <v>12.281427439936239</v>
      </c>
      <c r="T106">
        <v>1.9040479851631691</v>
      </c>
      <c r="U106">
        <v>1.767691186364736</v>
      </c>
      <c r="V106">
        <v>4.7171595865160031E-2</v>
      </c>
      <c r="W106">
        <v>1.0597610980144591E-2</v>
      </c>
      <c r="X106">
        <v>3.1815789990197803E-2</v>
      </c>
      <c r="Y106">
        <v>1.737063038610015</v>
      </c>
      <c r="Z106">
        <v>3.5534663676506983E-2</v>
      </c>
      <c r="AA106">
        <v>3.4565085929342217E-2</v>
      </c>
      <c r="AB106">
        <v>5.1215072130979351E-3</v>
      </c>
    </row>
    <row r="107" spans="1:28" x14ac:dyDescent="0.3">
      <c r="A107" s="43" t="s">
        <v>308</v>
      </c>
      <c r="B107" s="60">
        <v>44494.700768252318</v>
      </c>
      <c r="C107" s="43" t="s">
        <v>287</v>
      </c>
      <c r="D107" s="43">
        <v>531.70000000000005</v>
      </c>
      <c r="E107" s="43">
        <v>1.019803902718557</v>
      </c>
      <c r="F107" s="43">
        <v>406</v>
      </c>
      <c r="G107" s="43" t="s">
        <v>58</v>
      </c>
      <c r="M107">
        <v>4147.8950885260747</v>
      </c>
      <c r="N107">
        <v>2.6302619064554151</v>
      </c>
      <c r="O107">
        <v>10.31139928475225</v>
      </c>
      <c r="P107">
        <v>12.94327109805729</v>
      </c>
      <c r="Q107" s="6">
        <v>4176.8231500476031</v>
      </c>
      <c r="R107" s="6">
        <v>2.4385512825942328</v>
      </c>
      <c r="S107">
        <v>12.476666720401941</v>
      </c>
      <c r="T107">
        <v>1.946178101785325</v>
      </c>
      <c r="U107">
        <v>17.242891343517272</v>
      </c>
      <c r="V107">
        <v>4.6253267976130281E-2</v>
      </c>
      <c r="W107">
        <v>3.9956715554182828E-2</v>
      </c>
      <c r="X107">
        <v>5.5137559641152273E-2</v>
      </c>
      <c r="Y107">
        <v>17.174435957850179</v>
      </c>
      <c r="Z107">
        <v>3.3628461649341079E-2</v>
      </c>
      <c r="AA107">
        <v>5.4766258414116947E-2</v>
      </c>
      <c r="AB107">
        <v>7.6703107134247651E-3</v>
      </c>
    </row>
    <row r="108" spans="1:28" x14ac:dyDescent="0.3">
      <c r="A108" s="43" t="s">
        <v>309</v>
      </c>
      <c r="B108" s="60">
        <v>44495.594780173611</v>
      </c>
      <c r="C108" s="43" t="s">
        <v>287</v>
      </c>
      <c r="D108" s="43">
        <v>95.4</v>
      </c>
      <c r="E108" s="43">
        <v>0.28284271247461906</v>
      </c>
      <c r="F108" s="43">
        <v>406</v>
      </c>
      <c r="G108" s="43" t="s">
        <v>58</v>
      </c>
      <c r="M108">
        <v>852.72716148771508</v>
      </c>
      <c r="N108">
        <v>0.52391535443781445</v>
      </c>
      <c r="O108">
        <v>2.1330611606997012</v>
      </c>
      <c r="P108">
        <v>2.6519591783516581</v>
      </c>
      <c r="Q108" s="6">
        <v>860.38496680371611</v>
      </c>
      <c r="R108" s="6">
        <v>0.475170085025306</v>
      </c>
      <c r="S108">
        <v>2.616175247586312</v>
      </c>
      <c r="T108">
        <v>0.38241788925688908</v>
      </c>
      <c r="U108">
        <v>5.8588654339203066</v>
      </c>
      <c r="V108">
        <v>3.5487844683695327E-2</v>
      </c>
      <c r="W108">
        <v>1.679881313510043E-2</v>
      </c>
      <c r="X108">
        <v>3.5716563730062337E-2</v>
      </c>
      <c r="Y108">
        <v>5.9154176883716891</v>
      </c>
      <c r="Z108">
        <v>2.431074689731735E-2</v>
      </c>
      <c r="AA108">
        <v>3.2827311588219422E-2</v>
      </c>
      <c r="AB108">
        <v>2.8062500014800081E-3</v>
      </c>
    </row>
    <row r="109" spans="1:28" x14ac:dyDescent="0.3">
      <c r="A109" s="43" t="s">
        <v>310</v>
      </c>
      <c r="B109" s="60">
        <v>44495.77101236111</v>
      </c>
      <c r="C109" s="43" t="s">
        <v>287</v>
      </c>
      <c r="D109" s="43">
        <v>545.5</v>
      </c>
      <c r="E109" s="43">
        <v>1.019803902718557</v>
      </c>
      <c r="F109" s="43">
        <v>406</v>
      </c>
      <c r="G109" s="43" t="s">
        <v>58</v>
      </c>
      <c r="M109">
        <v>656.37900212347813</v>
      </c>
      <c r="N109">
        <v>0.32030536939635312</v>
      </c>
      <c r="O109">
        <v>1.6714944136298919</v>
      </c>
      <c r="P109">
        <v>2.080110269946057</v>
      </c>
      <c r="Q109" s="6">
        <v>658.80982464327508</v>
      </c>
      <c r="R109" s="6">
        <v>0.31995553669341698</v>
      </c>
      <c r="S109">
        <v>2.0186536400305561</v>
      </c>
      <c r="T109">
        <v>0.31337735233200298</v>
      </c>
      <c r="U109">
        <v>0.59543192933710865</v>
      </c>
      <c r="V109">
        <v>2.1253850897558869E-2</v>
      </c>
      <c r="W109">
        <v>4.7810078244662846E-3</v>
      </c>
      <c r="X109">
        <v>2.730721699712756E-2</v>
      </c>
      <c r="Y109">
        <v>0.5528026885267987</v>
      </c>
      <c r="Z109">
        <v>2.8310541035048251E-2</v>
      </c>
      <c r="AA109">
        <v>3.3142317891981868E-2</v>
      </c>
      <c r="AB109">
        <v>1.6489531705677449E-3</v>
      </c>
    </row>
    <row r="110" spans="1:28" x14ac:dyDescent="0.3">
      <c r="A110" s="43" t="s">
        <v>296</v>
      </c>
      <c r="B110" s="60">
        <v>44498.652687939822</v>
      </c>
      <c r="C110" s="43" t="s">
        <v>287</v>
      </c>
      <c r="D110">
        <v>421.6</v>
      </c>
      <c r="E110">
        <v>1.019803902718557</v>
      </c>
      <c r="F110" s="43">
        <v>406</v>
      </c>
      <c r="G110" s="43" t="s">
        <v>58</v>
      </c>
      <c r="M110">
        <v>6720.5185907106325</v>
      </c>
      <c r="N110">
        <v>4.3697280007055763</v>
      </c>
      <c r="O110">
        <v>17.58686668084755</v>
      </c>
      <c r="P110">
        <v>22.215954934433089</v>
      </c>
      <c r="Q110" s="6">
        <v>6744.2518010040667</v>
      </c>
      <c r="R110" s="6">
        <v>4.1222326063124122</v>
      </c>
      <c r="S110">
        <v>21.312829204859248</v>
      </c>
      <c r="T110">
        <v>3.2869475882552242</v>
      </c>
      <c r="U110">
        <v>2.7066975969323721</v>
      </c>
      <c r="V110">
        <v>4.5756931216679571E-2</v>
      </c>
      <c r="W110">
        <v>2.245390628056328E-2</v>
      </c>
      <c r="X110">
        <v>4.3560362846989699E-2</v>
      </c>
      <c r="Y110">
        <v>2.6090869656651638</v>
      </c>
      <c r="Z110">
        <v>3.4996520342431961E-2</v>
      </c>
      <c r="AA110">
        <v>4.1842765890565389E-2</v>
      </c>
      <c r="AB110">
        <v>7.4126731683206498E-3</v>
      </c>
    </row>
    <row r="111" spans="1:28" x14ac:dyDescent="0.3">
      <c r="A111" s="43" t="s">
        <v>311</v>
      </c>
      <c r="B111" s="60">
        <v>44500.582240462973</v>
      </c>
      <c r="C111" s="43" t="s">
        <v>287</v>
      </c>
      <c r="D111" s="43">
        <v>360.5</v>
      </c>
      <c r="E111" s="43">
        <v>0.44721359549995798</v>
      </c>
      <c r="F111" s="43">
        <v>406</v>
      </c>
      <c r="G111" s="43" t="s">
        <v>58</v>
      </c>
      <c r="M111">
        <v>646.45096067303086</v>
      </c>
      <c r="N111">
        <v>0.31574496472795038</v>
      </c>
      <c r="O111">
        <v>1.6652558884877451</v>
      </c>
      <c r="P111">
        <v>2.004037529305907</v>
      </c>
      <c r="Q111" s="6">
        <v>648.4217076218041</v>
      </c>
      <c r="R111" s="6">
        <v>0.33636976894457421</v>
      </c>
      <c r="S111">
        <v>2.1234627836824842</v>
      </c>
      <c r="T111">
        <v>0.30902562027154101</v>
      </c>
      <c r="U111">
        <v>0.40365031972654047</v>
      </c>
      <c r="V111">
        <v>4.3476366818744103E-2</v>
      </c>
      <c r="W111">
        <v>5.9304877973188749E-3</v>
      </c>
      <c r="X111">
        <v>4.2246128935747883E-2</v>
      </c>
      <c r="Y111">
        <v>0.42621093058281412</v>
      </c>
      <c r="Z111">
        <v>3.9036653452579499E-2</v>
      </c>
      <c r="AA111">
        <v>5.8641588328493283E-2</v>
      </c>
      <c r="AB111">
        <v>2.303800283531538E-3</v>
      </c>
    </row>
    <row r="112" spans="1:28" x14ac:dyDescent="0.3">
      <c r="A112" s="43" t="s">
        <v>290</v>
      </c>
      <c r="B112" s="60">
        <v>44502.672684398152</v>
      </c>
      <c r="C112" s="43" t="s">
        <v>287</v>
      </c>
      <c r="D112" s="43">
        <v>403.3</v>
      </c>
      <c r="E112" s="43">
        <v>1.019803902718557</v>
      </c>
      <c r="F112" s="43">
        <v>406</v>
      </c>
      <c r="G112" s="43" t="s">
        <v>58</v>
      </c>
      <c r="M112">
        <v>4371.8834544980518</v>
      </c>
      <c r="N112">
        <v>2.7035017003953019</v>
      </c>
      <c r="O112">
        <v>10.660952652224131</v>
      </c>
      <c r="P112">
        <v>13.36425553108344</v>
      </c>
      <c r="Q112" s="6">
        <v>4387.0505592780264</v>
      </c>
      <c r="R112" s="6">
        <v>2.5250530930304511</v>
      </c>
      <c r="S112">
        <v>12.958265127051741</v>
      </c>
      <c r="T112">
        <v>1.995544955688241</v>
      </c>
      <c r="U112">
        <v>1.7086243475897041</v>
      </c>
      <c r="V112">
        <v>4.9438997490639992E-2</v>
      </c>
      <c r="W112">
        <v>1.107302494032468E-2</v>
      </c>
      <c r="X112">
        <v>3.7246884123706053E-2</v>
      </c>
      <c r="Y112">
        <v>1.8538079535076299</v>
      </c>
      <c r="Z112">
        <v>2.496215943289256E-2</v>
      </c>
      <c r="AA112">
        <v>4.1119987071892981E-2</v>
      </c>
      <c r="AB112">
        <v>6.0980494316981767E-3</v>
      </c>
    </row>
    <row r="113" spans="1:28" x14ac:dyDescent="0.3">
      <c r="A113" s="43" t="s">
        <v>288</v>
      </c>
      <c r="B113" s="60">
        <v>44509.837963449078</v>
      </c>
      <c r="C113" s="43" t="s">
        <v>287</v>
      </c>
      <c r="D113" s="43">
        <v>38.700000000000003</v>
      </c>
      <c r="E113" s="43">
        <v>0.28000000000000003</v>
      </c>
      <c r="F113" s="43">
        <v>406</v>
      </c>
      <c r="G113" s="43" t="s">
        <v>58</v>
      </c>
      <c r="M113">
        <v>11866.114677360831</v>
      </c>
      <c r="N113">
        <v>7.0605571578600346</v>
      </c>
      <c r="O113">
        <v>27.41472498193589</v>
      </c>
      <c r="P113">
        <v>34.626479370817478</v>
      </c>
      <c r="Q113" s="6">
        <v>11906.214674115199</v>
      </c>
      <c r="R113" s="6">
        <v>6.6257963967984397</v>
      </c>
      <c r="S113">
        <v>33.323744674349697</v>
      </c>
      <c r="T113">
        <v>5.139620901182627</v>
      </c>
      <c r="U113">
        <v>4.5344671474774856</v>
      </c>
      <c r="V113">
        <v>4.5411965273587429E-2</v>
      </c>
      <c r="W113">
        <v>1.645421413661104E-2</v>
      </c>
      <c r="X113">
        <v>5.4816963414243587E-2</v>
      </c>
      <c r="Y113">
        <v>4.3218633317209854</v>
      </c>
      <c r="Z113">
        <v>3.4499024320725047E-2</v>
      </c>
      <c r="AA113">
        <v>5.2160277941337548E-2</v>
      </c>
      <c r="AB113">
        <v>7.8083856350973611E-3</v>
      </c>
    </row>
    <row r="114" spans="1:28" x14ac:dyDescent="0.3">
      <c r="A114" s="43" t="s">
        <v>295</v>
      </c>
      <c r="B114" s="60">
        <v>44530.866829895836</v>
      </c>
      <c r="C114" s="43" t="s">
        <v>287</v>
      </c>
      <c r="D114" s="43"/>
      <c r="E114" s="43"/>
      <c r="H114">
        <f>358.93-345.95</f>
        <v>12.980000000000018</v>
      </c>
      <c r="I114">
        <f>1527.79-1515.03</f>
        <v>12.759999999999991</v>
      </c>
      <c r="M114">
        <v>6931.5034207956851</v>
      </c>
      <c r="N114">
        <v>4.0531400272394063</v>
      </c>
      <c r="O114">
        <v>18.58775718497083</v>
      </c>
      <c r="P114">
        <v>23.81815501395149</v>
      </c>
      <c r="Q114" s="6">
        <v>6944.47322644211</v>
      </c>
      <c r="R114" s="6">
        <v>4.2605448076179711</v>
      </c>
      <c r="S114">
        <v>22.519983764105969</v>
      </c>
      <c r="T114">
        <v>3.3268975334864099</v>
      </c>
      <c r="U114">
        <v>7.4182252085662039</v>
      </c>
      <c r="V114">
        <v>0.209416639226889</v>
      </c>
      <c r="W114">
        <v>7.5850054799253525E-2</v>
      </c>
      <c r="X114">
        <v>0.18118200367013651</v>
      </c>
      <c r="Y114">
        <v>6.7818792484825599</v>
      </c>
      <c r="Z114">
        <v>0.18108487683693511</v>
      </c>
      <c r="AA114">
        <v>0.2231834061072249</v>
      </c>
      <c r="AB114">
        <v>2.3426218531434111E-2</v>
      </c>
    </row>
    <row r="115" spans="1:28" x14ac:dyDescent="0.3">
      <c r="A115" s="43" t="s">
        <v>289</v>
      </c>
      <c r="B115" s="60">
        <v>44531.545039791657</v>
      </c>
      <c r="C115" s="43" t="s">
        <v>287</v>
      </c>
      <c r="H115">
        <f>356.17-343.37</f>
        <v>12.800000000000011</v>
      </c>
      <c r="I115">
        <f>1598.52-1585.95</f>
        <v>12.569999999999936</v>
      </c>
      <c r="M115">
        <v>829.60515898206813</v>
      </c>
      <c r="N115">
        <v>0.49046813504831832</v>
      </c>
      <c r="O115">
        <v>2.1073229703873819</v>
      </c>
      <c r="P115">
        <v>2.6326210585767642</v>
      </c>
      <c r="Q115" s="6">
        <v>831.92475680364021</v>
      </c>
      <c r="R115" s="6">
        <v>0.46828557604411331</v>
      </c>
      <c r="S115">
        <v>2.5310848712812928</v>
      </c>
      <c r="T115">
        <v>0.39519098167728928</v>
      </c>
      <c r="U115">
        <v>0.157254257391475</v>
      </c>
      <c r="V115">
        <v>3.063219868438153E-2</v>
      </c>
      <c r="W115">
        <v>4.3958545772565224E-3</v>
      </c>
      <c r="X115">
        <v>3.2201203172066727E-2</v>
      </c>
      <c r="Y115">
        <v>0.16353899166237881</v>
      </c>
      <c r="Z115">
        <v>3.6102952173671099E-2</v>
      </c>
      <c r="AA115">
        <v>3.8004064528464172E-2</v>
      </c>
      <c r="AB115">
        <v>1.682212851693665E-3</v>
      </c>
    </row>
    <row r="116" spans="1:28" x14ac:dyDescent="0.3">
      <c r="A116" s="43" t="s">
        <v>286</v>
      </c>
      <c r="B116" s="60">
        <v>44531.751042094897</v>
      </c>
      <c r="C116" s="43" t="s">
        <v>287</v>
      </c>
      <c r="H116">
        <f>359.74-346.72</f>
        <v>13.019999999999982</v>
      </c>
      <c r="I116">
        <f>1547.1-1532.9</f>
        <v>14.199999999999818</v>
      </c>
      <c r="M116">
        <v>23651.198722921919</v>
      </c>
      <c r="N116">
        <v>15.603719839042959</v>
      </c>
      <c r="O116">
        <v>60.768728726484703</v>
      </c>
      <c r="P116">
        <v>77.619545044750339</v>
      </c>
      <c r="Q116" s="6">
        <v>23713.3025314675</v>
      </c>
      <c r="R116" s="6">
        <v>14.66127127744284</v>
      </c>
      <c r="S116">
        <v>74.636249237903002</v>
      </c>
      <c r="T116">
        <v>11.48626657823643</v>
      </c>
      <c r="U116">
        <v>11.46246910943078</v>
      </c>
      <c r="V116">
        <v>0.1213071871925888</v>
      </c>
      <c r="W116">
        <v>3.130760424339675E-2</v>
      </c>
      <c r="X116">
        <v>5.7788281791307607E-2</v>
      </c>
      <c r="Y116">
        <v>11.1498034389503</v>
      </c>
      <c r="Z116">
        <v>3.6618609823234623E-2</v>
      </c>
      <c r="AA116">
        <v>6.6374986348948992E-2</v>
      </c>
      <c r="AB116">
        <v>1.32463344083884E-2</v>
      </c>
    </row>
    <row r="117" spans="1:28" x14ac:dyDescent="0.3">
      <c r="A117" s="43" t="s">
        <v>294</v>
      </c>
      <c r="B117" s="60">
        <v>44532.537831643524</v>
      </c>
      <c r="C117" s="43" t="s">
        <v>287</v>
      </c>
      <c r="H117">
        <f>354.04-340.9</f>
        <v>13.140000000000043</v>
      </c>
      <c r="I117">
        <f>1525.25-1514.04</f>
        <v>11.210000000000036</v>
      </c>
      <c r="M117">
        <v>2076.610839877168</v>
      </c>
      <c r="N117">
        <v>1.2932731941374229</v>
      </c>
      <c r="O117">
        <v>5.3579049062607336</v>
      </c>
      <c r="P117">
        <v>6.7575909734890756</v>
      </c>
      <c r="Q117" s="6">
        <v>2081.763770991513</v>
      </c>
      <c r="R117" s="6">
        <v>1.183874155627608</v>
      </c>
      <c r="S117">
        <v>6.5416348216197759</v>
      </c>
      <c r="T117">
        <v>1.0026727018990831</v>
      </c>
      <c r="U117">
        <v>1.1819824986576</v>
      </c>
      <c r="V117">
        <v>2.9487936339433151E-2</v>
      </c>
      <c r="W117">
        <v>9.4987861193539108E-3</v>
      </c>
      <c r="X117">
        <v>3.2981256515472387E-2</v>
      </c>
      <c r="Y117">
        <v>1.177369745434879</v>
      </c>
      <c r="Z117">
        <v>3.3427739185547797E-2</v>
      </c>
      <c r="AA117">
        <v>3.1318611422461687E-2</v>
      </c>
      <c r="AB117">
        <v>3.9850199109549376E-3</v>
      </c>
    </row>
    <row r="118" spans="1:28" x14ac:dyDescent="0.3">
      <c r="A118" s="43" t="s">
        <v>291</v>
      </c>
      <c r="B118" s="60">
        <v>44532.760589074067</v>
      </c>
      <c r="C118" s="43" t="s">
        <v>287</v>
      </c>
      <c r="H118">
        <f>352.98-340.4</f>
        <v>12.580000000000041</v>
      </c>
      <c r="I118">
        <f>1545.12-1531.99</f>
        <v>13.129999999999882</v>
      </c>
      <c r="M118">
        <v>917.90193914184511</v>
      </c>
      <c r="N118">
        <v>0.60750708520421215</v>
      </c>
      <c r="O118">
        <v>2.3657394950517499</v>
      </c>
      <c r="P118">
        <v>2.9601435111331682</v>
      </c>
      <c r="Q118" s="6">
        <v>920.30918121993227</v>
      </c>
      <c r="R118" s="6">
        <v>0.48731432365167737</v>
      </c>
      <c r="S118">
        <v>2.8567039554962488</v>
      </c>
      <c r="T118">
        <v>0.44476923120851658</v>
      </c>
      <c r="U118">
        <v>0.15717886614060131</v>
      </c>
      <c r="V118">
        <v>3.7253901898435991E-2</v>
      </c>
      <c r="W118">
        <v>6.1018759217376503E-3</v>
      </c>
      <c r="X118">
        <v>3.7967251692660561E-2</v>
      </c>
      <c r="Y118">
        <v>0.11328300675620109</v>
      </c>
      <c r="Z118">
        <v>3.5744519995655123E-2</v>
      </c>
      <c r="AA118">
        <v>3.8081402247838188E-2</v>
      </c>
      <c r="AB118">
        <v>2.8286479868281709E-3</v>
      </c>
    </row>
    <row r="119" spans="1:28" x14ac:dyDescent="0.3">
      <c r="A119" s="43" t="s">
        <v>292</v>
      </c>
      <c r="B119" s="60">
        <v>44535.66943775463</v>
      </c>
      <c r="C119" s="43" t="s">
        <v>287</v>
      </c>
      <c r="H119">
        <f>351.68-339.11</f>
        <v>12.569999999999993</v>
      </c>
      <c r="I119">
        <f>1589.72-1579.95</f>
        <v>9.7699999999999818</v>
      </c>
      <c r="M119">
        <v>26553.51281136672</v>
      </c>
      <c r="N119">
        <v>17.31197604820203</v>
      </c>
      <c r="O119">
        <v>67.871602244604617</v>
      </c>
      <c r="P119">
        <v>87.278834627600489</v>
      </c>
      <c r="Q119" s="6">
        <v>26622.549802474041</v>
      </c>
      <c r="R119" s="6">
        <v>16.574756433788838</v>
      </c>
      <c r="S119">
        <v>84.118875297805531</v>
      </c>
      <c r="T119">
        <v>12.66722921561796</v>
      </c>
      <c r="U119">
        <v>12.07072569072926</v>
      </c>
      <c r="V119">
        <v>0.17276794342414001</v>
      </c>
      <c r="W119">
        <v>4.0584151974303567E-2</v>
      </c>
      <c r="X119">
        <v>6.9541971495170413E-2</v>
      </c>
      <c r="Y119">
        <v>11.47596290193964</v>
      </c>
      <c r="Z119">
        <v>4.9668779199984053E-2</v>
      </c>
      <c r="AA119">
        <v>7.8727335483701422E-2</v>
      </c>
      <c r="AB119">
        <v>1.508169071782044E-2</v>
      </c>
    </row>
    <row r="120" spans="1:28" x14ac:dyDescent="0.3">
      <c r="A120" s="43" t="s">
        <v>293</v>
      </c>
      <c r="B120" s="60">
        <v>44535.949320011583</v>
      </c>
      <c r="C120" s="43" t="s">
        <v>287</v>
      </c>
      <c r="H120">
        <f>356.36-345.79</f>
        <v>10.569999999999993</v>
      </c>
      <c r="I120">
        <f>1538.98-1529.52</f>
        <v>9.4600000000000364</v>
      </c>
      <c r="M120">
        <v>41807.758325623217</v>
      </c>
      <c r="N120">
        <v>27.175338249850739</v>
      </c>
      <c r="O120">
        <v>105.76661829324929</v>
      </c>
      <c r="P120">
        <v>136.86780001685699</v>
      </c>
      <c r="Q120" s="6">
        <v>41923.140571686563</v>
      </c>
      <c r="R120" s="6">
        <v>26.09693115998779</v>
      </c>
      <c r="S120">
        <v>131.64815928949039</v>
      </c>
      <c r="T120">
        <v>20.166332464479702</v>
      </c>
      <c r="U120">
        <v>17.174542040124152</v>
      </c>
      <c r="V120">
        <v>0.17837541650291441</v>
      </c>
      <c r="W120">
        <v>3.4866178082654443E-2</v>
      </c>
      <c r="X120">
        <v>7.4199041958295797E-2</v>
      </c>
      <c r="Y120">
        <v>16.621395589394201</v>
      </c>
      <c r="Z120">
        <v>3.9544716784049638E-2</v>
      </c>
      <c r="AA120">
        <v>7.0045352733847169E-2</v>
      </c>
      <c r="AB120">
        <v>1.756775847876671E-2</v>
      </c>
    </row>
  </sheetData>
  <sortState ref="A90:AS120">
    <sortCondition ref="B90:B120"/>
  </sortState>
  <conditionalFormatting sqref="A48">
    <cfRule type="containsText" dxfId="49" priority="24" operator="containsText" text="Sample">
      <formula>NOT(ISERROR(SEARCH("Sample",A48)))</formula>
    </cfRule>
    <cfRule type="containsText" dxfId="48" priority="25" operator="containsText" text="Proc">
      <formula>NOT(ISERROR(SEARCH("Proc",A48)))</formula>
    </cfRule>
  </conditionalFormatting>
  <conditionalFormatting sqref="A49">
    <cfRule type="containsText" dxfId="47" priority="21" operator="containsText" text="sample">
      <formula>NOT(ISERROR(SEARCH("sample",A49)))</formula>
    </cfRule>
    <cfRule type="containsText" dxfId="46" priority="22" operator="containsText" text="Proc">
      <formula>NOT(ISERROR(SEARCH("Proc",A49)))</formula>
    </cfRule>
    <cfRule type="duplicateValues" dxfId="45" priority="23"/>
  </conditionalFormatting>
  <conditionalFormatting sqref="A50">
    <cfRule type="containsText" dxfId="44" priority="18" operator="containsText" text="sample">
      <formula>NOT(ISERROR(SEARCH("sample",A50)))</formula>
    </cfRule>
    <cfRule type="containsText" dxfId="43" priority="19" operator="containsText" text="Proc">
      <formula>NOT(ISERROR(SEARCH("Proc",A50)))</formula>
    </cfRule>
    <cfRule type="duplicateValues" dxfId="42" priority="20"/>
  </conditionalFormatting>
  <conditionalFormatting sqref="A54 A56:A58">
    <cfRule type="containsText" dxfId="41" priority="16" operator="containsText" text="Sample">
      <formula>NOT(ISERROR(SEARCH("Sample",A54)))</formula>
    </cfRule>
    <cfRule type="containsText" dxfId="40" priority="17" operator="containsText" text="Proc">
      <formula>NOT(ISERROR(SEARCH("Proc",A54)))</formula>
    </cfRule>
  </conditionalFormatting>
  <conditionalFormatting sqref="B60:C71">
    <cfRule type="containsText" dxfId="39" priority="26" operator="containsText" text="sample">
      <formula>NOT(ISERROR(SEARCH("sample",B60)))</formula>
    </cfRule>
    <cfRule type="containsText" dxfId="38" priority="27" operator="containsText" text="Proc">
      <formula>NOT(ISERROR(SEARCH("Proc",B60)))</formula>
    </cfRule>
    <cfRule type="duplicateValues" dxfId="37" priority="28"/>
  </conditionalFormatting>
  <conditionalFormatting sqref="A82">
    <cfRule type="containsText" dxfId="36" priority="8" operator="containsText" text="Sample">
      <formula>NOT(ISERROR(SEARCH("Sample",A82)))</formula>
    </cfRule>
    <cfRule type="containsText" dxfId="35" priority="9" operator="containsText" text="Proc">
      <formula>NOT(ISERROR(SEARCH("Proc",A82)))</formula>
    </cfRule>
  </conditionalFormatting>
  <conditionalFormatting sqref="A83">
    <cfRule type="containsText" dxfId="34" priority="6" operator="containsText" text="Sample">
      <formula>NOT(ISERROR(SEARCH("Sample",A83)))</formula>
    </cfRule>
    <cfRule type="containsText" dxfId="33" priority="7" operator="containsText" text="Proc">
      <formula>NOT(ISERROR(SEARCH("Proc",A83)))</formula>
    </cfRule>
  </conditionalFormatting>
  <conditionalFormatting sqref="A84:A85">
    <cfRule type="containsText" dxfId="32" priority="4" operator="containsText" text="Sample">
      <formula>NOT(ISERROR(SEARCH("Sample",A84)))</formula>
    </cfRule>
    <cfRule type="containsText" dxfId="31" priority="5" operator="containsText" text="Proc">
      <formula>NOT(ISERROR(SEARCH("Proc",A84)))</formula>
    </cfRule>
  </conditionalFormatting>
  <conditionalFormatting sqref="A87:A88">
    <cfRule type="containsText" dxfId="30" priority="1" operator="containsText" text="sample">
      <formula>NOT(ISERROR(SEARCH("sample",A87)))</formula>
    </cfRule>
    <cfRule type="containsText" dxfId="29" priority="2" operator="containsText" text="Proc">
      <formula>NOT(ISERROR(SEARCH("Proc",A87)))</formula>
    </cfRule>
    <cfRule type="duplicateValues" dxfId="28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7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G65" sqref="G65"/>
    </sheetView>
  </sheetViews>
  <sheetFormatPr defaultRowHeight="14.4" x14ac:dyDescent="0.3"/>
  <cols>
    <col min="1" max="1" width="30.77734375" customWidth="1"/>
    <col min="2" max="2" width="16.88671875" style="65" customWidth="1"/>
    <col min="3" max="3" width="16.88671875" style="43" customWidth="1"/>
    <col min="4" max="5" width="9" style="43" bestFit="1" customWidth="1"/>
    <col min="6" max="6" width="10.5546875" bestFit="1" customWidth="1"/>
    <col min="8" max="9" width="9" bestFit="1" customWidth="1"/>
    <col min="10" max="12" width="9" customWidth="1"/>
    <col min="13" max="13" width="10.88671875" customWidth="1"/>
    <col min="14" max="14" width="12.5546875" customWidth="1"/>
    <col min="16" max="18" width="9" bestFit="1" customWidth="1"/>
    <col min="19" max="19" width="10.33203125" customWidth="1"/>
    <col min="20" max="20" width="12.109375" bestFit="1" customWidth="1"/>
    <col min="21" max="21" width="9" bestFit="1" customWidth="1"/>
    <col min="22" max="22" width="9" style="43" customWidth="1"/>
    <col min="23" max="23" width="9" bestFit="1" customWidth="1"/>
    <col min="24" max="24" width="13.21875" customWidth="1"/>
    <col min="25" max="25" width="9" bestFit="1" customWidth="1"/>
    <col min="27" max="27" width="9" bestFit="1" customWidth="1"/>
  </cols>
  <sheetData>
    <row r="1" spans="1:34" s="61" customFormat="1" x14ac:dyDescent="0.3">
      <c r="A1" s="61" t="s">
        <v>0</v>
      </c>
      <c r="B1" s="63" t="s">
        <v>1</v>
      </c>
      <c r="C1" s="61" t="s">
        <v>285</v>
      </c>
      <c r="D1" s="61" t="s">
        <v>34</v>
      </c>
      <c r="E1" s="61" t="s">
        <v>35</v>
      </c>
      <c r="F1" s="61" t="s">
        <v>2</v>
      </c>
      <c r="G1" s="61" t="s">
        <v>3</v>
      </c>
      <c r="H1" s="61" t="s">
        <v>34</v>
      </c>
      <c r="I1" s="61" t="s">
        <v>35</v>
      </c>
      <c r="J1" s="61" t="s">
        <v>178</v>
      </c>
      <c r="K1" s="61" t="s">
        <v>182</v>
      </c>
      <c r="L1" s="61" t="s">
        <v>179</v>
      </c>
      <c r="M1" s="61" t="s">
        <v>180</v>
      </c>
      <c r="N1" s="61" t="s">
        <v>181</v>
      </c>
      <c r="O1" s="61" t="s">
        <v>40</v>
      </c>
      <c r="P1" s="61" t="s">
        <v>46</v>
      </c>
      <c r="Q1" s="61" t="s">
        <v>41</v>
      </c>
      <c r="R1" s="61" t="s">
        <v>44</v>
      </c>
      <c r="S1" s="62" t="s">
        <v>42</v>
      </c>
      <c r="T1" s="62" t="s">
        <v>45</v>
      </c>
      <c r="U1" s="61" t="s">
        <v>49</v>
      </c>
      <c r="V1" s="61" t="s">
        <v>243</v>
      </c>
      <c r="W1" s="61" t="s">
        <v>50</v>
      </c>
      <c r="X1" s="61" t="s">
        <v>52</v>
      </c>
      <c r="Y1" s="61" t="s">
        <v>53</v>
      </c>
      <c r="Z1" s="61" t="s">
        <v>51</v>
      </c>
      <c r="AA1" s="62" t="s">
        <v>54</v>
      </c>
      <c r="AB1" s="62" t="s">
        <v>55</v>
      </c>
      <c r="AC1" s="61" t="s">
        <v>56</v>
      </c>
      <c r="AD1" s="61" t="s">
        <v>273</v>
      </c>
    </row>
    <row r="2" spans="1:34" s="15" customFormat="1" x14ac:dyDescent="0.3">
      <c r="A2" s="15" t="s">
        <v>36</v>
      </c>
      <c r="B2" s="64">
        <v>43899</v>
      </c>
      <c r="D2" s="15">
        <v>258.39999999999998</v>
      </c>
      <c r="E2" s="15">
        <v>0.22360679774997899</v>
      </c>
      <c r="F2" s="15">
        <v>406</v>
      </c>
      <c r="G2" s="15" t="s">
        <v>58</v>
      </c>
      <c r="H2" s="15">
        <v>258.39999999999998</v>
      </c>
      <c r="I2" s="15">
        <v>0.22360679774997899</v>
      </c>
      <c r="O2" s="15" t="s">
        <v>9</v>
      </c>
      <c r="P2" s="15">
        <v>94.477622999999994</v>
      </c>
      <c r="Q2" s="15">
        <v>388.79455999999999</v>
      </c>
      <c r="R2" s="15">
        <v>465.03696100000002</v>
      </c>
      <c r="S2" s="16">
        <v>143409.85246299999</v>
      </c>
      <c r="T2" s="16">
        <v>80.080788999999996</v>
      </c>
      <c r="U2" s="15">
        <v>448.07826499999999</v>
      </c>
      <c r="W2" s="15" t="s">
        <v>9</v>
      </c>
      <c r="X2" s="15">
        <v>4.4763999999999998E-2</v>
      </c>
      <c r="Y2" s="15">
        <v>3.2210999999999997E-2</v>
      </c>
      <c r="Z2" s="15">
        <v>1.0736870000000001</v>
      </c>
      <c r="AA2" s="15">
        <v>0.17477100000000001</v>
      </c>
      <c r="AB2" s="16">
        <v>3.1884000000000003E-2</v>
      </c>
      <c r="AC2" s="15">
        <v>6.0599E-2</v>
      </c>
      <c r="AD2" s="15">
        <v>0.19341800000000001</v>
      </c>
      <c r="AE2" s="16">
        <f t="shared" ref="AE2:AE7" si="0">S2/R2</f>
        <v>308.38377266748046</v>
      </c>
    </row>
    <row r="3" spans="1:34" x14ac:dyDescent="0.3">
      <c r="A3" t="s">
        <v>8</v>
      </c>
      <c r="B3" s="65">
        <v>43904</v>
      </c>
      <c r="C3" s="1"/>
      <c r="D3" s="44">
        <v>8.1999999999999993</v>
      </c>
      <c r="E3" s="44">
        <v>0.22360679774997899</v>
      </c>
      <c r="F3" s="5">
        <v>206</v>
      </c>
      <c r="G3" s="5" t="s">
        <v>57</v>
      </c>
      <c r="H3" s="8">
        <v>8.1999999999999993</v>
      </c>
      <c r="I3" s="8">
        <v>0.22360679774997899</v>
      </c>
      <c r="J3" s="8"/>
      <c r="K3" s="8"/>
      <c r="L3" s="8"/>
      <c r="M3" s="8"/>
      <c r="N3" s="8"/>
      <c r="O3" s="25" t="s">
        <v>9</v>
      </c>
      <c r="P3" s="25">
        <v>250.166087</v>
      </c>
      <c r="Q3" s="25">
        <v>1.5775749999999999</v>
      </c>
      <c r="R3" s="25">
        <v>1290.7726279999999</v>
      </c>
      <c r="S3" s="25">
        <v>397601.26124299999</v>
      </c>
      <c r="T3" s="8">
        <v>213.058155</v>
      </c>
      <c r="U3" s="8">
        <v>1241.6090099999999</v>
      </c>
      <c r="V3" s="44"/>
      <c r="W3" s="8" t="s">
        <v>9</v>
      </c>
      <c r="X3" s="8">
        <v>0.11916599999999999</v>
      </c>
      <c r="Y3" s="8">
        <v>4.2667999999999998E-2</v>
      </c>
      <c r="Z3" s="8">
        <v>8.5833000000000007E-2</v>
      </c>
      <c r="AA3">
        <v>0.56837899999999997</v>
      </c>
      <c r="AB3">
        <v>0.112238</v>
      </c>
      <c r="AC3">
        <v>6.9332000000000005E-2</v>
      </c>
      <c r="AD3">
        <v>0.59754700000000005</v>
      </c>
      <c r="AE3" s="16">
        <f t="shared" si="0"/>
        <v>308.03353946160689</v>
      </c>
    </row>
    <row r="4" spans="1:34" x14ac:dyDescent="0.3">
      <c r="A4" t="s">
        <v>37</v>
      </c>
      <c r="B4" s="65">
        <v>43904</v>
      </c>
      <c r="C4" s="1"/>
      <c r="D4" s="44">
        <v>8.1999999999999993</v>
      </c>
      <c r="E4" s="44">
        <v>0.22360679774997899</v>
      </c>
      <c r="F4" s="5">
        <v>206</v>
      </c>
      <c r="G4" s="5" t="s">
        <v>58</v>
      </c>
      <c r="H4" s="8">
        <v>8.1999999999999993</v>
      </c>
      <c r="I4" s="8">
        <v>0.22360679774997899</v>
      </c>
      <c r="J4" s="8"/>
      <c r="K4" s="8"/>
      <c r="L4" s="8"/>
      <c r="M4" s="8"/>
      <c r="N4" s="8"/>
      <c r="O4" s="8" t="s">
        <v>9</v>
      </c>
      <c r="P4" s="8">
        <v>75.875096999999997</v>
      </c>
      <c r="Q4" s="8">
        <v>311.002047</v>
      </c>
      <c r="R4" s="8">
        <v>368.054372</v>
      </c>
      <c r="S4" s="8">
        <v>113782.666942</v>
      </c>
      <c r="T4" s="8">
        <v>62.798278000000003</v>
      </c>
      <c r="U4" s="8">
        <v>354.41067800000002</v>
      </c>
      <c r="V4" s="44"/>
      <c r="W4" s="8" t="s">
        <v>9</v>
      </c>
      <c r="X4" s="8">
        <v>4.0867000000000001E-2</v>
      </c>
      <c r="Y4" s="8" t="s">
        <v>9</v>
      </c>
      <c r="Z4" s="8">
        <v>7.7626000000000001E-2</v>
      </c>
      <c r="AA4">
        <v>0.163852</v>
      </c>
      <c r="AB4">
        <v>4.3125999999999998E-2</v>
      </c>
      <c r="AC4">
        <v>6.3649999999999998E-2</v>
      </c>
      <c r="AD4">
        <v>0.126468</v>
      </c>
      <c r="AE4" s="16">
        <f t="shared" si="0"/>
        <v>309.14635335998668</v>
      </c>
    </row>
    <row r="5" spans="1:34" x14ac:dyDescent="0.3">
      <c r="A5" t="s">
        <v>17</v>
      </c>
      <c r="B5" s="65">
        <v>43907</v>
      </c>
      <c r="C5" s="1"/>
      <c r="D5" s="44">
        <v>125.4</v>
      </c>
      <c r="E5" s="44">
        <v>0.22360679774997899</v>
      </c>
      <c r="F5" s="56">
        <v>506</v>
      </c>
      <c r="G5" s="56" t="s">
        <v>58</v>
      </c>
      <c r="H5" s="8">
        <v>125.4</v>
      </c>
      <c r="I5" s="8">
        <v>0.22360679774997899</v>
      </c>
      <c r="J5" s="8"/>
      <c r="K5" s="8"/>
      <c r="L5" s="8"/>
      <c r="M5" s="8"/>
      <c r="N5" s="8"/>
      <c r="O5" s="8" t="s">
        <v>9</v>
      </c>
      <c r="P5" s="8" t="s">
        <v>9</v>
      </c>
      <c r="Q5" s="8" t="s">
        <v>9</v>
      </c>
      <c r="R5" s="8">
        <v>221.86761300000001</v>
      </c>
      <c r="S5" s="8">
        <v>68794.471061999997</v>
      </c>
      <c r="T5" s="8">
        <v>37.776417000000002</v>
      </c>
      <c r="U5" s="8">
        <v>213.782894</v>
      </c>
      <c r="V5" s="44"/>
      <c r="W5" s="8" t="s">
        <v>9</v>
      </c>
      <c r="X5" s="8" t="s">
        <v>9</v>
      </c>
      <c r="Y5" s="8" t="s">
        <v>9</v>
      </c>
      <c r="Z5" s="8" t="s">
        <v>9</v>
      </c>
      <c r="AA5">
        <v>0.102048</v>
      </c>
      <c r="AB5">
        <v>2.9371999999999999E-2</v>
      </c>
      <c r="AC5">
        <v>7.4992000000000003E-2</v>
      </c>
      <c r="AD5">
        <v>0.109763</v>
      </c>
      <c r="AE5" s="16">
        <f t="shared" si="0"/>
        <v>310.06991120420986</v>
      </c>
    </row>
    <row r="6" spans="1:34" x14ac:dyDescent="0.3">
      <c r="A6" t="s">
        <v>18</v>
      </c>
      <c r="B6" s="65">
        <v>43908</v>
      </c>
      <c r="C6" s="1"/>
      <c r="D6" s="44">
        <v>15.2</v>
      </c>
      <c r="E6" s="44">
        <v>0.28284271247461906</v>
      </c>
      <c r="F6" s="5">
        <v>406</v>
      </c>
      <c r="G6" s="5" t="s">
        <v>57</v>
      </c>
      <c r="H6" s="8">
        <v>15.2</v>
      </c>
      <c r="I6" s="8">
        <v>0.28284271247461906</v>
      </c>
      <c r="J6" s="8"/>
      <c r="K6" s="8"/>
      <c r="L6" s="8"/>
      <c r="M6" s="8"/>
      <c r="N6" s="8"/>
      <c r="O6" s="8" t="s">
        <v>9</v>
      </c>
      <c r="P6" s="8" t="s">
        <v>9</v>
      </c>
      <c r="Q6" s="8" t="s">
        <v>9</v>
      </c>
      <c r="R6" s="8">
        <v>871.156656</v>
      </c>
      <c r="S6" s="8">
        <v>270052.96020600002</v>
      </c>
      <c r="T6" s="8">
        <v>145.33944099999999</v>
      </c>
      <c r="U6" s="8">
        <v>839.45014200000003</v>
      </c>
      <c r="V6" s="44"/>
      <c r="W6" s="8" t="s">
        <v>9</v>
      </c>
      <c r="X6" s="8">
        <v>3.2131E-2</v>
      </c>
      <c r="Y6" s="8">
        <v>2.6395999999999999E-2</v>
      </c>
      <c r="Z6" s="8" t="s">
        <v>9</v>
      </c>
      <c r="AA6">
        <v>0.45039400000000002</v>
      </c>
      <c r="AB6">
        <v>8.4547999999999998E-2</v>
      </c>
      <c r="AC6">
        <v>8.7728E-2</v>
      </c>
      <c r="AD6">
        <v>0.62085800000000002</v>
      </c>
      <c r="AE6" s="16">
        <f t="shared" si="0"/>
        <v>309.99356814418923</v>
      </c>
    </row>
    <row r="7" spans="1:34" x14ac:dyDescent="0.3">
      <c r="A7" t="s">
        <v>19</v>
      </c>
      <c r="B7" s="65">
        <v>43908</v>
      </c>
      <c r="C7" s="1"/>
      <c r="D7" s="44">
        <v>189</v>
      </c>
      <c r="E7" s="44">
        <v>0.28284271247461906</v>
      </c>
      <c r="F7" s="5">
        <v>406</v>
      </c>
      <c r="G7" s="5" t="s">
        <v>58</v>
      </c>
      <c r="H7" s="8">
        <v>189</v>
      </c>
      <c r="I7" s="8">
        <v>0.28284271247461906</v>
      </c>
      <c r="J7" s="8"/>
      <c r="K7" s="8"/>
      <c r="L7" s="8"/>
      <c r="M7" s="8"/>
      <c r="N7" s="8"/>
      <c r="O7" s="8" t="s">
        <v>9</v>
      </c>
      <c r="P7" s="8" t="s">
        <v>9</v>
      </c>
      <c r="Q7" s="8" t="s">
        <v>9</v>
      </c>
      <c r="R7" s="8">
        <v>339.40763399999997</v>
      </c>
      <c r="S7" s="8">
        <v>105571.961673</v>
      </c>
      <c r="T7" s="8">
        <v>57.613168000000002</v>
      </c>
      <c r="U7" s="8">
        <v>326.82756799999999</v>
      </c>
      <c r="V7" s="44"/>
      <c r="W7" s="8" t="s">
        <v>9</v>
      </c>
      <c r="X7" s="8">
        <v>2.0565E-2</v>
      </c>
      <c r="Y7" s="8" t="s">
        <v>9</v>
      </c>
      <c r="Z7" s="8" t="s">
        <v>9</v>
      </c>
      <c r="AA7">
        <v>0.115818</v>
      </c>
      <c r="AB7">
        <v>4.1341999999999997E-2</v>
      </c>
      <c r="AC7">
        <v>8.5799E-2</v>
      </c>
      <c r="AD7">
        <v>0.13241600000000001</v>
      </c>
      <c r="AE7" s="16">
        <f t="shared" si="0"/>
        <v>311.04769338511699</v>
      </c>
    </row>
    <row r="8" spans="1:34" x14ac:dyDescent="0.3">
      <c r="C8" s="1"/>
      <c r="D8" s="44"/>
      <c r="E8" s="44"/>
      <c r="F8" s="5"/>
      <c r="G8" s="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44"/>
      <c r="W8" s="8"/>
      <c r="X8" s="8"/>
      <c r="Y8" s="8"/>
      <c r="Z8" s="8"/>
      <c r="AA8" s="8"/>
      <c r="AC8" s="11"/>
      <c r="AD8" s="11"/>
      <c r="AE8" s="11"/>
      <c r="AF8" s="11"/>
    </row>
    <row r="9" spans="1:34" x14ac:dyDescent="0.3">
      <c r="A9" t="s">
        <v>83</v>
      </c>
      <c r="B9" s="65">
        <v>44052</v>
      </c>
      <c r="C9" s="1"/>
      <c r="D9" s="44">
        <v>259.89999999999998</v>
      </c>
      <c r="E9" s="44">
        <v>0.3</v>
      </c>
      <c r="F9" s="56">
        <v>506</v>
      </c>
      <c r="G9" s="56" t="s">
        <v>58</v>
      </c>
      <c r="H9" s="8">
        <v>259.89999999999998</v>
      </c>
      <c r="I9" s="8">
        <v>0.3</v>
      </c>
      <c r="J9" s="8"/>
      <c r="K9" s="8"/>
      <c r="L9" s="8"/>
      <c r="M9" s="8"/>
      <c r="N9" s="8"/>
      <c r="O9" s="8" t="s">
        <v>9</v>
      </c>
      <c r="P9" s="8">
        <v>136.01298600000001</v>
      </c>
      <c r="Q9" s="8">
        <v>1.6810080000000001</v>
      </c>
      <c r="R9" s="8">
        <v>686.48205900000005</v>
      </c>
      <c r="S9">
        <v>211426.70636800001</v>
      </c>
      <c r="T9" s="8">
        <v>115.534919</v>
      </c>
      <c r="U9" s="8">
        <v>661.44923700000004</v>
      </c>
      <c r="V9" s="44"/>
      <c r="W9" s="8" t="s">
        <v>9</v>
      </c>
      <c r="X9" s="8">
        <v>8.1589999999999996E-2</v>
      </c>
      <c r="Y9" s="8">
        <v>3.4722000000000003E-2</v>
      </c>
      <c r="Z9" s="8">
        <v>0.127308</v>
      </c>
      <c r="AA9">
        <v>0.29561700000000002</v>
      </c>
      <c r="AB9">
        <v>4.5845999999999998E-2</v>
      </c>
      <c r="AC9">
        <v>7.2713E-2</v>
      </c>
      <c r="AD9">
        <v>0.27487499999999998</v>
      </c>
    </row>
    <row r="10" spans="1:34" x14ac:dyDescent="0.3">
      <c r="A10" s="4" t="s">
        <v>127</v>
      </c>
      <c r="B10" s="65" t="s">
        <v>128</v>
      </c>
      <c r="D10" s="43">
        <v>315.60000000000002</v>
      </c>
      <c r="E10" s="43">
        <v>0.42</v>
      </c>
      <c r="F10" s="56">
        <v>506</v>
      </c>
      <c r="G10" s="56" t="s">
        <v>58</v>
      </c>
      <c r="H10">
        <v>315.60000000000002</v>
      </c>
      <c r="I10">
        <v>0.42</v>
      </c>
      <c r="O10" t="s">
        <v>9</v>
      </c>
      <c r="P10" t="s">
        <v>9</v>
      </c>
      <c r="Q10" t="s">
        <v>9</v>
      </c>
      <c r="R10">
        <v>828.60997699999996</v>
      </c>
      <c r="S10" s="6">
        <v>255633.50808100001</v>
      </c>
      <c r="T10" s="5">
        <v>132.60990200000001</v>
      </c>
      <c r="U10">
        <v>799.00884299999996</v>
      </c>
      <c r="W10" t="s">
        <v>9</v>
      </c>
      <c r="X10">
        <v>3.2507000000000001E-2</v>
      </c>
      <c r="Y10">
        <v>3.3660000000000002E-2</v>
      </c>
      <c r="Z10" t="s">
        <v>9</v>
      </c>
      <c r="AA10">
        <v>0.31809599999999999</v>
      </c>
      <c r="AB10">
        <v>7.6739000000000002E-2</v>
      </c>
      <c r="AC10">
        <v>7.2769E-2</v>
      </c>
      <c r="AD10">
        <v>0.28589500000000001</v>
      </c>
    </row>
    <row r="11" spans="1:34" s="34" customFormat="1" x14ac:dyDescent="0.3">
      <c r="B11" s="66"/>
      <c r="C11" s="55"/>
      <c r="D11" s="35"/>
      <c r="E11" s="35"/>
      <c r="F11" s="56"/>
      <c r="G11" s="56"/>
      <c r="H11" s="35"/>
      <c r="I11" s="35"/>
      <c r="J11" s="35"/>
      <c r="K11" s="35"/>
      <c r="L11" s="35"/>
      <c r="M11" s="35"/>
      <c r="N11" s="35"/>
      <c r="O11" s="35" t="e">
        <f>STDEV(O5,O9,O10)/AVERAGE(O5,O9,O10)</f>
        <v>#DIV/0!</v>
      </c>
      <c r="P11" s="35" t="e">
        <f>STDEV(P5,P9,P10)/AVERAGE(P5,P9,P10)</f>
        <v>#DIV/0!</v>
      </c>
      <c r="Q11" s="35" t="e">
        <f t="shared" ref="Q11:Y11" si="1">STDEV(Q5,Q9,Q10)/AVERAGE(Q5,Q9,Q10)</f>
        <v>#DIV/0!</v>
      </c>
      <c r="R11" s="35">
        <f t="shared" si="1"/>
        <v>0.54808437273570931</v>
      </c>
      <c r="S11" s="35">
        <f t="shared" si="1"/>
        <v>0.54666751313135631</v>
      </c>
      <c r="T11" s="35">
        <f>STDEV(T5,T9,T10)/AVERAGE(T5/H5,T9/H9,T10/H10)</f>
        <v>130.06167194501705</v>
      </c>
      <c r="U11" s="35">
        <f t="shared" si="1"/>
        <v>0.54830875831575465</v>
      </c>
      <c r="V11" s="35" t="e">
        <f t="shared" si="1"/>
        <v>#DIV/0!</v>
      </c>
      <c r="W11" s="35" t="e">
        <f t="shared" si="1"/>
        <v>#DIV/0!</v>
      </c>
      <c r="X11" s="35">
        <f t="shared" si="1"/>
        <v>0.60837571787127254</v>
      </c>
      <c r="Y11" s="35">
        <f t="shared" si="1"/>
        <v>2.1963306180577163E-2</v>
      </c>
      <c r="Z11" s="35"/>
      <c r="AA11" s="35"/>
      <c r="AC11" s="57"/>
      <c r="AD11" s="57"/>
      <c r="AE11" s="57">
        <f>STDEV(AE2:AE7)</f>
        <v>1.1373370059558499</v>
      </c>
      <c r="AF11" s="57"/>
    </row>
    <row r="12" spans="1:34" x14ac:dyDescent="0.3">
      <c r="A12" s="33" t="s">
        <v>167</v>
      </c>
      <c r="B12" s="65" t="s">
        <v>166</v>
      </c>
      <c r="G12" t="s">
        <v>58</v>
      </c>
      <c r="J12">
        <f>345.97-332.49</f>
        <v>13.480000000000018</v>
      </c>
      <c r="K12" s="8">
        <v>0.01</v>
      </c>
      <c r="L12">
        <v>18.5</v>
      </c>
      <c r="M12">
        <v>0.2</v>
      </c>
      <c r="N12" s="1">
        <v>43760</v>
      </c>
      <c r="O12" s="8">
        <v>48172.491484999999</v>
      </c>
      <c r="P12" s="8">
        <v>29.544062</v>
      </c>
      <c r="Q12" s="8">
        <v>140.712896</v>
      </c>
      <c r="R12" s="8">
        <v>156.77705800000001</v>
      </c>
      <c r="S12" s="8">
        <v>48576.994322999999</v>
      </c>
      <c r="T12" s="8">
        <v>30.146885999999999</v>
      </c>
      <c r="U12" s="8">
        <v>151.31819400000001</v>
      </c>
      <c r="V12" s="44"/>
      <c r="W12" s="8">
        <v>6.573671</v>
      </c>
      <c r="X12" s="8">
        <v>1.7645000000000001E-2</v>
      </c>
      <c r="Y12" s="8" t="s">
        <v>9</v>
      </c>
      <c r="Z12" s="8">
        <v>0.113596</v>
      </c>
      <c r="AA12" s="8">
        <v>6.6810999999999995E-2</v>
      </c>
      <c r="AB12" s="8">
        <v>6.2524999999999997E-2</v>
      </c>
      <c r="AC12" s="8" t="s">
        <v>9</v>
      </c>
      <c r="AD12" s="8">
        <v>0.269318</v>
      </c>
      <c r="AE12" s="8"/>
      <c r="AF12" s="8"/>
      <c r="AG12" s="8"/>
      <c r="AH12" s="8"/>
    </row>
    <row r="13" spans="1:34" x14ac:dyDescent="0.3">
      <c r="A13" s="33" t="s">
        <v>170</v>
      </c>
      <c r="B13" s="65" t="s">
        <v>169</v>
      </c>
      <c r="G13" t="s">
        <v>58</v>
      </c>
      <c r="J13">
        <f>345.19-331.74</f>
        <v>13.449999999999989</v>
      </c>
      <c r="K13" s="8">
        <v>0.01</v>
      </c>
      <c r="L13">
        <v>18.5</v>
      </c>
      <c r="M13">
        <v>0.2</v>
      </c>
      <c r="N13" s="1">
        <v>43760</v>
      </c>
      <c r="O13" s="8">
        <v>49114.015411</v>
      </c>
      <c r="P13" s="8">
        <v>30.217091</v>
      </c>
      <c r="Q13" s="8">
        <v>143.53997200000001</v>
      </c>
      <c r="R13" s="8">
        <v>159.75569899999999</v>
      </c>
      <c r="S13" s="8">
        <v>49521.093573999999</v>
      </c>
      <c r="T13" s="8">
        <v>30.759755999999999</v>
      </c>
      <c r="U13" s="8">
        <v>153.69644099999999</v>
      </c>
      <c r="V13" s="44"/>
      <c r="W13" s="8">
        <v>7.6551850000000004</v>
      </c>
      <c r="X13" s="8">
        <v>1.8591E-2</v>
      </c>
      <c r="Y13" s="8" t="s">
        <v>9</v>
      </c>
      <c r="Z13" s="8">
        <v>0.113175</v>
      </c>
      <c r="AA13" s="8">
        <v>6.5792000000000003E-2</v>
      </c>
      <c r="AB13" s="8">
        <v>0.139735</v>
      </c>
      <c r="AC13" s="8" t="s">
        <v>9</v>
      </c>
      <c r="AD13" s="8">
        <v>0.19048200000000001</v>
      </c>
      <c r="AE13" s="8"/>
      <c r="AF13" s="8"/>
      <c r="AG13" s="8"/>
      <c r="AH13" s="8"/>
    </row>
    <row r="14" spans="1:34" x14ac:dyDescent="0.3">
      <c r="A14" t="s">
        <v>183</v>
      </c>
      <c r="B14" s="65" t="s">
        <v>169</v>
      </c>
      <c r="D14" s="44"/>
      <c r="E14" s="7"/>
      <c r="F14" s="5"/>
      <c r="G14" s="5"/>
      <c r="H14" s="8"/>
      <c r="I14" s="7"/>
      <c r="J14" s="5">
        <f>AVERAGE(J12:J13)</f>
        <v>13.465000000000003</v>
      </c>
      <c r="K14" s="8">
        <f>STDEV(J12:J13)</f>
        <v>2.1213203435617327E-2</v>
      </c>
      <c r="L14">
        <v>18.5</v>
      </c>
      <c r="M14">
        <v>0.2</v>
      </c>
      <c r="N14" s="1">
        <v>43760</v>
      </c>
      <c r="O14" s="8">
        <f>AVERAGE(O12:O13)</f>
        <v>48643.253448000003</v>
      </c>
      <c r="P14" s="8">
        <f t="shared" ref="P14:U14" si="2">AVERAGE(P12:P13)</f>
        <v>29.8805765</v>
      </c>
      <c r="Q14" s="8">
        <f t="shared" si="2"/>
        <v>142.12643400000002</v>
      </c>
      <c r="R14" s="8">
        <f t="shared" si="2"/>
        <v>158.2663785</v>
      </c>
      <c r="S14" s="8">
        <f t="shared" si="2"/>
        <v>49049.043948499995</v>
      </c>
      <c r="T14" s="8">
        <f t="shared" si="2"/>
        <v>30.453320999999999</v>
      </c>
      <c r="U14" s="8">
        <f t="shared" si="2"/>
        <v>152.5073175</v>
      </c>
      <c r="V14" s="44"/>
      <c r="W14" s="8">
        <f>STDEV(O12:O13)</f>
        <v>665.75795272398227</v>
      </c>
      <c r="X14" s="8">
        <f>STDEV(R12:R13)</f>
        <v>2.1062172498202663</v>
      </c>
      <c r="Y14" s="8">
        <v>0</v>
      </c>
      <c r="Z14" s="8">
        <f>STDEV(Q12:Q13)</f>
        <v>1.9990446105297437</v>
      </c>
      <c r="AA14" s="8">
        <f>STDEV(R12:R13)</f>
        <v>2.1062172498202663</v>
      </c>
      <c r="AB14" s="8" t="e">
        <f>STDEV(#REF!)</f>
        <v>#REF!</v>
      </c>
      <c r="AC14" s="8">
        <v>0</v>
      </c>
      <c r="AD14" s="8">
        <f>STDEV(U12:U13)</f>
        <v>1.6816745810365543</v>
      </c>
      <c r="AE14" s="8"/>
      <c r="AF14" s="8"/>
      <c r="AG14" s="8"/>
      <c r="AH14" s="8"/>
    </row>
    <row r="15" spans="1:34" x14ac:dyDescent="0.3">
      <c r="A15" s="33" t="s">
        <v>88</v>
      </c>
      <c r="B15" s="65">
        <v>44055</v>
      </c>
      <c r="C15" s="30"/>
      <c r="G15" t="s">
        <v>58</v>
      </c>
      <c r="J15">
        <v>13.42</v>
      </c>
      <c r="K15" s="8">
        <v>0.01</v>
      </c>
      <c r="L15">
        <v>18.8</v>
      </c>
      <c r="M15">
        <v>0.3</v>
      </c>
      <c r="N15" s="1">
        <v>43893</v>
      </c>
      <c r="O15" s="8">
        <v>43097.943827000003</v>
      </c>
      <c r="P15" s="8">
        <v>28.702159999999999</v>
      </c>
      <c r="Q15" s="8">
        <v>123.80344700000001</v>
      </c>
      <c r="R15" s="8">
        <v>140.79613800000001</v>
      </c>
      <c r="S15" s="8">
        <v>43441.701886000003</v>
      </c>
      <c r="T15" s="8">
        <v>24.056045999999998</v>
      </c>
      <c r="U15" s="8">
        <v>135.69530800000001</v>
      </c>
      <c r="V15" s="44"/>
      <c r="W15" s="8">
        <v>16.685544</v>
      </c>
      <c r="X15" s="8">
        <v>2.2298999999999999E-2</v>
      </c>
      <c r="Y15" s="8">
        <v>0</v>
      </c>
      <c r="Z15" s="8">
        <v>5.7907E-2</v>
      </c>
      <c r="AA15" s="8">
        <v>7.9408000000000006E-2</v>
      </c>
      <c r="AB15" s="8">
        <v>2.8735E-2</v>
      </c>
      <c r="AC15" s="8">
        <v>5.4996999999999997E-2</v>
      </c>
      <c r="AD15" s="8">
        <v>9.0811000000000003E-2</v>
      </c>
      <c r="AE15" s="8"/>
      <c r="AF15" s="8"/>
      <c r="AG15" s="8"/>
      <c r="AH15" s="8"/>
    </row>
    <row r="16" spans="1:34" x14ac:dyDescent="0.3">
      <c r="A16" s="33" t="s">
        <v>177</v>
      </c>
      <c r="B16" s="65">
        <v>44084</v>
      </c>
      <c r="C16" s="30"/>
      <c r="G16" t="s">
        <v>58</v>
      </c>
      <c r="J16">
        <v>13.5</v>
      </c>
      <c r="K16" s="8">
        <v>0.01</v>
      </c>
      <c r="L16">
        <v>18.8</v>
      </c>
      <c r="M16">
        <v>0.3</v>
      </c>
      <c r="N16" s="1">
        <v>43893</v>
      </c>
      <c r="O16" s="8">
        <v>39417.433411999998</v>
      </c>
      <c r="P16" s="8">
        <v>25.876391999999999</v>
      </c>
      <c r="Q16" s="8">
        <v>113.025502</v>
      </c>
      <c r="R16" s="8">
        <v>129.382127</v>
      </c>
      <c r="S16" s="8">
        <v>39700.109169000003</v>
      </c>
      <c r="T16" s="8">
        <v>21.887732</v>
      </c>
      <c r="U16" s="8">
        <v>124.91642400000001</v>
      </c>
      <c r="V16" s="44"/>
      <c r="W16" s="8">
        <v>18.390706999999999</v>
      </c>
      <c r="X16" s="8">
        <v>1.8147E-2</v>
      </c>
      <c r="Y16" s="8">
        <v>0</v>
      </c>
      <c r="Z16" s="8">
        <v>4.6043000000000001E-2</v>
      </c>
      <c r="AA16" s="8">
        <v>6.5194000000000002E-2</v>
      </c>
      <c r="AB16" s="8">
        <v>2.8632999999999999E-2</v>
      </c>
      <c r="AC16" s="8">
        <v>5.5724000000000003E-2</v>
      </c>
      <c r="AD16" s="8">
        <v>7.7072000000000002E-2</v>
      </c>
      <c r="AE16" s="8"/>
      <c r="AF16" s="8"/>
      <c r="AG16" s="8"/>
      <c r="AH16" s="8"/>
    </row>
    <row r="17" spans="1:57" x14ac:dyDescent="0.3">
      <c r="C17" s="1"/>
      <c r="D17" s="44"/>
      <c r="E17" s="7"/>
      <c r="F17" s="5"/>
      <c r="G17" s="5"/>
      <c r="H17" s="8"/>
      <c r="I17" s="7"/>
      <c r="J17" s="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  <c r="V17" s="44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57" x14ac:dyDescent="0.3">
      <c r="A18" s="39" t="s">
        <v>198</v>
      </c>
      <c r="B18" s="65" t="s">
        <v>199</v>
      </c>
      <c r="C18" s="1"/>
      <c r="D18" s="40">
        <f>84.9-9</f>
        <v>75.900000000000006</v>
      </c>
      <c r="E18" s="43">
        <v>0.4</v>
      </c>
      <c r="F18">
        <v>604</v>
      </c>
      <c r="G18" t="s">
        <v>58</v>
      </c>
      <c r="H18" s="40">
        <f>84.9-9</f>
        <v>75.900000000000006</v>
      </c>
      <c r="I18">
        <v>0.4</v>
      </c>
      <c r="J18" s="7"/>
      <c r="K18" s="7"/>
      <c r="L18" s="7"/>
      <c r="M18" s="7"/>
      <c r="N18" s="7"/>
      <c r="O18">
        <v>48563.236514999997</v>
      </c>
      <c r="P18">
        <v>41.374426</v>
      </c>
      <c r="Q18">
        <v>204.71907200000001</v>
      </c>
      <c r="R18">
        <v>218.85540499999999</v>
      </c>
      <c r="S18">
        <v>67640.366036000007</v>
      </c>
      <c r="T18">
        <v>41.777521999999998</v>
      </c>
      <c r="U18">
        <v>210.96949499999999</v>
      </c>
      <c r="W18">
        <v>3.8600000000000002E-2</v>
      </c>
      <c r="X18">
        <v>2.7116999999999999E-2</v>
      </c>
      <c r="Y18">
        <v>8.2903000000000004E-2</v>
      </c>
      <c r="Z18">
        <v>7.9767000000000005E-2</v>
      </c>
      <c r="AA18">
        <v>7.5909000000000004E-2</v>
      </c>
      <c r="AB18">
        <v>0.13231899999999999</v>
      </c>
      <c r="AC18" t="s">
        <v>9</v>
      </c>
      <c r="AD18">
        <v>0.25228499999999998</v>
      </c>
      <c r="AE18" s="8"/>
      <c r="AF18" s="8"/>
      <c r="AG18" s="8"/>
      <c r="AH18" s="8"/>
    </row>
    <row r="19" spans="1:57" x14ac:dyDescent="0.3">
      <c r="A19" t="s">
        <v>200</v>
      </c>
      <c r="B19" s="65">
        <v>44127</v>
      </c>
      <c r="C19" s="1"/>
      <c r="F19" t="s">
        <v>205</v>
      </c>
      <c r="J19">
        <f>345.29-331.78</f>
        <v>13.510000000000048</v>
      </c>
      <c r="L19">
        <v>18.8</v>
      </c>
      <c r="M19">
        <v>0.3</v>
      </c>
      <c r="N19" s="1">
        <v>43893</v>
      </c>
      <c r="O19">
        <v>45494.619317999997</v>
      </c>
      <c r="P19">
        <v>30.446809999999999</v>
      </c>
      <c r="Q19">
        <v>125.75233900000001</v>
      </c>
      <c r="R19">
        <v>148.95169999999999</v>
      </c>
      <c r="S19" s="5">
        <v>45805.841178000002</v>
      </c>
      <c r="T19" s="5">
        <v>24.354113999999999</v>
      </c>
      <c r="U19">
        <v>143.70155199999999</v>
      </c>
      <c r="W19">
        <v>24.354113999999999</v>
      </c>
      <c r="X19">
        <v>21.195039999999999</v>
      </c>
      <c r="Y19">
        <v>0.17907799999999999</v>
      </c>
      <c r="Z19" t="s">
        <v>9</v>
      </c>
      <c r="AA19">
        <v>5.4315000000000002E-2</v>
      </c>
      <c r="AB19">
        <v>21.827867999999999</v>
      </c>
      <c r="AC19">
        <v>2.4945999999999999E-2</v>
      </c>
      <c r="AD19">
        <v>6.3334000000000001E-2</v>
      </c>
    </row>
    <row r="20" spans="1:57" x14ac:dyDescent="0.3">
      <c r="A20" t="s">
        <v>201</v>
      </c>
      <c r="B20" s="65">
        <v>44137</v>
      </c>
      <c r="C20" s="1"/>
      <c r="F20" t="s">
        <v>205</v>
      </c>
      <c r="J20">
        <v>13.460000000000036</v>
      </c>
      <c r="L20">
        <v>19.8</v>
      </c>
      <c r="M20">
        <v>0.2</v>
      </c>
      <c r="N20" s="1">
        <v>44070</v>
      </c>
      <c r="O20">
        <v>44393.810150999998</v>
      </c>
      <c r="P20">
        <v>29.447914999999998</v>
      </c>
      <c r="Q20">
        <v>122.62131100000001</v>
      </c>
      <c r="R20">
        <v>145.22972200000001</v>
      </c>
      <c r="S20" s="5">
        <v>44719.488042999998</v>
      </c>
      <c r="T20" s="5">
        <v>23.702919000000001</v>
      </c>
      <c r="U20">
        <v>140.006327</v>
      </c>
      <c r="W20">
        <v>23.702919000000001</v>
      </c>
      <c r="X20">
        <v>2.3049E-2</v>
      </c>
      <c r="Y20" t="s">
        <v>9</v>
      </c>
      <c r="Z20">
        <v>4.2819000000000003E-2</v>
      </c>
      <c r="AA20">
        <v>0.103406</v>
      </c>
      <c r="AB20">
        <v>3.8818999999999999E-2</v>
      </c>
      <c r="AC20">
        <v>6.3715999999999995E-2</v>
      </c>
      <c r="AD20">
        <v>9.0839000000000003E-2</v>
      </c>
      <c r="AE20">
        <v>2.1697000000000001E-2</v>
      </c>
      <c r="AF20">
        <v>4.4760000000000001E-2</v>
      </c>
      <c r="AG20">
        <v>4.5643940000000001</v>
      </c>
      <c r="AH20">
        <v>0.44647900000000001</v>
      </c>
      <c r="AI20" t="s">
        <v>9</v>
      </c>
      <c r="AJ20">
        <v>3.492E-2</v>
      </c>
      <c r="AK20">
        <v>7.1202000000000001E-2</v>
      </c>
      <c r="AL20">
        <v>4.7366999999999999E-2</v>
      </c>
      <c r="AM20">
        <v>6.8491999999999997</v>
      </c>
      <c r="AN20">
        <v>9.1536999999999993E-2</v>
      </c>
      <c r="AO20">
        <v>20.268847999999998</v>
      </c>
      <c r="AP20">
        <v>6.4881999999999995E-2</v>
      </c>
      <c r="AQ20">
        <v>9.1536999999999993E-2</v>
      </c>
      <c r="AR20">
        <v>0.99993100000000001</v>
      </c>
      <c r="AS20">
        <v>0.95932399999999995</v>
      </c>
      <c r="AT20">
        <v>0.995444</v>
      </c>
      <c r="AU20" t="s">
        <v>9</v>
      </c>
      <c r="AV20">
        <v>0.99997599999999998</v>
      </c>
      <c r="AW20">
        <v>0.99990500000000004</v>
      </c>
    </row>
    <row r="21" spans="1:57" x14ac:dyDescent="0.3">
      <c r="A21" t="s">
        <v>202</v>
      </c>
      <c r="B21" s="65">
        <v>44139</v>
      </c>
      <c r="C21" s="1"/>
      <c r="F21" t="s">
        <v>205</v>
      </c>
      <c r="J21">
        <v>13.490000000000009</v>
      </c>
      <c r="L21">
        <v>19.8</v>
      </c>
      <c r="M21">
        <v>0.2</v>
      </c>
      <c r="N21" s="1">
        <v>44070</v>
      </c>
      <c r="O21">
        <v>45854.465599000003</v>
      </c>
      <c r="P21">
        <v>30.352357000000001</v>
      </c>
      <c r="Q21">
        <v>126.016713</v>
      </c>
      <c r="R21">
        <v>150.09641500000001</v>
      </c>
      <c r="S21" s="5">
        <v>46187.346525000001</v>
      </c>
      <c r="T21" s="5">
        <v>24.413606000000001</v>
      </c>
      <c r="U21">
        <v>144.460849</v>
      </c>
      <c r="W21">
        <v>24.413606000000001</v>
      </c>
      <c r="X21">
        <v>1.9345999999999999E-2</v>
      </c>
      <c r="Y21" t="s">
        <v>9</v>
      </c>
      <c r="Z21">
        <v>0.34773700000000002</v>
      </c>
      <c r="AA21">
        <v>0.47780600000000001</v>
      </c>
      <c r="AB21">
        <v>4.0163999999999998E-2</v>
      </c>
      <c r="AC21">
        <v>6.1918000000000001E-2</v>
      </c>
      <c r="AD21">
        <v>0.46071000000000001</v>
      </c>
      <c r="AE21">
        <v>7.9657000000000006E-2</v>
      </c>
      <c r="AF21">
        <v>0.36798399999999998</v>
      </c>
      <c r="AG21">
        <v>3.5691009999999999</v>
      </c>
      <c r="AH21">
        <v>0.53774699999999998</v>
      </c>
      <c r="AI21" t="s">
        <v>9</v>
      </c>
      <c r="AJ21">
        <v>0.275945</v>
      </c>
      <c r="AK21">
        <v>0.31833299999999998</v>
      </c>
      <c r="AL21">
        <v>0.42092499999999999</v>
      </c>
      <c r="AM21">
        <v>7.268046</v>
      </c>
      <c r="AN21">
        <v>0.32628000000000001</v>
      </c>
      <c r="AO21">
        <v>26.394795999999999</v>
      </c>
      <c r="AP21">
        <v>0.31891700000000001</v>
      </c>
      <c r="AQ21">
        <v>0.32628000000000001</v>
      </c>
      <c r="AR21">
        <v>0.99575499999999995</v>
      </c>
      <c r="AS21">
        <v>0.97515499999999999</v>
      </c>
      <c r="AT21">
        <v>0.99377700000000002</v>
      </c>
      <c r="AU21" t="s">
        <v>9</v>
      </c>
      <c r="AV21">
        <v>0.99853700000000001</v>
      </c>
    </row>
    <row r="22" spans="1:57" x14ac:dyDescent="0.3">
      <c r="A22" t="s">
        <v>206</v>
      </c>
      <c r="D22" s="44"/>
      <c r="E22" s="44"/>
      <c r="F22" s="5"/>
      <c r="G22" s="5"/>
      <c r="H22" s="8"/>
      <c r="I22" s="8"/>
      <c r="J22" s="8">
        <f>AVERAGE(J20:J21)</f>
        <v>13.475000000000023</v>
      </c>
      <c r="K22" s="8">
        <f>STDEV(J20:J21)</f>
        <v>2.1213203435577133E-2</v>
      </c>
      <c r="L22">
        <v>19.8</v>
      </c>
      <c r="M22">
        <v>0.2</v>
      </c>
      <c r="N22" s="8"/>
      <c r="O22" s="8">
        <f>AVERAGE(O20:O21)</f>
        <v>45124.137875</v>
      </c>
      <c r="P22" s="8">
        <f t="shared" ref="P22:U22" si="3">AVERAGE(P20:P21)</f>
        <v>29.900136</v>
      </c>
      <c r="Q22" s="8">
        <f t="shared" si="3"/>
        <v>124.319012</v>
      </c>
      <c r="R22" s="8">
        <f>AVERAGE(R20:R21)</f>
        <v>147.66306850000001</v>
      </c>
      <c r="S22" s="8">
        <f t="shared" si="3"/>
        <v>45453.417283999996</v>
      </c>
      <c r="T22" s="8">
        <f t="shared" si="3"/>
        <v>24.058262500000001</v>
      </c>
      <c r="U22" s="8">
        <f t="shared" si="3"/>
        <v>142.233588</v>
      </c>
      <c r="V22" s="44"/>
      <c r="W22" s="8">
        <f>STDEV(O20:O21)</f>
        <v>1032.839372257878</v>
      </c>
      <c r="X22" s="8">
        <f>STDEV(R20:R21)</f>
        <v>3.441271622253101</v>
      </c>
      <c r="Y22" t="s">
        <v>9</v>
      </c>
      <c r="Z22" s="8">
        <f>STDEV(Q20:Q21)</f>
        <v>2.400911779054359</v>
      </c>
      <c r="AA22" s="8">
        <f>STDEV(R20:R21)</f>
        <v>3.441271622253101</v>
      </c>
      <c r="AB22" s="8" t="e">
        <f>STDEV(#REF!)</f>
        <v>#REF!</v>
      </c>
      <c r="AC22" s="8" t="e">
        <f>STDEV(#REF!)</f>
        <v>#REF!</v>
      </c>
      <c r="AD22" s="8">
        <f>STDEV(U20:U21)</f>
        <v>3.1498227131446601</v>
      </c>
      <c r="AE22" s="8"/>
      <c r="AF22" s="8"/>
      <c r="AG22" s="8"/>
      <c r="AH22" s="8"/>
    </row>
    <row r="23" spans="1:57" x14ac:dyDescent="0.3">
      <c r="D23" s="44"/>
      <c r="E23" s="44"/>
      <c r="F23" s="5"/>
      <c r="G23" s="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4"/>
      <c r="W23" s="8"/>
      <c r="X23" s="8"/>
      <c r="Y23" s="8"/>
      <c r="Z23" s="8"/>
      <c r="AA23" s="8"/>
    </row>
    <row r="24" spans="1:57" x14ac:dyDescent="0.3">
      <c r="A24" s="43" t="s">
        <v>240</v>
      </c>
      <c r="B24" s="67">
        <v>43902.517500000002</v>
      </c>
      <c r="C24" s="52"/>
      <c r="D24" s="43">
        <v>35.400000000000006</v>
      </c>
      <c r="E24" s="43">
        <v>0.22360679774997899</v>
      </c>
      <c r="F24" s="43">
        <v>604</v>
      </c>
      <c r="G24" s="43" t="s">
        <v>58</v>
      </c>
      <c r="H24" s="8"/>
      <c r="I24" s="8"/>
      <c r="J24" s="8"/>
      <c r="K24" s="8"/>
      <c r="L24" s="8"/>
      <c r="M24" s="8"/>
      <c r="N24" s="8"/>
      <c r="O24" s="43">
        <v>27869.210910000002</v>
      </c>
      <c r="P24" s="43">
        <v>18.417086999999999</v>
      </c>
      <c r="Q24" s="43">
        <v>76.847211000000001</v>
      </c>
      <c r="R24" s="43">
        <v>90.961277999999993</v>
      </c>
      <c r="S24" s="43">
        <v>28042</v>
      </c>
      <c r="T24" s="43">
        <v>17.461471</v>
      </c>
      <c r="U24" s="43">
        <v>87.792102</v>
      </c>
      <c r="V24" s="43">
        <v>14.79725</v>
      </c>
      <c r="W24" s="43">
        <v>12.368522</v>
      </c>
      <c r="X24" s="43">
        <v>8.5749000000000006E-2</v>
      </c>
      <c r="Y24" s="43">
        <v>3.8644999999999999E-2</v>
      </c>
      <c r="Z24" s="43">
        <v>6.3166E-2</v>
      </c>
      <c r="AA24" s="43">
        <v>12.520833</v>
      </c>
      <c r="AB24" s="43">
        <v>4.3177E-2</v>
      </c>
      <c r="AC24" s="43">
        <v>5.4866999999999999E-2</v>
      </c>
      <c r="AD24" s="43">
        <v>1.5827000000000001E-2</v>
      </c>
    </row>
    <row r="25" spans="1:57" x14ac:dyDescent="0.3">
      <c r="A25" s="43" t="s">
        <v>241</v>
      </c>
      <c r="B25" s="67">
        <v>43902.660960648151</v>
      </c>
      <c r="C25" s="52"/>
      <c r="D25" s="43">
        <v>69.7</v>
      </c>
      <c r="E25" s="43">
        <v>0.22360679774997899</v>
      </c>
      <c r="F25" s="43">
        <v>604</v>
      </c>
      <c r="G25" s="43" t="s">
        <v>58</v>
      </c>
      <c r="H25" s="8"/>
      <c r="I25" s="8"/>
      <c r="J25" s="8"/>
      <c r="K25" s="8"/>
      <c r="L25" s="8"/>
      <c r="M25" s="8"/>
      <c r="N25" s="8"/>
      <c r="O25" s="43">
        <v>55344.574820000002</v>
      </c>
      <c r="P25" s="43">
        <v>36.835462999999997</v>
      </c>
      <c r="Q25" s="43">
        <v>150.90749400000001</v>
      </c>
      <c r="R25" s="43">
        <v>181.30858000000001</v>
      </c>
      <c r="S25" s="43">
        <v>55934</v>
      </c>
      <c r="T25" s="43">
        <v>34.735092000000002</v>
      </c>
      <c r="U25" s="43">
        <v>174.722781</v>
      </c>
      <c r="V25" s="43">
        <v>29.201156999999998</v>
      </c>
      <c r="W25" s="43">
        <v>23.589372999999998</v>
      </c>
      <c r="X25" s="43">
        <v>0.17157</v>
      </c>
      <c r="Y25" s="43">
        <v>5.1204E-2</v>
      </c>
      <c r="Z25" s="43">
        <v>8.7475999999999998E-2</v>
      </c>
      <c r="AA25" s="43">
        <v>20.361549</v>
      </c>
      <c r="AB25" s="43">
        <v>3.8510000000000003E-2</v>
      </c>
      <c r="AC25" s="43">
        <v>6.3056000000000001E-2</v>
      </c>
      <c r="AD25" s="43">
        <v>2.2605E-2</v>
      </c>
    </row>
    <row r="26" spans="1:57" x14ac:dyDescent="0.3">
      <c r="A26" s="43" t="s">
        <v>242</v>
      </c>
      <c r="B26" s="67">
        <v>43933.643634259257</v>
      </c>
      <c r="C26" s="52"/>
      <c r="D26" s="43">
        <v>19.3</v>
      </c>
      <c r="E26" s="43">
        <v>0.22360679774997899</v>
      </c>
      <c r="F26" s="43">
        <v>604</v>
      </c>
      <c r="G26" s="43" t="s">
        <v>58</v>
      </c>
      <c r="H26" s="8"/>
      <c r="I26" s="8"/>
      <c r="J26" s="8"/>
      <c r="K26" s="8"/>
      <c r="L26" s="8"/>
      <c r="M26" s="8"/>
      <c r="N26" s="8"/>
      <c r="O26" s="43">
        <v>14962.567419999999</v>
      </c>
      <c r="P26" s="43">
        <v>9.8686989999999994</v>
      </c>
      <c r="Q26" s="43">
        <v>41.420065000000001</v>
      </c>
      <c r="R26" s="43">
        <v>48.788088000000002</v>
      </c>
      <c r="S26" s="43">
        <v>15062</v>
      </c>
      <c r="T26" s="43">
        <v>9.3155839999999994</v>
      </c>
      <c r="U26" s="43">
        <v>47.125982999999998</v>
      </c>
      <c r="V26" s="43">
        <v>7.9325229999999998</v>
      </c>
      <c r="W26" s="43">
        <v>7.5035559999999997</v>
      </c>
      <c r="X26" s="43">
        <v>6.2008000000000001E-2</v>
      </c>
      <c r="Y26" s="43">
        <v>2.3064999999999999E-2</v>
      </c>
      <c r="Z26" s="43">
        <v>5.1622000000000001E-2</v>
      </c>
      <c r="AA26" s="43">
        <v>7.1838189999999997</v>
      </c>
      <c r="AB26" s="43">
        <v>3.3574E-2</v>
      </c>
      <c r="AC26" s="43">
        <v>3.9843000000000003E-2</v>
      </c>
      <c r="AD26" s="43">
        <v>9.8949999999999993E-3</v>
      </c>
    </row>
    <row r="27" spans="1:57" x14ac:dyDescent="0.3">
      <c r="A27" s="43" t="s">
        <v>229</v>
      </c>
      <c r="B27" s="67" t="s">
        <v>230</v>
      </c>
      <c r="C27" s="46"/>
      <c r="D27" s="43">
        <v>10.699999999999996</v>
      </c>
      <c r="E27" s="43">
        <v>0.28284271247461906</v>
      </c>
      <c r="F27" s="43">
        <v>206</v>
      </c>
      <c r="G27" s="43" t="s">
        <v>57</v>
      </c>
      <c r="H27" s="8"/>
      <c r="I27" s="8"/>
      <c r="J27" s="8"/>
      <c r="K27" s="8"/>
      <c r="L27" s="8"/>
      <c r="M27" s="8"/>
      <c r="N27" s="8"/>
      <c r="O27" s="43" t="s">
        <v>9</v>
      </c>
      <c r="P27" s="43">
        <v>359.64123799999999</v>
      </c>
      <c r="Q27" s="47" t="s">
        <v>9</v>
      </c>
      <c r="R27" s="43">
        <v>1872.1749130000001</v>
      </c>
      <c r="S27" s="45">
        <v>571185.654262</v>
      </c>
      <c r="T27" s="42" t="s">
        <v>9</v>
      </c>
      <c r="U27" s="43">
        <v>1804.216727</v>
      </c>
      <c r="V27" s="54" t="s">
        <v>9</v>
      </c>
      <c r="W27" s="43" t="s">
        <v>9</v>
      </c>
      <c r="X27" s="43">
        <v>0.53547</v>
      </c>
      <c r="Y27" s="43" t="s">
        <v>9</v>
      </c>
      <c r="Z27" s="43">
        <v>0.769293</v>
      </c>
      <c r="AA27" s="43">
        <v>305.92791299999999</v>
      </c>
      <c r="AB27" s="43" t="s">
        <v>9</v>
      </c>
      <c r="AC27" s="43">
        <v>0.67325500000000005</v>
      </c>
      <c r="AD27" s="43" t="s">
        <v>9</v>
      </c>
    </row>
    <row r="28" spans="1:57" x14ac:dyDescent="0.3">
      <c r="A28" s="43" t="s">
        <v>231</v>
      </c>
      <c r="B28" s="67" t="s">
        <v>232</v>
      </c>
      <c r="C28" s="46"/>
      <c r="D28" s="43">
        <v>10.699999999999996</v>
      </c>
      <c r="E28" s="43">
        <v>0.28284271247461906</v>
      </c>
      <c r="F28" s="43">
        <v>206</v>
      </c>
      <c r="G28" s="43" t="s">
        <v>58</v>
      </c>
      <c r="H28" s="8"/>
      <c r="I28" s="8"/>
      <c r="J28" s="8"/>
      <c r="K28" s="8"/>
      <c r="L28" s="8"/>
      <c r="M28" s="8"/>
      <c r="N28" s="8"/>
      <c r="O28" s="43">
        <v>17761.949324000001</v>
      </c>
      <c r="P28" s="43">
        <v>11.680628</v>
      </c>
      <c r="Q28" s="47">
        <v>49.154124000000003</v>
      </c>
      <c r="R28" s="43">
        <v>57.658501999999999</v>
      </c>
      <c r="S28" s="43">
        <v>17885.147228000002</v>
      </c>
      <c r="T28" s="54">
        <v>9.3839860000000002</v>
      </c>
      <c r="U28" s="43">
        <v>55.517741999999998</v>
      </c>
      <c r="V28" s="54">
        <v>9.3839860000000002</v>
      </c>
      <c r="W28" s="43">
        <v>4.8093380000000003</v>
      </c>
      <c r="X28" s="43">
        <v>8.2879999999999995E-2</v>
      </c>
      <c r="Y28" s="43">
        <v>3.159E-2</v>
      </c>
      <c r="Z28" s="43">
        <v>7.8575999999999993E-2</v>
      </c>
      <c r="AA28" s="43">
        <v>4.4706489999999999</v>
      </c>
      <c r="AB28" s="43">
        <v>1.0973E-2</v>
      </c>
      <c r="AC28" s="43">
        <v>6.8043000000000006E-2</v>
      </c>
      <c r="AD28" s="43">
        <v>1.0973E-2</v>
      </c>
    </row>
    <row r="29" spans="1:57" x14ac:dyDescent="0.3">
      <c r="D29" s="44"/>
      <c r="E29" s="44"/>
      <c r="F29" s="5"/>
      <c r="G29" s="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44"/>
      <c r="W29" s="8"/>
      <c r="X29" s="8"/>
      <c r="Y29" s="8"/>
      <c r="Z29" s="8"/>
      <c r="AA29" s="8"/>
    </row>
    <row r="30" spans="1:57" x14ac:dyDescent="0.3">
      <c r="D30" s="44"/>
      <c r="E30" s="44"/>
      <c r="F30" s="5"/>
      <c r="G30" s="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44"/>
      <c r="W30" s="8"/>
      <c r="X30" s="8"/>
      <c r="Y30" s="8"/>
      <c r="Z30" s="8"/>
      <c r="AA30" s="8"/>
    </row>
    <row r="31" spans="1:57" s="43" customFormat="1" x14ac:dyDescent="0.3">
      <c r="A31" s="43" t="s">
        <v>281</v>
      </c>
      <c r="B31" s="65">
        <v>44344</v>
      </c>
      <c r="C31" s="30"/>
      <c r="D31" s="43">
        <v>62.9</v>
      </c>
      <c r="E31" s="43">
        <v>0.28299999999999997</v>
      </c>
      <c r="F31" s="5">
        <v>506</v>
      </c>
      <c r="G31" s="5" t="s">
        <v>58</v>
      </c>
      <c r="O31" s="43">
        <v>47609.579336000003</v>
      </c>
      <c r="P31" s="43">
        <v>31.060091</v>
      </c>
      <c r="Q31" s="43">
        <v>124.436198</v>
      </c>
      <c r="R31" s="43">
        <v>155.00868199999999</v>
      </c>
      <c r="S31" s="43">
        <v>47862.207427000001</v>
      </c>
      <c r="T31" s="43">
        <v>29.695471999999999</v>
      </c>
      <c r="U31" s="43">
        <v>149.21650299999999</v>
      </c>
      <c r="V31" s="43">
        <v>23.884789999999999</v>
      </c>
      <c r="W31" s="43">
        <v>19.959334999999999</v>
      </c>
      <c r="X31" s="43">
        <v>0.27752199999999999</v>
      </c>
      <c r="Y31" s="43">
        <v>8.5980000000000001E-2</v>
      </c>
      <c r="Z31" s="43">
        <v>6.7887000000000003E-2</v>
      </c>
      <c r="AA31" s="43">
        <v>22.171983000000001</v>
      </c>
      <c r="AB31" s="43">
        <v>3.7539999999999997E-2</v>
      </c>
      <c r="AC31" s="43">
        <v>0.111711</v>
      </c>
      <c r="AD31" s="43">
        <v>2.2558999999999999E-2</v>
      </c>
      <c r="BD31" s="43">
        <v>30</v>
      </c>
      <c r="BE31" s="43">
        <v>30</v>
      </c>
    </row>
    <row r="32" spans="1:57" x14ac:dyDescent="0.3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S32" s="7"/>
    </row>
    <row r="33" spans="1:41" s="43" customFormat="1" x14ac:dyDescent="0.3">
      <c r="A33" s="46" t="s">
        <v>283</v>
      </c>
      <c r="B33" s="65">
        <v>44450.598333333335</v>
      </c>
      <c r="C33" s="1"/>
      <c r="D33" s="58">
        <f>60.6-32.2</f>
        <v>28.4</v>
      </c>
      <c r="E33" s="59">
        <f>SQRT(0.2^2+0.2^2)</f>
        <v>0.28284271247461906</v>
      </c>
      <c r="F33" s="43">
        <v>406</v>
      </c>
      <c r="G33" s="43" t="s">
        <v>58</v>
      </c>
      <c r="L33" s="47"/>
      <c r="O33" s="43">
        <v>22998.323065</v>
      </c>
      <c r="P33" s="43">
        <v>15.309144999999999</v>
      </c>
      <c r="Q33" s="43">
        <v>59.057592</v>
      </c>
      <c r="R33" s="43">
        <v>75.113114999999993</v>
      </c>
      <c r="S33" s="43">
        <v>23680.004580000001</v>
      </c>
      <c r="T33" s="43">
        <v>14.227842000000001</v>
      </c>
      <c r="U33" s="43">
        <v>72.238327999999996</v>
      </c>
      <c r="V33" s="43">
        <v>11.170377</v>
      </c>
      <c r="W33" s="43">
        <v>8.8787210000000005</v>
      </c>
      <c r="X33" s="43">
        <v>5.885E-2</v>
      </c>
      <c r="Y33" s="43">
        <v>3.9673E-2</v>
      </c>
      <c r="Z33" s="43">
        <v>4.6738000000000002E-2</v>
      </c>
      <c r="AA33" s="43">
        <v>7.7227550000000003</v>
      </c>
      <c r="AB33" s="43">
        <v>3.5827999999999999E-2</v>
      </c>
      <c r="AC33" s="43">
        <v>5.2984000000000003E-2</v>
      </c>
      <c r="AD33" s="43">
        <v>1.2324999999999999E-2</v>
      </c>
      <c r="AE33" s="43">
        <v>3.8606000000000001E-2</v>
      </c>
      <c r="AF33" s="43">
        <v>15.675096</v>
      </c>
      <c r="AG33" s="43">
        <v>0.38441199999999998</v>
      </c>
      <c r="AH33" s="43" t="s">
        <v>9</v>
      </c>
      <c r="AI33" s="43">
        <v>6.7178000000000002E-2</v>
      </c>
      <c r="AJ33" s="43">
        <v>6.2223000000000001E-2</v>
      </c>
      <c r="AK33" s="43">
        <v>3.3478000000000001E-2</v>
      </c>
      <c r="AL33" s="43">
        <v>13.719906</v>
      </c>
      <c r="AM33" s="43">
        <v>0.25181500000000001</v>
      </c>
      <c r="AN33" s="43">
        <v>28.978045999999999</v>
      </c>
      <c r="AO33" s="43">
        <v>0.99992599999999998</v>
      </c>
    </row>
    <row r="34" spans="1:41" x14ac:dyDescent="0.3">
      <c r="A34" s="43" t="s">
        <v>284</v>
      </c>
      <c r="B34" s="65">
        <v>44316</v>
      </c>
      <c r="C34" s="1"/>
      <c r="D34" s="43">
        <f>61.5-33.4</f>
        <v>28.1</v>
      </c>
      <c r="E34" s="5">
        <f>SQRT(0.1^2+0.1^2)</f>
        <v>0.14142135623730953</v>
      </c>
      <c r="F34" s="5">
        <v>506</v>
      </c>
      <c r="G34" s="5" t="s">
        <v>58</v>
      </c>
      <c r="H34" s="5"/>
      <c r="I34" s="5"/>
      <c r="J34" s="5"/>
      <c r="K34" s="5"/>
      <c r="L34" s="5"/>
      <c r="M34" s="5"/>
      <c r="N34" s="5"/>
      <c r="O34">
        <v>344.60434900000001</v>
      </c>
      <c r="P34">
        <v>0.17391999999999999</v>
      </c>
      <c r="Q34">
        <v>0.91947199999999996</v>
      </c>
      <c r="R34">
        <v>1.0942989999999999</v>
      </c>
      <c r="S34">
        <v>346.59512999999998</v>
      </c>
      <c r="T34">
        <v>0.23247399999999999</v>
      </c>
      <c r="U34">
        <v>1.0577080000000001</v>
      </c>
      <c r="V34" s="43">
        <v>0.17314499999999999</v>
      </c>
      <c r="W34">
        <v>0.195351</v>
      </c>
      <c r="X34">
        <v>3.703E-2</v>
      </c>
      <c r="Y34">
        <v>3.3170000000000001E-3</v>
      </c>
      <c r="Z34">
        <v>3.8227999999999998E-2</v>
      </c>
      <c r="AA34">
        <v>0.22059300000000001</v>
      </c>
      <c r="AB34">
        <v>2.9093999999999998E-2</v>
      </c>
      <c r="AC34">
        <v>4.7026999999999999E-2</v>
      </c>
      <c r="AD34">
        <v>1.895E-3</v>
      </c>
      <c r="AE34">
        <v>5.6688000000000002E-2</v>
      </c>
      <c r="AF34" t="s">
        <v>9</v>
      </c>
      <c r="AG34">
        <v>21.291297</v>
      </c>
      <c r="AH34" t="s">
        <v>9</v>
      </c>
      <c r="AI34">
        <v>0.36076000000000003</v>
      </c>
    </row>
    <row r="35" spans="1:41" s="43" customFormat="1" x14ac:dyDescent="0.3">
      <c r="A35" s="46"/>
      <c r="B35" s="65"/>
      <c r="E35" s="1"/>
      <c r="L35" s="47"/>
    </row>
    <row r="36" spans="1:41" x14ac:dyDescent="0.3">
      <c r="A36" s="43" t="s">
        <v>319</v>
      </c>
      <c r="B36" s="65">
        <v>44405.584500902783</v>
      </c>
      <c r="C36" s="43" t="s">
        <v>287</v>
      </c>
      <c r="R36">
        <v>164.27375043779151</v>
      </c>
      <c r="S36">
        <v>50814.776074154433</v>
      </c>
      <c r="T36">
        <v>31.278184605025789</v>
      </c>
      <c r="U36">
        <v>157.75225754976569</v>
      </c>
      <c r="V36" s="43">
        <v>25.224492987162609</v>
      </c>
      <c r="Z36">
        <v>9.2208812155471956E-2</v>
      </c>
      <c r="AA36">
        <v>23.02390933090166</v>
      </c>
      <c r="AB36">
        <v>4.6018352853189323E-2</v>
      </c>
      <c r="AC36">
        <v>7.4487217499517464E-2</v>
      </c>
      <c r="AD36">
        <v>1.7895696495185371E-2</v>
      </c>
    </row>
    <row r="37" spans="1:41" x14ac:dyDescent="0.3">
      <c r="A37" s="43" t="s">
        <v>320</v>
      </c>
      <c r="B37" s="65">
        <v>44434.557723124999</v>
      </c>
      <c r="C37" s="43" t="s">
        <v>287</v>
      </c>
      <c r="O37">
        <v>42815.756835991961</v>
      </c>
      <c r="P37">
        <v>28.214993700788941</v>
      </c>
      <c r="Q37">
        <v>112.7970770264797</v>
      </c>
      <c r="R37">
        <v>141.169980665178</v>
      </c>
      <c r="S37">
        <v>42934.92293133217</v>
      </c>
      <c r="T37">
        <v>26.643143294971679</v>
      </c>
      <c r="U37">
        <v>135.7637327228434</v>
      </c>
      <c r="V37" s="43">
        <v>21.731242291227652</v>
      </c>
      <c r="W37">
        <v>18.859538392430949</v>
      </c>
      <c r="X37">
        <v>0.3436670780806832</v>
      </c>
      <c r="Y37">
        <v>0.20882042612145291</v>
      </c>
      <c r="Z37">
        <v>8.6709410737339579E-2</v>
      </c>
      <c r="AA37">
        <v>18.30727303712192</v>
      </c>
      <c r="AB37">
        <v>5.5884441623613071E-2</v>
      </c>
      <c r="AC37">
        <v>9.0853523531574581E-2</v>
      </c>
      <c r="AD37">
        <v>2.2046744669237249E-2</v>
      </c>
    </row>
    <row r="38" spans="1:41" x14ac:dyDescent="0.3">
      <c r="A38" s="43" t="s">
        <v>321</v>
      </c>
      <c r="B38" s="65">
        <v>44435.747831006942</v>
      </c>
      <c r="C38" s="43" t="s">
        <v>287</v>
      </c>
      <c r="O38">
        <v>43035.986783074412</v>
      </c>
      <c r="P38">
        <v>29.003863997197211</v>
      </c>
      <c r="Q38">
        <v>112.632727891475</v>
      </c>
      <c r="R38">
        <v>140.93168459166449</v>
      </c>
      <c r="S38">
        <v>43167.213164321729</v>
      </c>
      <c r="T38">
        <v>26.785386738029999</v>
      </c>
      <c r="U38">
        <v>135.7917941634251</v>
      </c>
      <c r="V38" s="43">
        <v>21.77890380274474</v>
      </c>
      <c r="W38">
        <v>15.9974237958057</v>
      </c>
      <c r="X38">
        <v>9.4541864796212377E-2</v>
      </c>
      <c r="Y38">
        <v>5.2256338171330817E-2</v>
      </c>
      <c r="Z38">
        <v>8.1371884599966027E-2</v>
      </c>
      <c r="AA38">
        <v>18.719788892894311</v>
      </c>
      <c r="AB38">
        <v>4.2573394669974708E-2</v>
      </c>
      <c r="AC38">
        <v>7.7222437001274596E-2</v>
      </c>
      <c r="AD38">
        <v>1.7636366972977411E-2</v>
      </c>
    </row>
    <row r="39" spans="1:41" x14ac:dyDescent="0.3">
      <c r="A39" s="43" t="s">
        <v>322</v>
      </c>
      <c r="B39" s="65">
        <v>44542.857080937501</v>
      </c>
      <c r="C39" s="43" t="s">
        <v>287</v>
      </c>
      <c r="O39">
        <v>38791.084089141223</v>
      </c>
      <c r="P39">
        <v>25.218824844886999</v>
      </c>
      <c r="Q39">
        <v>97.653979617437145</v>
      </c>
      <c r="R39">
        <v>126.8524859770495</v>
      </c>
      <c r="S39">
        <v>38900.830339849628</v>
      </c>
      <c r="T39">
        <v>24.170240141365241</v>
      </c>
      <c r="U39">
        <v>121.8229840319805</v>
      </c>
      <c r="V39" s="43">
        <v>18.577995398615421</v>
      </c>
      <c r="W39">
        <v>14.954947270707381</v>
      </c>
      <c r="X39">
        <v>0.17443698268194399</v>
      </c>
      <c r="Y39">
        <v>4.7912129629387887E-2</v>
      </c>
      <c r="Z39">
        <v>6.5208438346725558E-2</v>
      </c>
      <c r="AA39">
        <v>14.8701452800249</v>
      </c>
      <c r="AB39">
        <v>3.4027100919991171E-2</v>
      </c>
      <c r="AC39">
        <v>6.2634847196653201E-2</v>
      </c>
      <c r="AD39">
        <v>1.354337270826852E-2</v>
      </c>
    </row>
    <row r="40" spans="1:41" x14ac:dyDescent="0.3">
      <c r="A40" s="43" t="s">
        <v>323</v>
      </c>
      <c r="B40" s="65">
        <v>44543.687246030087</v>
      </c>
      <c r="C40" s="43" t="s">
        <v>287</v>
      </c>
      <c r="O40">
        <v>37657.480765106848</v>
      </c>
      <c r="P40">
        <v>24.478016704188612</v>
      </c>
      <c r="Q40">
        <v>94.863365946572927</v>
      </c>
      <c r="R40">
        <v>123.22823696833269</v>
      </c>
      <c r="S40">
        <v>37773.063369708398</v>
      </c>
      <c r="T40">
        <v>23.442500750904468</v>
      </c>
      <c r="U40">
        <v>118.4620126958368</v>
      </c>
      <c r="V40" s="43">
        <v>18.001074079305521</v>
      </c>
      <c r="W40">
        <v>18.601674207445889</v>
      </c>
      <c r="X40">
        <v>0.18802613078428501</v>
      </c>
      <c r="Y40">
        <v>4.4820811776140702E-2</v>
      </c>
      <c r="Z40">
        <v>8.2618030917105095E-2</v>
      </c>
      <c r="AA40">
        <v>18.509686226253969</v>
      </c>
      <c r="AB40">
        <v>4.1498050050751349E-2</v>
      </c>
      <c r="AC40">
        <v>6.7768341781100999E-2</v>
      </c>
      <c r="AD40">
        <v>1.301925485310337E-2</v>
      </c>
    </row>
    <row r="41" spans="1:41" x14ac:dyDescent="0.3">
      <c r="A41" s="43" t="s">
        <v>324</v>
      </c>
      <c r="B41" s="65">
        <v>44543.926491967592</v>
      </c>
      <c r="C41" s="43" t="s">
        <v>287</v>
      </c>
      <c r="O41">
        <v>38388.810764938462</v>
      </c>
      <c r="P41">
        <v>24.914613722595469</v>
      </c>
      <c r="Q41">
        <v>97.013617409883864</v>
      </c>
      <c r="R41">
        <v>125.4125889842262</v>
      </c>
      <c r="S41">
        <v>38499.14944680599</v>
      </c>
      <c r="T41">
        <v>23.949508244760931</v>
      </c>
      <c r="U41">
        <v>120.585560165421</v>
      </c>
      <c r="V41" s="43">
        <v>18.433097495549621</v>
      </c>
      <c r="W41">
        <v>16.838976181451699</v>
      </c>
      <c r="X41">
        <v>0.188079500546702</v>
      </c>
      <c r="Y41">
        <v>5.35238933352047E-2</v>
      </c>
      <c r="Z41">
        <v>6.4142571932715831E-2</v>
      </c>
      <c r="AA41">
        <v>15.90289174138951</v>
      </c>
      <c r="AB41">
        <v>3.2412598025163511E-2</v>
      </c>
      <c r="AC41">
        <v>8.1157702519992353E-2</v>
      </c>
      <c r="AD41">
        <v>1.706407450668811E-2</v>
      </c>
    </row>
    <row r="42" spans="1:41" x14ac:dyDescent="0.3">
      <c r="A42" s="43" t="s">
        <v>325</v>
      </c>
      <c r="B42" s="65">
        <v>44404.577303923608</v>
      </c>
      <c r="C42" s="43" t="s">
        <v>287</v>
      </c>
      <c r="O42">
        <v>16500.737048376581</v>
      </c>
      <c r="P42">
        <v>10.915530336923601</v>
      </c>
      <c r="Q42">
        <v>44.078147001821783</v>
      </c>
      <c r="R42">
        <v>53.717318648429703</v>
      </c>
      <c r="S42">
        <v>16594.096406677181</v>
      </c>
      <c r="T42">
        <v>10.205966476142841</v>
      </c>
      <c r="U42">
        <v>51.801589705021982</v>
      </c>
      <c r="V42" s="43">
        <v>8.3698764639137675</v>
      </c>
      <c r="W42">
        <v>8.759499676545806</v>
      </c>
      <c r="X42">
        <v>5.9737829417995332E-2</v>
      </c>
      <c r="Y42">
        <v>3.6540679237999661E-2</v>
      </c>
      <c r="Z42">
        <v>4.3815335669643712E-2</v>
      </c>
      <c r="AA42">
        <v>7.7695842461863442</v>
      </c>
      <c r="AB42">
        <v>3.0903573624803241E-2</v>
      </c>
      <c r="AC42">
        <v>5.1270416634425227E-2</v>
      </c>
      <c r="AD42">
        <v>8.7362091006760161E-3</v>
      </c>
    </row>
    <row r="43" spans="1:41" x14ac:dyDescent="0.3">
      <c r="A43" s="43" t="s">
        <v>326</v>
      </c>
      <c r="B43" s="65">
        <v>44426.779522673613</v>
      </c>
      <c r="C43" s="43" t="s">
        <v>287</v>
      </c>
      <c r="O43">
        <v>46153.070006583497</v>
      </c>
      <c r="P43">
        <v>30.340487514930459</v>
      </c>
      <c r="Q43">
        <v>121.1534626929638</v>
      </c>
      <c r="R43">
        <v>151.11427299543459</v>
      </c>
      <c r="S43">
        <v>46267.763921991987</v>
      </c>
      <c r="T43">
        <v>28.699459642908199</v>
      </c>
      <c r="U43">
        <v>145.6473176498138</v>
      </c>
      <c r="V43" s="43">
        <v>23.284608112203451</v>
      </c>
      <c r="W43">
        <v>19.357320388204091</v>
      </c>
      <c r="X43">
        <v>0.2403710036095901</v>
      </c>
      <c r="Y43">
        <v>0.1547170562952343</v>
      </c>
      <c r="Z43">
        <v>6.9903943413355846E-2</v>
      </c>
      <c r="AA43">
        <v>18.23070681135135</v>
      </c>
      <c r="AB43">
        <v>2.9680191943197709E-2</v>
      </c>
      <c r="AC43">
        <v>9.1283449367297889E-2</v>
      </c>
      <c r="AD43">
        <v>1.9729122896130769E-2</v>
      </c>
    </row>
    <row r="44" spans="1:41" s="43" customFormat="1" x14ac:dyDescent="0.3">
      <c r="B44" s="65"/>
    </row>
    <row r="45" spans="1:41" x14ac:dyDescent="0.3">
      <c r="A45" s="43" t="s">
        <v>346</v>
      </c>
      <c r="B45" s="65">
        <v>44382.855460567131</v>
      </c>
      <c r="C45" s="43" t="s">
        <v>347</v>
      </c>
      <c r="O45">
        <v>28301.243180984609</v>
      </c>
      <c r="P45">
        <v>18.49208366446835</v>
      </c>
      <c r="Q45">
        <v>75.463796514395625</v>
      </c>
      <c r="R45">
        <v>92.3498899482219</v>
      </c>
      <c r="S45">
        <v>28407.534873096531</v>
      </c>
      <c r="T45">
        <v>17.46007812368839</v>
      </c>
      <c r="U45">
        <v>88.954137180289905</v>
      </c>
      <c r="V45" s="43">
        <v>14.390961969561481</v>
      </c>
      <c r="W45">
        <v>12.347470162138229</v>
      </c>
      <c r="X45">
        <v>0.2140782069180254</v>
      </c>
      <c r="Y45">
        <v>5.481622328422428E-2</v>
      </c>
      <c r="Z45">
        <v>5.9354830387768558E-2</v>
      </c>
      <c r="AA45">
        <v>11.53859062461281</v>
      </c>
      <c r="AB45">
        <v>5.7867481573358748E-2</v>
      </c>
      <c r="AC45">
        <v>8.0018701612178778E-2</v>
      </c>
      <c r="AD45">
        <v>2.1073985060837359E-2</v>
      </c>
    </row>
    <row r="46" spans="1:41" x14ac:dyDescent="0.3">
      <c r="A46" s="43" t="s">
        <v>348</v>
      </c>
      <c r="B46" s="65">
        <v>44383.533823356483</v>
      </c>
      <c r="C46" s="43" t="s">
        <v>312</v>
      </c>
      <c r="O46">
        <v>14283.034196651161</v>
      </c>
      <c r="P46">
        <v>9.4439585972250626</v>
      </c>
      <c r="Q46">
        <v>38.335788728243067</v>
      </c>
      <c r="R46">
        <v>46.470300174854707</v>
      </c>
      <c r="S46">
        <v>14331.5767018511</v>
      </c>
      <c r="T46">
        <v>8.8384637265732167</v>
      </c>
      <c r="U46">
        <v>44.971965710802188</v>
      </c>
      <c r="V46" s="43">
        <v>7.2397851023915694</v>
      </c>
      <c r="W46">
        <v>6.1099092047231656</v>
      </c>
      <c r="X46">
        <v>9.9275387632611845E-2</v>
      </c>
      <c r="Y46">
        <v>2.3203810945791041E-2</v>
      </c>
      <c r="Z46">
        <v>5.9089969310408191E-2</v>
      </c>
      <c r="AA46">
        <v>5.2608112794589461</v>
      </c>
      <c r="AB46">
        <v>3.9251749138053377E-2</v>
      </c>
      <c r="AC46">
        <v>6.0671670167798709E-2</v>
      </c>
      <c r="AD46">
        <v>1.170304077073463E-2</v>
      </c>
    </row>
    <row r="47" spans="1:41" x14ac:dyDescent="0.3">
      <c r="A47" s="43" t="s">
        <v>360</v>
      </c>
      <c r="B47" s="65">
        <v>44390.978594062501</v>
      </c>
      <c r="C47" s="43" t="s">
        <v>287</v>
      </c>
      <c r="O47">
        <v>26783.594007124859</v>
      </c>
      <c r="P47">
        <v>16.89937245484677</v>
      </c>
      <c r="Q47">
        <v>68.705614403174664</v>
      </c>
      <c r="R47">
        <v>86.395702431547321</v>
      </c>
      <c r="S47">
        <v>26969.877449023501</v>
      </c>
      <c r="T47">
        <v>16.12863326694254</v>
      </c>
      <c r="U47">
        <v>82.182484634945681</v>
      </c>
      <c r="V47" s="43">
        <v>12.963351150110251</v>
      </c>
      <c r="W47">
        <v>21.42571542031412</v>
      </c>
      <c r="X47">
        <v>0.24661191847637531</v>
      </c>
      <c r="Y47">
        <v>5.5620374190271313E-2</v>
      </c>
      <c r="Z47">
        <v>0.10081651469063781</v>
      </c>
      <c r="AA47">
        <v>20.070357432898209</v>
      </c>
      <c r="AB47">
        <v>5.0889420732459778E-2</v>
      </c>
      <c r="AC47">
        <v>0.1037481431109127</v>
      </c>
      <c r="AD47">
        <v>2.209984492065447E-2</v>
      </c>
    </row>
    <row r="48" spans="1:41" x14ac:dyDescent="0.3">
      <c r="A48" s="43" t="s">
        <v>354</v>
      </c>
      <c r="B48" s="65">
        <v>44391.728633831022</v>
      </c>
      <c r="C48" s="43" t="s">
        <v>287</v>
      </c>
      <c r="O48">
        <v>27470.250621089919</v>
      </c>
      <c r="P48">
        <v>17.74045064158318</v>
      </c>
      <c r="Q48">
        <v>69.698606065866329</v>
      </c>
      <c r="R48">
        <v>87.761304445329657</v>
      </c>
      <c r="S48">
        <v>27674.06619402525</v>
      </c>
      <c r="T48">
        <v>16.6649389811197</v>
      </c>
      <c r="U48">
        <v>83.479160751344637</v>
      </c>
      <c r="V48" s="43">
        <v>13.39842260274273</v>
      </c>
      <c r="W48">
        <v>10.67978026083725</v>
      </c>
      <c r="X48">
        <v>0.16379686200032489</v>
      </c>
      <c r="Y48">
        <v>3.1790773727578561E-2</v>
      </c>
      <c r="Z48">
        <v>6.4020662479107718E-2</v>
      </c>
      <c r="AA48">
        <v>8.7729682527555166</v>
      </c>
      <c r="AB48">
        <v>3.7271134534685002E-2</v>
      </c>
      <c r="AC48">
        <v>5.9135316886559611E-2</v>
      </c>
      <c r="AD48">
        <v>1.226907494152499E-2</v>
      </c>
    </row>
    <row r="49" spans="1:30" x14ac:dyDescent="0.3">
      <c r="A49" s="43" t="s">
        <v>357</v>
      </c>
      <c r="B49" s="65">
        <v>44403.82490925926</v>
      </c>
      <c r="C49" s="43" t="s">
        <v>287</v>
      </c>
      <c r="O49">
        <v>33823.0663297102</v>
      </c>
      <c r="P49">
        <v>22.242431478899711</v>
      </c>
      <c r="Q49">
        <v>89.811874519746155</v>
      </c>
      <c r="R49">
        <v>110.7876754540578</v>
      </c>
      <c r="S49">
        <v>34027.102345867301</v>
      </c>
      <c r="T49">
        <v>21.023020960285589</v>
      </c>
      <c r="U49">
        <v>106.5965467536883</v>
      </c>
      <c r="V49" s="43">
        <v>17.130407125897229</v>
      </c>
      <c r="W49">
        <v>18.815790620387961</v>
      </c>
      <c r="X49">
        <v>0.21213860814178101</v>
      </c>
      <c r="Y49">
        <v>3.1807019668260252E-2</v>
      </c>
      <c r="Z49">
        <v>8.1918785860626078E-2</v>
      </c>
      <c r="AA49">
        <v>16.234143026307411</v>
      </c>
      <c r="AB49">
        <v>3.3211250066309143E-2</v>
      </c>
      <c r="AC49">
        <v>7.3751069522963036E-2</v>
      </c>
      <c r="AD49">
        <v>1.923857070949039E-2</v>
      </c>
    </row>
    <row r="50" spans="1:30" x14ac:dyDescent="0.3">
      <c r="A50" s="43" t="s">
        <v>328</v>
      </c>
      <c r="B50" s="65">
        <v>44411.460727500002</v>
      </c>
      <c r="C50" s="43" t="s">
        <v>287</v>
      </c>
      <c r="O50">
        <v>626.73131291267816</v>
      </c>
      <c r="P50">
        <v>0.33789898513510419</v>
      </c>
      <c r="Q50">
        <v>1.6857798798395529</v>
      </c>
      <c r="R50">
        <v>2.0200771576865599</v>
      </c>
      <c r="S50">
        <v>632.00781688235168</v>
      </c>
      <c r="T50">
        <v>0.36399735585342202</v>
      </c>
      <c r="U50">
        <v>2.053037000046535</v>
      </c>
      <c r="V50" s="43">
        <v>0.31503590101169898</v>
      </c>
      <c r="W50">
        <v>2.309530607257436</v>
      </c>
      <c r="X50">
        <v>4.3464032059174172E-2</v>
      </c>
      <c r="Y50">
        <v>9.4770854572532679E-3</v>
      </c>
      <c r="Z50">
        <v>3.6808164328229379E-2</v>
      </c>
      <c r="AA50">
        <v>0.94512051019978904</v>
      </c>
      <c r="AB50">
        <v>5.7906233616054952E-2</v>
      </c>
      <c r="AC50">
        <v>5.3119622980598337E-2</v>
      </c>
      <c r="AD50">
        <v>2.5291267144158681E-3</v>
      </c>
    </row>
    <row r="51" spans="1:30" x14ac:dyDescent="0.3">
      <c r="A51" s="43" t="s">
        <v>329</v>
      </c>
      <c r="B51" s="65">
        <v>44411.62369990741</v>
      </c>
      <c r="C51" s="43" t="s">
        <v>287</v>
      </c>
      <c r="O51">
        <v>3821.1493774638689</v>
      </c>
      <c r="P51">
        <v>2.492972247191473</v>
      </c>
      <c r="Q51">
        <v>10.30969307465454</v>
      </c>
      <c r="R51">
        <v>12.45132903532453</v>
      </c>
      <c r="S51">
        <v>3838.3109984986459</v>
      </c>
      <c r="T51">
        <v>2.3643430891431971</v>
      </c>
      <c r="U51">
        <v>12.0736202568155</v>
      </c>
      <c r="V51" s="43">
        <v>1.9329357955048081</v>
      </c>
      <c r="W51">
        <v>1.684775510099819</v>
      </c>
      <c r="X51">
        <v>4.9670559782619438E-2</v>
      </c>
      <c r="Y51">
        <v>1.680265870775996E-2</v>
      </c>
      <c r="Z51">
        <v>3.3097945609099393E-2</v>
      </c>
      <c r="AA51">
        <v>1.5737571475192309</v>
      </c>
      <c r="AB51">
        <v>4.3399252584750268E-2</v>
      </c>
      <c r="AC51">
        <v>4.0379633546030351E-2</v>
      </c>
      <c r="AD51">
        <v>4.8526271018794667E-3</v>
      </c>
    </row>
    <row r="52" spans="1:30" x14ac:dyDescent="0.3">
      <c r="A52" s="43" t="s">
        <v>338</v>
      </c>
      <c r="B52" s="65">
        <v>44420.524754293983</v>
      </c>
      <c r="C52" s="43" t="s">
        <v>312</v>
      </c>
      <c r="O52">
        <v>8365.2255583203478</v>
      </c>
      <c r="P52">
        <v>5.5243287040014648</v>
      </c>
      <c r="Q52">
        <v>22.318191949640429</v>
      </c>
      <c r="R52">
        <v>27.374894384960481</v>
      </c>
      <c r="S52">
        <v>8389.0751481493771</v>
      </c>
      <c r="T52">
        <v>5.1446998153063426</v>
      </c>
      <c r="U52">
        <v>26.372512508757389</v>
      </c>
      <c r="V52" s="43">
        <v>4.1958846213116692</v>
      </c>
      <c r="W52">
        <v>3.6240960671436531</v>
      </c>
      <c r="X52">
        <v>6.0534267560040357E-2</v>
      </c>
      <c r="Y52">
        <v>1.130264176151242E-2</v>
      </c>
      <c r="Z52">
        <v>3.0599088237639099E-2</v>
      </c>
      <c r="AA52">
        <v>3.2909115518421239</v>
      </c>
      <c r="AB52">
        <v>3.6673814333259391E-2</v>
      </c>
      <c r="AC52">
        <v>5.5689464328468781E-2</v>
      </c>
      <c r="AD52">
        <v>5.8738293526143731E-3</v>
      </c>
    </row>
    <row r="53" spans="1:30" x14ac:dyDescent="0.3">
      <c r="A53" s="43" t="s">
        <v>339</v>
      </c>
      <c r="B53" s="65">
        <v>44421.56729525463</v>
      </c>
      <c r="C53" s="43" t="s">
        <v>312</v>
      </c>
      <c r="O53">
        <v>33781.914802862877</v>
      </c>
      <c r="P53">
        <v>22.394320483666299</v>
      </c>
      <c r="Q53">
        <v>90.189364028082181</v>
      </c>
      <c r="R53">
        <v>111.73559387292499</v>
      </c>
      <c r="S53">
        <v>33854.374870993452</v>
      </c>
      <c r="T53">
        <v>21.066438376469399</v>
      </c>
      <c r="U53">
        <v>107.5189821297934</v>
      </c>
      <c r="V53" s="43">
        <v>17.210429790384211</v>
      </c>
      <c r="W53">
        <v>16.667266236852299</v>
      </c>
      <c r="X53">
        <v>0.26724735821261758</v>
      </c>
      <c r="Y53">
        <v>5.9195317261969957E-2</v>
      </c>
      <c r="Z53">
        <v>8.5093175961781051E-2</v>
      </c>
      <c r="AA53">
        <v>16.428891582228999</v>
      </c>
      <c r="AB53">
        <v>5.4057897399893841E-2</v>
      </c>
      <c r="AC53">
        <v>7.9846724094255139E-2</v>
      </c>
      <c r="AD53">
        <v>2.0560410311293988E-2</v>
      </c>
    </row>
    <row r="54" spans="1:30" x14ac:dyDescent="0.3">
      <c r="A54" s="43" t="s">
        <v>359</v>
      </c>
      <c r="B54" s="65">
        <v>44427.656169918977</v>
      </c>
      <c r="C54" s="43" t="s">
        <v>312</v>
      </c>
      <c r="P54">
        <v>67.832997986720869</v>
      </c>
      <c r="Q54">
        <v>257.40239744319098</v>
      </c>
      <c r="R54">
        <v>330.55938535799288</v>
      </c>
      <c r="S54">
        <v>100917.3932179665</v>
      </c>
      <c r="T54">
        <v>62.914330441010051</v>
      </c>
      <c r="U54">
        <v>317.95345334088279</v>
      </c>
      <c r="V54" s="43">
        <v>50.663428037837903</v>
      </c>
      <c r="X54">
        <v>0.18961661794117829</v>
      </c>
      <c r="Y54">
        <v>7.0461932967386731E-2</v>
      </c>
      <c r="Z54">
        <v>0.1687572728286377</v>
      </c>
      <c r="AA54">
        <v>43.625242748091878</v>
      </c>
      <c r="AB54">
        <v>3.7085999620887287E-2</v>
      </c>
      <c r="AC54">
        <v>0.14245526552049101</v>
      </c>
      <c r="AD54">
        <v>2.5166451164714911E-2</v>
      </c>
    </row>
    <row r="55" spans="1:30" x14ac:dyDescent="0.3">
      <c r="A55" s="43" t="s">
        <v>343</v>
      </c>
      <c r="B55" s="65">
        <v>44448.606849571763</v>
      </c>
      <c r="C55" s="43" t="s">
        <v>312</v>
      </c>
      <c r="O55">
        <v>48565.365884241954</v>
      </c>
      <c r="P55">
        <v>171.02176957721329</v>
      </c>
      <c r="Q55">
        <v>1.6921867022431469</v>
      </c>
      <c r="R55">
        <v>891.69158956019203</v>
      </c>
      <c r="S55">
        <v>269775.84497426538</v>
      </c>
      <c r="T55">
        <v>168.6705741501487</v>
      </c>
      <c r="U55">
        <v>858.17689481839625</v>
      </c>
      <c r="V55" s="43">
        <v>134.58591404633549</v>
      </c>
      <c r="W55">
        <v>3.856634721701057E-2</v>
      </c>
      <c r="X55">
        <v>0.95009577976504345</v>
      </c>
      <c r="Y55">
        <v>0.15169337071009109</v>
      </c>
      <c r="Z55">
        <v>0.54671880054131405</v>
      </c>
      <c r="AA55">
        <v>189.80852865380291</v>
      </c>
      <c r="AB55">
        <v>0.12651167515017589</v>
      </c>
      <c r="AC55">
        <v>0.50654144109085331</v>
      </c>
      <c r="AD55">
        <v>7.9680529148163565E-2</v>
      </c>
    </row>
    <row r="56" spans="1:30" x14ac:dyDescent="0.3">
      <c r="A56" s="43" t="s">
        <v>356</v>
      </c>
      <c r="B56" s="65">
        <v>44453.645616203707</v>
      </c>
      <c r="C56" s="43" t="s">
        <v>312</v>
      </c>
    </row>
    <row r="57" spans="1:30" s="34" customFormat="1" x14ac:dyDescent="0.3">
      <c r="A57" s="34" t="s">
        <v>351</v>
      </c>
      <c r="B57" s="66">
        <v>44453.661028101851</v>
      </c>
      <c r="C57" s="34" t="s">
        <v>352</v>
      </c>
    </row>
    <row r="58" spans="1:30" s="34" customFormat="1" x14ac:dyDescent="0.3">
      <c r="A58" s="34" t="s">
        <v>349</v>
      </c>
      <c r="B58" s="66">
        <v>44456.725449571757</v>
      </c>
      <c r="C58" s="34" t="s">
        <v>312</v>
      </c>
      <c r="O58" s="34">
        <v>33010.336322453557</v>
      </c>
      <c r="P58" s="34">
        <v>21.46233685892663</v>
      </c>
      <c r="Q58" s="34">
        <v>86.556899138279718</v>
      </c>
      <c r="R58" s="34">
        <v>108.84211286418569</v>
      </c>
      <c r="S58" s="34">
        <v>33110.532011984789</v>
      </c>
      <c r="T58" s="34">
        <v>20.627190406737931</v>
      </c>
      <c r="U58" s="34">
        <v>104.6075165184787</v>
      </c>
      <c r="V58" s="34">
        <v>16.431602181658508</v>
      </c>
      <c r="W58" s="34">
        <v>17.474568564038542</v>
      </c>
      <c r="X58" s="34">
        <v>0.2147101511648096</v>
      </c>
      <c r="Y58" s="34">
        <v>6.0845337351092613E-2</v>
      </c>
      <c r="Z58" s="34">
        <v>8.1015584891429529E-2</v>
      </c>
      <c r="AA58" s="34">
        <v>17.01258912711037</v>
      </c>
      <c r="AB58" s="34">
        <v>5.8167253599365178E-2</v>
      </c>
      <c r="AC58" s="34">
        <v>8.4612586223054329E-2</v>
      </c>
      <c r="AD58" s="34">
        <v>1.9311006489243231E-2</v>
      </c>
    </row>
    <row r="59" spans="1:30" s="34" customFormat="1" x14ac:dyDescent="0.3">
      <c r="A59" s="34" t="s">
        <v>327</v>
      </c>
      <c r="B59" s="66">
        <v>44482.609553182869</v>
      </c>
      <c r="C59" s="34" t="s">
        <v>312</v>
      </c>
      <c r="O59" s="34">
        <v>746.51851433560739</v>
      </c>
      <c r="P59" s="34">
        <v>0.45608053723970232</v>
      </c>
      <c r="Q59" s="34">
        <v>2.0326670704926162</v>
      </c>
      <c r="R59" s="34">
        <v>2.5081344263552561</v>
      </c>
      <c r="S59" s="34">
        <v>748.66729313784151</v>
      </c>
      <c r="T59" s="34">
        <v>0.42646185267584902</v>
      </c>
      <c r="U59" s="34">
        <v>2.517047142970064</v>
      </c>
      <c r="V59" s="34">
        <v>0.37376847765753651</v>
      </c>
      <c r="W59" s="34">
        <v>0.3727340204850354</v>
      </c>
      <c r="X59" s="34">
        <v>3.5791032944027551E-2</v>
      </c>
      <c r="Y59" s="34">
        <v>4.8309340633754033E-3</v>
      </c>
      <c r="Z59" s="34">
        <v>3.5411516110724968E-2</v>
      </c>
      <c r="AA59" s="34">
        <v>0.3983153529281756</v>
      </c>
      <c r="AB59" s="34">
        <v>2.9457554629203329E-2</v>
      </c>
      <c r="AC59" s="34">
        <v>3.7063526822001293E-2</v>
      </c>
      <c r="AD59" s="34">
        <v>2.2818140100891991E-3</v>
      </c>
    </row>
    <row r="60" spans="1:30" s="34" customFormat="1" x14ac:dyDescent="0.3">
      <c r="A60" s="34" t="s">
        <v>333</v>
      </c>
      <c r="B60" s="66">
        <v>44484.672070520843</v>
      </c>
      <c r="C60" s="34" t="s">
        <v>312</v>
      </c>
      <c r="O60" s="34">
        <v>48566.182887861069</v>
      </c>
      <c r="P60" s="34">
        <v>100.42456996128421</v>
      </c>
      <c r="Q60" s="34">
        <v>0.23359332579219441</v>
      </c>
      <c r="R60" s="34">
        <v>508.61883306761882</v>
      </c>
      <c r="S60" s="34">
        <v>155688.61813185879</v>
      </c>
      <c r="T60" s="34">
        <v>96.911053506145777</v>
      </c>
      <c r="U60" s="34">
        <v>488.49676790442692</v>
      </c>
      <c r="V60" s="34">
        <v>75.617401556548387</v>
      </c>
      <c r="W60" s="34">
        <v>3.1781925785403668E-2</v>
      </c>
      <c r="X60" s="34">
        <v>0.56477498343961252</v>
      </c>
      <c r="Y60" s="34">
        <v>9.8498043998797732E-2</v>
      </c>
      <c r="Z60" s="34">
        <v>0.2221618684063851</v>
      </c>
      <c r="AA60" s="34">
        <v>75.458922967803161</v>
      </c>
      <c r="AB60" s="34">
        <v>6.2590837441006367E-2</v>
      </c>
      <c r="AC60" s="34">
        <v>0.18502762101052189</v>
      </c>
      <c r="AD60" s="34">
        <v>4.259955414952437E-2</v>
      </c>
    </row>
    <row r="61" spans="1:30" s="34" customFormat="1" x14ac:dyDescent="0.3">
      <c r="A61" s="34" t="s">
        <v>358</v>
      </c>
      <c r="B61" s="66">
        <v>44487.510108182869</v>
      </c>
      <c r="C61" s="34" t="s">
        <v>312</v>
      </c>
      <c r="O61" s="34">
        <v>48565.805171136992</v>
      </c>
      <c r="P61" s="34">
        <v>46.167281837377168</v>
      </c>
      <c r="Q61" s="34">
        <v>165.45909354231179</v>
      </c>
      <c r="R61" s="34">
        <v>213.94723946828699</v>
      </c>
      <c r="S61" s="34">
        <v>65448.234914782282</v>
      </c>
      <c r="T61" s="34">
        <v>40.723685500442024</v>
      </c>
      <c r="U61" s="34">
        <v>205.61459012235099</v>
      </c>
      <c r="V61" s="34">
        <v>31.98268366532433</v>
      </c>
      <c r="W61" s="34">
        <v>2.129952162976562E-2</v>
      </c>
      <c r="X61" s="34">
        <v>0.70657773646224753</v>
      </c>
      <c r="Y61" s="34">
        <v>7.4445916470766607E-2</v>
      </c>
      <c r="Z61" s="34">
        <v>0.104334538368723</v>
      </c>
      <c r="AA61" s="34">
        <v>26.389496227660459</v>
      </c>
      <c r="AB61" s="34">
        <v>3.8554886020778521E-2</v>
      </c>
      <c r="AC61" s="34">
        <v>0.1000573316696987</v>
      </c>
      <c r="AD61" s="34">
        <v>2.333026241759012E-2</v>
      </c>
    </row>
    <row r="62" spans="1:30" s="34" customFormat="1" x14ac:dyDescent="0.3">
      <c r="A62" s="34" t="s">
        <v>331</v>
      </c>
      <c r="B62" s="66">
        <v>44493.722197118062</v>
      </c>
      <c r="C62" s="34" t="s">
        <v>287</v>
      </c>
      <c r="D62" s="34">
        <v>36.700000000000003</v>
      </c>
      <c r="E62" s="34">
        <v>0.28284271247461906</v>
      </c>
      <c r="F62" s="34">
        <v>406</v>
      </c>
      <c r="G62" s="34" t="s">
        <v>58</v>
      </c>
      <c r="O62" s="34">
        <v>29606.380308022799</v>
      </c>
      <c r="P62" s="34">
        <v>19.440408096187149</v>
      </c>
      <c r="Q62" s="34">
        <v>75.658667675341533</v>
      </c>
      <c r="R62" s="34">
        <v>96.840877644441647</v>
      </c>
      <c r="S62" s="34">
        <v>29710.598861345021</v>
      </c>
      <c r="T62" s="34">
        <v>18.396104096077622</v>
      </c>
      <c r="U62" s="34">
        <v>93.082622039043542</v>
      </c>
      <c r="V62" s="34">
        <v>14.48977145447442</v>
      </c>
      <c r="W62" s="34">
        <v>9.321038315990533</v>
      </c>
      <c r="X62" s="34">
        <v>0.17065832602656211</v>
      </c>
      <c r="Y62" s="34">
        <v>3.4382503861676877E-2</v>
      </c>
      <c r="Z62" s="34">
        <v>5.6793083357796578E-2</v>
      </c>
      <c r="AA62" s="34">
        <v>9.9853559062557888</v>
      </c>
      <c r="AB62" s="34">
        <v>4.0690720840361912E-2</v>
      </c>
      <c r="AC62" s="34">
        <v>3.7561999685514352E-2</v>
      </c>
      <c r="AD62" s="34">
        <v>1.2406708570755339E-2</v>
      </c>
    </row>
    <row r="63" spans="1:30" s="34" customFormat="1" x14ac:dyDescent="0.3">
      <c r="A63" s="34" t="s">
        <v>332</v>
      </c>
      <c r="B63" s="66">
        <v>44496.797499409717</v>
      </c>
      <c r="C63" s="34" t="s">
        <v>287</v>
      </c>
      <c r="O63" s="34">
        <v>29458.32786313511</v>
      </c>
      <c r="P63" s="34">
        <v>19.250068694270759</v>
      </c>
      <c r="Q63" s="34">
        <v>75.890125512619349</v>
      </c>
      <c r="R63" s="34">
        <v>96.832698822231976</v>
      </c>
      <c r="S63" s="34">
        <v>29552.614805405021</v>
      </c>
      <c r="T63" s="34">
        <v>18.398103552753369</v>
      </c>
      <c r="U63" s="34">
        <v>92.984603650600278</v>
      </c>
      <c r="V63" s="34">
        <v>14.34166989436801</v>
      </c>
      <c r="W63" s="34">
        <v>14.96878566740078</v>
      </c>
      <c r="X63" s="34">
        <v>0.24078788124276651</v>
      </c>
      <c r="Y63" s="34">
        <v>4.983502721471942E-2</v>
      </c>
      <c r="Z63" s="34">
        <v>9.2705212903037432E-2</v>
      </c>
      <c r="AA63" s="34">
        <v>14.23317006893472</v>
      </c>
      <c r="AB63" s="34">
        <v>5.7343807457793029E-2</v>
      </c>
      <c r="AC63" s="34">
        <v>9.7756854862030562E-2</v>
      </c>
      <c r="AD63" s="34">
        <v>2.1295183853733149E-2</v>
      </c>
    </row>
    <row r="64" spans="1:30" s="34" customFormat="1" x14ac:dyDescent="0.3">
      <c r="A64" s="34" t="s">
        <v>334</v>
      </c>
      <c r="B64" s="66">
        <v>44497.662573344911</v>
      </c>
      <c r="C64" s="34" t="s">
        <v>287</v>
      </c>
      <c r="D64" s="34">
        <v>20.500000000000004</v>
      </c>
      <c r="E64" s="34">
        <v>0.28284271247461906</v>
      </c>
      <c r="F64" s="34">
        <v>406</v>
      </c>
      <c r="G64" s="34" t="s">
        <v>58</v>
      </c>
      <c r="O64" s="34">
        <v>16357.678451248559</v>
      </c>
      <c r="P64" s="34">
        <v>10.545410057992701</v>
      </c>
      <c r="Q64" s="34">
        <v>42.991586845856538</v>
      </c>
      <c r="R64" s="34">
        <v>54.595709512270354</v>
      </c>
      <c r="S64" s="34">
        <v>16411.560923439429</v>
      </c>
      <c r="T64" s="34">
        <v>10.189608417420869</v>
      </c>
      <c r="U64" s="34">
        <v>52.455925104309522</v>
      </c>
      <c r="V64" s="34">
        <v>7.9837321796222351</v>
      </c>
      <c r="W64" s="34">
        <v>9.9511026201627981</v>
      </c>
      <c r="X64" s="34">
        <v>0.16797950020232191</v>
      </c>
      <c r="Y64" s="34">
        <v>4.1784645785932953E-2</v>
      </c>
      <c r="Z64" s="34">
        <v>7.9220840922136951E-2</v>
      </c>
      <c r="AA64" s="34">
        <v>9.6252424152866318</v>
      </c>
      <c r="AB64" s="34">
        <v>8.1454452181693129E-2</v>
      </c>
      <c r="AC64" s="34">
        <v>0.1070336671704223</v>
      </c>
      <c r="AD64" s="34">
        <v>1.8183611103778089E-2</v>
      </c>
    </row>
    <row r="65" spans="1:30" s="34" customFormat="1" x14ac:dyDescent="0.3">
      <c r="A65" s="34" t="s">
        <v>283</v>
      </c>
      <c r="B65" s="66">
        <v>44509.634144872682</v>
      </c>
      <c r="C65" s="34" t="s">
        <v>287</v>
      </c>
      <c r="D65" s="34">
        <v>28.4</v>
      </c>
      <c r="E65" s="34">
        <v>0.28284271247461906</v>
      </c>
      <c r="F65" s="34">
        <v>406</v>
      </c>
      <c r="G65" s="34" t="s">
        <v>58</v>
      </c>
      <c r="O65" s="34">
        <v>22998.323065294091</v>
      </c>
      <c r="P65" s="34">
        <v>15.30914512626704</v>
      </c>
      <c r="Q65" s="34">
        <v>59.057592483818759</v>
      </c>
      <c r="R65" s="34">
        <v>75.113114863242487</v>
      </c>
      <c r="S65" s="34">
        <v>23068.004579532331</v>
      </c>
      <c r="T65" s="34">
        <v>14.227842366570339</v>
      </c>
      <c r="U65" s="34">
        <v>72.238328479525251</v>
      </c>
      <c r="V65" s="34">
        <v>11.170377114203401</v>
      </c>
      <c r="W65" s="34">
        <v>8.8787211220823998</v>
      </c>
      <c r="X65" s="34">
        <v>5.8850183795797373E-2</v>
      </c>
      <c r="Y65" s="34">
        <v>3.9673434949733077E-2</v>
      </c>
      <c r="Z65" s="34">
        <v>4.6737610985726E-2</v>
      </c>
      <c r="AA65" s="34">
        <v>7.7227554109002972</v>
      </c>
      <c r="AB65" s="34">
        <v>3.5827813201639837E-2</v>
      </c>
      <c r="AC65" s="34">
        <v>5.2984450354695553E-2</v>
      </c>
      <c r="AD65" s="34">
        <v>1.232481111643024E-2</v>
      </c>
    </row>
    <row r="66" spans="1:30" x14ac:dyDescent="0.3">
      <c r="A66" s="43" t="s">
        <v>336</v>
      </c>
      <c r="B66" s="65">
        <v>44528.772550937501</v>
      </c>
      <c r="C66" s="43" t="s">
        <v>287</v>
      </c>
      <c r="O66">
        <v>28355.30094843086</v>
      </c>
      <c r="P66">
        <v>18.86402405868073</v>
      </c>
      <c r="Q66">
        <v>72.32136678033001</v>
      </c>
      <c r="R66">
        <v>92.936082055554365</v>
      </c>
      <c r="S66">
        <v>28439.557597976309</v>
      </c>
      <c r="T66">
        <v>17.64561832467745</v>
      </c>
      <c r="U66">
        <v>89.366108478884044</v>
      </c>
      <c r="V66" s="43">
        <v>13.7392168757502</v>
      </c>
      <c r="W66">
        <v>9.4334763327983957</v>
      </c>
      <c r="X66">
        <v>6.4066108035263969E-2</v>
      </c>
      <c r="Y66">
        <v>3.8263327555543153E-2</v>
      </c>
      <c r="Z66">
        <v>5.5942852891722801E-2</v>
      </c>
      <c r="AA66">
        <v>9.3784875506621006</v>
      </c>
      <c r="AB66">
        <v>4.0302638448392887E-2</v>
      </c>
      <c r="AC66">
        <v>4.8356175854449811E-2</v>
      </c>
      <c r="AD66">
        <v>1.5538042631292111E-2</v>
      </c>
    </row>
    <row r="67" spans="1:30" x14ac:dyDescent="0.3">
      <c r="A67" s="43" t="s">
        <v>337</v>
      </c>
      <c r="B67" s="65">
        <v>44529.075009224543</v>
      </c>
      <c r="C67" s="43" t="s">
        <v>312</v>
      </c>
      <c r="P67">
        <v>213.88354141640079</v>
      </c>
      <c r="R67">
        <v>1105.0585780268409</v>
      </c>
      <c r="S67">
        <v>336853.1336795282</v>
      </c>
      <c r="T67">
        <v>211.06927276616</v>
      </c>
      <c r="U67">
        <v>1062.4512437060409</v>
      </c>
      <c r="V67" s="43">
        <v>160.539986318422</v>
      </c>
      <c r="X67">
        <v>0.1776346328282212</v>
      </c>
      <c r="Z67">
        <v>0.58711932872823347</v>
      </c>
      <c r="AA67">
        <v>202.4684526707029</v>
      </c>
      <c r="AB67">
        <v>0.13310782383355421</v>
      </c>
      <c r="AC67">
        <v>0.55995092271089264</v>
      </c>
      <c r="AD67">
        <v>5.9512669829386002E-2</v>
      </c>
    </row>
    <row r="68" spans="1:30" x14ac:dyDescent="0.3">
      <c r="A68" s="43" t="s">
        <v>341</v>
      </c>
      <c r="B68" s="65">
        <v>44529.772768043978</v>
      </c>
      <c r="C68" s="43" t="s">
        <v>287</v>
      </c>
      <c r="P68">
        <v>74.201898975999796</v>
      </c>
      <c r="R68">
        <v>362.49082423607501</v>
      </c>
      <c r="S68">
        <v>110868.0963872735</v>
      </c>
      <c r="T68">
        <v>69.102406313200788</v>
      </c>
      <c r="U68">
        <v>348.66237527669898</v>
      </c>
      <c r="V68" s="43">
        <v>53.581612019308722</v>
      </c>
      <c r="X68">
        <v>0.16696369387161211</v>
      </c>
      <c r="Z68">
        <v>0.16264533149441851</v>
      </c>
      <c r="AA68">
        <v>57.239099452796289</v>
      </c>
      <c r="AB68">
        <v>5.4161942327282338E-2</v>
      </c>
      <c r="AC68">
        <v>0.16412602403405399</v>
      </c>
      <c r="AD68">
        <v>3.1926870550712007E-2</v>
      </c>
    </row>
    <row r="69" spans="1:30" x14ac:dyDescent="0.3">
      <c r="A69" s="43" t="s">
        <v>340</v>
      </c>
      <c r="B69" s="65">
        <v>44533.668191087963</v>
      </c>
      <c r="C69" s="43" t="s">
        <v>287</v>
      </c>
      <c r="O69">
        <v>27780.352427379479</v>
      </c>
      <c r="P69">
        <v>18.101774322438569</v>
      </c>
      <c r="Q69">
        <v>65.814684231274811</v>
      </c>
      <c r="R69">
        <v>91.40655211817203</v>
      </c>
      <c r="S69">
        <v>27876.64569724484</v>
      </c>
      <c r="T69">
        <v>17.35611510860311</v>
      </c>
      <c r="U69">
        <v>87.98941517863615</v>
      </c>
      <c r="V69" s="43">
        <v>13.23560149780543</v>
      </c>
      <c r="W69">
        <v>18.0742660569578</v>
      </c>
      <c r="X69">
        <v>0.1475907368628771</v>
      </c>
      <c r="Y69">
        <v>0.69087701613949504</v>
      </c>
      <c r="Z69">
        <v>8.0211800725003432E-2</v>
      </c>
      <c r="AA69">
        <v>17.423397590351449</v>
      </c>
      <c r="AB69">
        <v>4.6950915540138152E-2</v>
      </c>
      <c r="AC69">
        <v>9.1042608646436027E-2</v>
      </c>
      <c r="AD69">
        <v>1.9834642962202852E-2</v>
      </c>
    </row>
    <row r="70" spans="1:30" x14ac:dyDescent="0.3">
      <c r="A70" s="43" t="s">
        <v>335</v>
      </c>
      <c r="B70" s="65">
        <v>44536.721156111111</v>
      </c>
      <c r="C70" s="43" t="s">
        <v>312</v>
      </c>
      <c r="O70">
        <v>48566.824396954427</v>
      </c>
      <c r="P70">
        <v>98.49220330247347</v>
      </c>
      <c r="Q70">
        <v>243.98841749052059</v>
      </c>
      <c r="R70">
        <v>500.49857602187308</v>
      </c>
      <c r="S70">
        <v>152922.47776357541</v>
      </c>
      <c r="T70">
        <v>95.416436921091261</v>
      </c>
      <c r="U70">
        <v>480.90038494280287</v>
      </c>
      <c r="V70" s="43">
        <v>72.943168918873567</v>
      </c>
      <c r="W70">
        <v>2.4117787810642419E-2</v>
      </c>
      <c r="X70">
        <v>0.53175987714142792</v>
      </c>
      <c r="Y70">
        <v>168.8363172167908</v>
      </c>
      <c r="Z70">
        <v>0.23319912310547589</v>
      </c>
      <c r="AA70">
        <v>83.928177637876104</v>
      </c>
      <c r="AB70">
        <v>7.5652891895971214E-2</v>
      </c>
      <c r="AC70">
        <v>0.20925064666533699</v>
      </c>
      <c r="AD70">
        <v>5.3123181848977109E-2</v>
      </c>
    </row>
    <row r="71" spans="1:30" x14ac:dyDescent="0.3">
      <c r="A71" s="43" t="s">
        <v>342</v>
      </c>
      <c r="B71" s="65">
        <v>44538.813355162027</v>
      </c>
      <c r="C71" s="43" t="s">
        <v>312</v>
      </c>
      <c r="O71">
        <v>48566.782142167824</v>
      </c>
      <c r="P71">
        <v>94.069324435882066</v>
      </c>
      <c r="Q71">
        <v>359.19691953098618</v>
      </c>
      <c r="R71">
        <v>493.21836296422748</v>
      </c>
      <c r="S71">
        <v>148118.72156224621</v>
      </c>
      <c r="T71">
        <v>92.475923524001345</v>
      </c>
      <c r="U71">
        <v>474.27234966114878</v>
      </c>
      <c r="V71" s="43">
        <v>70.804331642976237</v>
      </c>
      <c r="W71">
        <v>5.1485243240696033E-2</v>
      </c>
      <c r="X71">
        <v>1.3353597597768929</v>
      </c>
      <c r="Y71">
        <v>0.13908443428428671</v>
      </c>
      <c r="Z71">
        <v>0.37500785611364212</v>
      </c>
      <c r="AA71">
        <v>117.6898267822198</v>
      </c>
      <c r="AB71">
        <v>0.1204849112211246</v>
      </c>
      <c r="AC71">
        <v>0.35231571149809382</v>
      </c>
      <c r="AD71">
        <v>6.6555676618693799E-2</v>
      </c>
    </row>
    <row r="72" spans="1:30" x14ac:dyDescent="0.3">
      <c r="A72" s="43" t="s">
        <v>330</v>
      </c>
      <c r="B72" s="65">
        <v>44545.617132129628</v>
      </c>
      <c r="C72" s="43" t="s">
        <v>287</v>
      </c>
      <c r="O72">
        <v>4614.3671411308669</v>
      </c>
      <c r="P72">
        <v>2.955832894420328</v>
      </c>
      <c r="Q72">
        <v>11.98856064336344</v>
      </c>
      <c r="R72">
        <v>15.293270849720111</v>
      </c>
      <c r="S72">
        <v>4630.2387979647092</v>
      </c>
      <c r="T72">
        <v>2.88278944609536</v>
      </c>
      <c r="U72">
        <v>14.699352000193279</v>
      </c>
      <c r="V72" s="43">
        <v>2.2024074270806548</v>
      </c>
      <c r="W72">
        <v>2.923167756761452</v>
      </c>
      <c r="X72">
        <v>9.369800111108266E-2</v>
      </c>
      <c r="Y72">
        <v>2.995943342316662E-2</v>
      </c>
      <c r="Z72">
        <v>9.2054537526198188E-2</v>
      </c>
      <c r="AA72">
        <v>3.189092872012425</v>
      </c>
      <c r="AB72">
        <v>6.69116435055985E-2</v>
      </c>
      <c r="AC72">
        <v>7.6180626612907698E-2</v>
      </c>
      <c r="AD72">
        <v>1.050795852886229E-2</v>
      </c>
    </row>
    <row r="73" spans="1:30" x14ac:dyDescent="0.3">
      <c r="A73" s="43" t="s">
        <v>355</v>
      </c>
      <c r="B73" s="65">
        <v>44551.494024930558</v>
      </c>
      <c r="C73" s="43" t="s">
        <v>312</v>
      </c>
      <c r="O73">
        <v>9.7430978933595842</v>
      </c>
      <c r="P73">
        <v>3.719358516210193</v>
      </c>
      <c r="Q73">
        <v>8.433658526927762E-2</v>
      </c>
      <c r="R73">
        <v>492.90429641128901</v>
      </c>
      <c r="S73">
        <v>150778.62900053279</v>
      </c>
      <c r="T73">
        <v>93.985327315278525</v>
      </c>
      <c r="U73">
        <v>473.57727942035473</v>
      </c>
      <c r="V73" s="43">
        <v>71.301644281027734</v>
      </c>
      <c r="W73">
        <v>0.1198852281554621</v>
      </c>
      <c r="X73">
        <v>0.92624086639714898</v>
      </c>
      <c r="Y73">
        <v>2.6104773542048429E-3</v>
      </c>
      <c r="Z73">
        <v>0.20441164779991089</v>
      </c>
      <c r="AA73">
        <v>74.145756855800414</v>
      </c>
      <c r="AB73">
        <v>6.2974709893247507E-2</v>
      </c>
      <c r="AC73">
        <v>0.21399468247172471</v>
      </c>
      <c r="AD73">
        <v>3.7722179282229748E-2</v>
      </c>
    </row>
    <row r="74" spans="1:30" x14ac:dyDescent="0.3">
      <c r="A74" s="43" t="s">
        <v>344</v>
      </c>
      <c r="B74" s="65">
        <v>44590.973583796287</v>
      </c>
      <c r="C74" s="43" t="s">
        <v>287</v>
      </c>
      <c r="O74">
        <v>27538.595887429648</v>
      </c>
      <c r="P74">
        <v>18.189120303699479</v>
      </c>
      <c r="Q74">
        <v>68.774441275156903</v>
      </c>
      <c r="R74">
        <v>90.064240239629257</v>
      </c>
      <c r="S74">
        <v>27623.551714289919</v>
      </c>
      <c r="T74">
        <v>17.077483261690229</v>
      </c>
      <c r="U74">
        <v>86.482392216858031</v>
      </c>
      <c r="V74" s="43">
        <v>13.202713443417389</v>
      </c>
      <c r="W74">
        <v>10.55000337715426</v>
      </c>
      <c r="X74">
        <v>0.18186879070101211</v>
      </c>
      <c r="Y74">
        <v>0.14545320930813621</v>
      </c>
      <c r="Z74">
        <v>5.6774962102947253E-2</v>
      </c>
      <c r="AA74">
        <v>10.73908632381835</v>
      </c>
      <c r="AB74">
        <v>3.3982422800284753E-2</v>
      </c>
      <c r="AC74">
        <v>7.3503846435337555E-2</v>
      </c>
      <c r="AD74">
        <v>1.230768423949391E-2</v>
      </c>
    </row>
    <row r="75" spans="1:30" x14ac:dyDescent="0.3">
      <c r="A75" s="43" t="s">
        <v>350</v>
      </c>
      <c r="B75" s="65">
        <v>44591.491419456019</v>
      </c>
      <c r="C75" s="43" t="s">
        <v>287</v>
      </c>
      <c r="O75">
        <v>4699.3751941186456</v>
      </c>
      <c r="P75">
        <v>3.025213973917547</v>
      </c>
      <c r="Q75">
        <v>11.96420697031601</v>
      </c>
      <c r="R75">
        <v>15.294475060483199</v>
      </c>
      <c r="S75">
        <v>4715.9311379834508</v>
      </c>
      <c r="T75">
        <v>2.8665120058284752</v>
      </c>
      <c r="U75">
        <v>14.78098244001955</v>
      </c>
      <c r="V75" s="43">
        <v>2.2388881231727868</v>
      </c>
      <c r="W75">
        <v>1.8182945069723739</v>
      </c>
      <c r="X75">
        <v>3.8813401428072603E-2</v>
      </c>
      <c r="Y75">
        <v>1.3755139179369061E-2</v>
      </c>
      <c r="Z75">
        <v>3.5617303384175292E-2</v>
      </c>
      <c r="AA75">
        <v>1.8023475476598549</v>
      </c>
      <c r="AB75">
        <v>3.2369399526015412E-2</v>
      </c>
      <c r="AC75">
        <v>3.0696620070040561E-2</v>
      </c>
      <c r="AD75">
        <v>5.023308853613931E-3</v>
      </c>
    </row>
    <row r="76" spans="1:30" x14ac:dyDescent="0.3">
      <c r="A76" s="43" t="s">
        <v>345</v>
      </c>
      <c r="B76" s="65">
        <v>44591.678882581022</v>
      </c>
      <c r="C76" s="43" t="s">
        <v>312</v>
      </c>
      <c r="O76">
        <v>48566.631619184307</v>
      </c>
      <c r="P76">
        <v>60.660472577110362</v>
      </c>
      <c r="Q76">
        <v>224.15653895512051</v>
      </c>
      <c r="R76">
        <v>300.29166400993068</v>
      </c>
      <c r="S76">
        <v>91899.723455352127</v>
      </c>
      <c r="T76">
        <v>57.150982744022237</v>
      </c>
      <c r="U76">
        <v>288.5988680103377</v>
      </c>
      <c r="V76" s="43">
        <v>43.574766469982272</v>
      </c>
      <c r="W76">
        <v>2.866797143819988E-2</v>
      </c>
      <c r="X76">
        <v>0.56218245722804705</v>
      </c>
      <c r="Y76">
        <v>8.6893482922717744E-2</v>
      </c>
      <c r="Z76">
        <v>0.125359614571595</v>
      </c>
      <c r="AA76">
        <v>38.843051979154637</v>
      </c>
      <c r="AB76">
        <v>4.8128696265447843E-2</v>
      </c>
      <c r="AC76">
        <v>0.14554137354527899</v>
      </c>
      <c r="AD76">
        <v>1.968288082519944E-2</v>
      </c>
    </row>
    <row r="77" spans="1:30" x14ac:dyDescent="0.3">
      <c r="A77" s="43" t="s">
        <v>353</v>
      </c>
      <c r="B77" s="65">
        <v>44598.997661018519</v>
      </c>
      <c r="C77" s="43" t="s">
        <v>287</v>
      </c>
      <c r="O77">
        <v>50781.537318415227</v>
      </c>
      <c r="P77">
        <v>41.330652222484566</v>
      </c>
      <c r="Q77">
        <v>148.91502645470521</v>
      </c>
      <c r="R77">
        <v>196.4266696421937</v>
      </c>
      <c r="S77">
        <v>60029.575855683703</v>
      </c>
      <c r="T77">
        <v>37.394339734927229</v>
      </c>
      <c r="U77">
        <v>188.69303091505071</v>
      </c>
      <c r="V77" s="43">
        <v>28.5813719604723</v>
      </c>
      <c r="W77">
        <v>416.64582704279968</v>
      </c>
      <c r="X77">
        <v>0.59987838337583532</v>
      </c>
      <c r="Y77">
        <v>9.3396637311389932E-2</v>
      </c>
      <c r="Z77">
        <v>0.13092623840269371</v>
      </c>
      <c r="AA77">
        <v>29.37119384012939</v>
      </c>
      <c r="AB77">
        <v>5.2019189130613257E-2</v>
      </c>
      <c r="AC77">
        <v>9.9978979700212522E-2</v>
      </c>
      <c r="AD77">
        <v>2.8189652268140679E-2</v>
      </c>
    </row>
  </sheetData>
  <sortState ref="A45:BE77">
    <sortCondition ref="B45:B77"/>
  </sortState>
  <conditionalFormatting sqref="A18">
    <cfRule type="containsText" dxfId="27" priority="20" operator="containsText" text="sample">
      <formula>NOT(ISERROR(SEARCH("sample",A18)))</formula>
    </cfRule>
    <cfRule type="containsText" dxfId="26" priority="21" operator="containsText" text="Proc">
      <formula>NOT(ISERROR(SEARCH("Proc",A18)))</formula>
    </cfRule>
    <cfRule type="duplicateValues" dxfId="25" priority="22"/>
  </conditionalFormatting>
  <conditionalFormatting sqref="A20">
    <cfRule type="containsText" dxfId="24" priority="18" operator="containsText" text="Sample">
      <formula>NOT(ISERROR(SEARCH("Sample",A20)))</formula>
    </cfRule>
    <cfRule type="containsText" dxfId="23" priority="19" operator="containsText" text="Proc">
      <formula>NOT(ISERROR(SEARCH("Proc",A20)))</formula>
    </cfRule>
  </conditionalFormatting>
  <conditionalFormatting sqref="A21:A22">
    <cfRule type="containsText" dxfId="22" priority="16" operator="containsText" text="Sample">
      <formula>NOT(ISERROR(SEARCH("Sample",A21)))</formula>
    </cfRule>
    <cfRule type="containsText" dxfId="21" priority="17" operator="containsText" text="Proc">
      <formula>NOT(ISERROR(SEARCH("Proc",A21)))</formula>
    </cfRule>
  </conditionalFormatting>
  <conditionalFormatting sqref="B27:C28">
    <cfRule type="containsText" dxfId="20" priority="13" operator="containsText" text="sample">
      <formula>NOT(ISERROR(SEARCH("sample",B27)))</formula>
    </cfRule>
    <cfRule type="containsText" dxfId="19" priority="14" operator="containsText" text="Proc">
      <formula>NOT(ISERROR(SEARCH("Proc",B27)))</formula>
    </cfRule>
    <cfRule type="duplicateValues" dxfId="18" priority="15"/>
  </conditionalFormatting>
  <conditionalFormatting sqref="A31">
    <cfRule type="containsText" dxfId="17" priority="11" operator="containsText" text="Sample">
      <formula>NOT(ISERROR(SEARCH("Sample",A31)))</formula>
    </cfRule>
    <cfRule type="containsText" dxfId="16" priority="12" operator="containsText" text="Proc">
      <formula>NOT(ISERROR(SEARCH("Proc",A31)))</formula>
    </cfRule>
  </conditionalFormatting>
  <conditionalFormatting sqref="A33">
    <cfRule type="containsText" dxfId="15" priority="8" operator="containsText" text="sample">
      <formula>NOT(ISERROR(SEARCH("sample",A33)))</formula>
    </cfRule>
    <cfRule type="containsText" dxfId="14" priority="9" operator="containsText" text="Proc">
      <formula>NOT(ISERROR(SEARCH("Proc",A33)))</formula>
    </cfRule>
    <cfRule type="duplicateValues" dxfId="13" priority="10"/>
  </conditionalFormatting>
  <conditionalFormatting sqref="A35">
    <cfRule type="containsText" dxfId="12" priority="5" operator="containsText" text="sample">
      <formula>NOT(ISERROR(SEARCH("sample",A35)))</formula>
    </cfRule>
    <cfRule type="containsText" dxfId="11" priority="6" operator="containsText" text="Proc">
      <formula>NOT(ISERROR(SEARCH("Proc",A35)))</formula>
    </cfRule>
    <cfRule type="duplicateValues" dxfId="10" priority="7"/>
  </conditionalFormatting>
  <conditionalFormatting sqref="B35:D35">
    <cfRule type="containsText" dxfId="9" priority="3" operator="containsText" text="Sample">
      <formula>NOT(ISERROR(SEARCH("Sample",B35)))</formula>
    </cfRule>
    <cfRule type="containsText" dxfId="8" priority="4" operator="containsText" text="Proc">
      <formula>NOT(ISERROR(SEARCH("Proc",B35)))</formula>
    </cfRule>
  </conditionalFormatting>
  <conditionalFormatting sqref="A34">
    <cfRule type="containsText" dxfId="7" priority="1" operator="containsText" text="Sample">
      <formula>NOT(ISERROR(SEARCH("Sample",A34)))</formula>
    </cfRule>
    <cfRule type="containsText" dxfId="6" priority="2" operator="containsText" text="Proc">
      <formula>NOT(ISERROR(SEARCH("Proc",A34)))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83" zoomScaleNormal="83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64" sqref="A64"/>
    </sheetView>
  </sheetViews>
  <sheetFormatPr defaultRowHeight="14.4" x14ac:dyDescent="0.3"/>
  <cols>
    <col min="1" max="1" width="38" customWidth="1"/>
    <col min="2" max="2" width="20.5546875" customWidth="1"/>
    <col min="3" max="3" width="20.5546875" style="43" customWidth="1"/>
    <col min="4" max="5" width="8.88671875" style="43"/>
    <col min="6" max="6" width="10.5546875" bestFit="1" customWidth="1"/>
    <col min="17" max="17" width="8.88671875" style="43"/>
  </cols>
  <sheetData>
    <row r="1" spans="1:25" s="61" customFormat="1" x14ac:dyDescent="0.3">
      <c r="A1" s="61" t="s">
        <v>0</v>
      </c>
      <c r="B1" s="61" t="s">
        <v>1</v>
      </c>
      <c r="C1" s="61" t="s">
        <v>285</v>
      </c>
      <c r="D1" s="61" t="s">
        <v>34</v>
      </c>
      <c r="E1" s="61" t="s">
        <v>35</v>
      </c>
      <c r="F1" s="61" t="s">
        <v>2</v>
      </c>
      <c r="G1" s="61" t="s">
        <v>3</v>
      </c>
      <c r="H1" s="61" t="s">
        <v>34</v>
      </c>
      <c r="I1" s="61" t="s">
        <v>35</v>
      </c>
      <c r="J1" s="61" t="s">
        <v>40</v>
      </c>
      <c r="K1" s="61" t="s">
        <v>46</v>
      </c>
      <c r="L1" s="61" t="s">
        <v>41</v>
      </c>
      <c r="M1" s="61" t="s">
        <v>44</v>
      </c>
      <c r="N1" s="62" t="s">
        <v>42</v>
      </c>
      <c r="O1" s="62" t="s">
        <v>45</v>
      </c>
      <c r="P1" s="61" t="s">
        <v>49</v>
      </c>
      <c r="Q1" s="61" t="s">
        <v>243</v>
      </c>
      <c r="R1" s="61" t="s">
        <v>50</v>
      </c>
      <c r="S1" s="61" t="s">
        <v>52</v>
      </c>
      <c r="T1" s="61" t="s">
        <v>53</v>
      </c>
      <c r="U1" s="61" t="s">
        <v>51</v>
      </c>
      <c r="V1" s="62" t="s">
        <v>54</v>
      </c>
      <c r="W1" s="62" t="s">
        <v>55</v>
      </c>
      <c r="X1" s="61" t="s">
        <v>56</v>
      </c>
      <c r="Y1" s="61" t="s">
        <v>273</v>
      </c>
    </row>
    <row r="2" spans="1:25" x14ac:dyDescent="0.3">
      <c r="A2" t="s">
        <v>4</v>
      </c>
      <c r="B2" s="1">
        <v>43902</v>
      </c>
      <c r="C2" s="1"/>
      <c r="D2" s="44"/>
      <c r="E2" s="44"/>
      <c r="F2" s="5"/>
      <c r="G2" s="5"/>
      <c r="H2" s="8"/>
      <c r="I2" s="8"/>
      <c r="J2" s="25">
        <v>54.654440000000001</v>
      </c>
      <c r="K2" s="25" t="s">
        <v>9</v>
      </c>
      <c r="L2" s="25">
        <v>0.143483</v>
      </c>
      <c r="M2" s="25">
        <v>9.9651000000000003E-2</v>
      </c>
      <c r="N2" s="25">
        <v>56.175629000000001</v>
      </c>
      <c r="O2" s="8">
        <v>3.0991999999999999E-2</v>
      </c>
      <c r="P2" s="8">
        <v>0.15210000000000001</v>
      </c>
      <c r="Q2" s="44"/>
      <c r="R2" s="8">
        <v>1.574894</v>
      </c>
      <c r="S2" s="8" t="s">
        <v>9</v>
      </c>
      <c r="T2" s="8">
        <v>4.0699999999999998E-3</v>
      </c>
      <c r="U2">
        <v>1.3117999999999999E-2</v>
      </c>
      <c r="V2">
        <v>1.5948960000000001</v>
      </c>
      <c r="W2">
        <v>8.6600000000000002E-4</v>
      </c>
      <c r="X2">
        <v>1.6237000000000001E-2</v>
      </c>
    </row>
    <row r="3" spans="1:25" x14ac:dyDescent="0.3">
      <c r="A3" t="s">
        <v>84</v>
      </c>
      <c r="B3" s="1">
        <v>44053</v>
      </c>
      <c r="C3" s="1"/>
      <c r="D3" s="44">
        <v>0</v>
      </c>
      <c r="E3" s="44">
        <v>0.3</v>
      </c>
      <c r="F3" s="5">
        <v>206</v>
      </c>
      <c r="G3" s="5" t="s">
        <v>58</v>
      </c>
      <c r="H3" s="8">
        <v>0</v>
      </c>
      <c r="I3" s="8">
        <v>0.3</v>
      </c>
      <c r="J3" s="8">
        <v>61.639332000000003</v>
      </c>
      <c r="K3" s="8"/>
      <c r="L3" s="8">
        <v>0.15572900000000001</v>
      </c>
      <c r="M3" s="8">
        <v>0.175728</v>
      </c>
      <c r="N3" s="8">
        <v>63.213661999999999</v>
      </c>
      <c r="O3" s="8">
        <v>3.4472999999999997E-2</v>
      </c>
      <c r="P3" s="8">
        <v>0.22827600000000001</v>
      </c>
      <c r="Q3" s="44"/>
      <c r="R3" s="8">
        <v>1.3718410000000001</v>
      </c>
      <c r="S3" s="8"/>
      <c r="T3" s="8"/>
      <c r="U3">
        <v>1.2843E-2</v>
      </c>
      <c r="V3">
        <v>1.3795470000000001</v>
      </c>
      <c r="W3">
        <v>7.9699999999999997E-4</v>
      </c>
      <c r="X3">
        <v>2.4655E-2</v>
      </c>
    </row>
    <row r="4" spans="1:25" x14ac:dyDescent="0.3">
      <c r="A4" s="5"/>
    </row>
    <row r="5" spans="1:25" x14ac:dyDescent="0.3">
      <c r="A5" s="5" t="s">
        <v>132</v>
      </c>
      <c r="B5" t="s">
        <v>133</v>
      </c>
      <c r="F5" t="s">
        <v>162</v>
      </c>
      <c r="J5">
        <v>56.724576999999996</v>
      </c>
      <c r="K5" t="s">
        <v>9</v>
      </c>
      <c r="L5">
        <v>0.100726</v>
      </c>
      <c r="M5">
        <v>0.16472500000000001</v>
      </c>
      <c r="N5">
        <v>58.261637</v>
      </c>
      <c r="O5">
        <v>2.4277E-2</v>
      </c>
      <c r="P5">
        <v>0.17513600000000001</v>
      </c>
      <c r="R5">
        <v>1.454901</v>
      </c>
      <c r="S5">
        <v>2.7219E-2</v>
      </c>
      <c r="T5">
        <v>1.511E-3</v>
      </c>
      <c r="U5">
        <v>2.4851000000000002E-2</v>
      </c>
      <c r="V5">
        <v>1.459238</v>
      </c>
      <c r="W5">
        <v>8.7000000000000001E-4</v>
      </c>
      <c r="X5">
        <v>3.1666E-2</v>
      </c>
    </row>
    <row r="6" spans="1:25" x14ac:dyDescent="0.3">
      <c r="A6" s="5" t="s">
        <v>134</v>
      </c>
      <c r="B6" t="s">
        <v>135</v>
      </c>
      <c r="J6">
        <v>49.646903000000002</v>
      </c>
      <c r="K6" t="s">
        <v>9</v>
      </c>
      <c r="L6">
        <v>8.9922000000000002E-2</v>
      </c>
      <c r="M6">
        <v>9.8171999999999995E-2</v>
      </c>
      <c r="N6">
        <v>51.065479000000003</v>
      </c>
      <c r="O6">
        <v>2.0742E-2</v>
      </c>
      <c r="P6">
        <v>0.11069900000000001</v>
      </c>
      <c r="R6">
        <v>1.220507</v>
      </c>
      <c r="S6">
        <v>2.7397000000000001E-2</v>
      </c>
      <c r="T6">
        <v>2.0799999999999998E-3</v>
      </c>
      <c r="U6">
        <v>2.9711000000000001E-2</v>
      </c>
      <c r="V6">
        <v>1.2680400000000001</v>
      </c>
      <c r="W6">
        <v>7.0299999999999996E-4</v>
      </c>
      <c r="X6">
        <v>3.2155000000000003E-2</v>
      </c>
    </row>
    <row r="7" spans="1:25" x14ac:dyDescent="0.3">
      <c r="A7" s="5"/>
    </row>
    <row r="10" spans="1:25" x14ac:dyDescent="0.3">
      <c r="A10" t="s">
        <v>163</v>
      </c>
      <c r="B10" t="s">
        <v>164</v>
      </c>
      <c r="E10" s="44"/>
      <c r="I10" s="8"/>
      <c r="J10" s="8">
        <v>30.883825000000002</v>
      </c>
      <c r="K10" s="8">
        <v>0</v>
      </c>
      <c r="L10" s="8">
        <v>8.3486000000000005E-2</v>
      </c>
      <c r="M10" s="8">
        <v>6.1564000000000001E-2</v>
      </c>
      <c r="N10" s="8">
        <v>31.207218000000001</v>
      </c>
      <c r="O10" s="8">
        <v>0</v>
      </c>
      <c r="P10" s="8">
        <v>0</v>
      </c>
      <c r="Q10" s="44"/>
      <c r="R10" s="8">
        <v>0.67450200000000005</v>
      </c>
      <c r="S10" s="8">
        <v>0</v>
      </c>
      <c r="T10" s="8">
        <v>1.9449999999999999E-3</v>
      </c>
      <c r="U10" s="8">
        <v>1.3514E-2</v>
      </c>
      <c r="V10" s="8">
        <v>0.87830600000000003</v>
      </c>
      <c r="W10" s="8">
        <v>0</v>
      </c>
      <c r="X10" s="8">
        <v>0</v>
      </c>
    </row>
    <row r="11" spans="1:25" x14ac:dyDescent="0.3">
      <c r="A11" t="s">
        <v>84</v>
      </c>
      <c r="B11" s="30">
        <v>44053</v>
      </c>
      <c r="C11" s="30"/>
      <c r="E11" s="44"/>
      <c r="I11" s="8"/>
      <c r="J11" s="8">
        <v>61.639332000000003</v>
      </c>
      <c r="K11" s="8">
        <v>0</v>
      </c>
      <c r="L11" s="8">
        <v>0.15572900000000001</v>
      </c>
      <c r="M11" s="8">
        <v>0.175728</v>
      </c>
      <c r="N11" s="8">
        <v>63.213661999999999</v>
      </c>
      <c r="O11" s="8">
        <v>3.4472999999999997E-2</v>
      </c>
      <c r="P11" s="8">
        <v>0.22827600000000001</v>
      </c>
      <c r="Q11" s="44"/>
      <c r="R11" s="8">
        <v>1.3718410000000001</v>
      </c>
      <c r="S11" s="8">
        <v>0</v>
      </c>
      <c r="T11" s="8">
        <v>3.3679999999999999E-3</v>
      </c>
      <c r="U11" s="8">
        <v>1.2843E-2</v>
      </c>
      <c r="V11" s="8">
        <v>1.3795470000000001</v>
      </c>
      <c r="W11" s="8">
        <v>7.9699999999999997E-4</v>
      </c>
      <c r="X11" s="8">
        <v>2.4655E-2</v>
      </c>
    </row>
    <row r="12" spans="1:25" x14ac:dyDescent="0.3">
      <c r="E12" s="44"/>
      <c r="I12" s="8"/>
      <c r="J12" s="8"/>
      <c r="K12" s="8"/>
      <c r="L12" s="8"/>
      <c r="M12" s="8"/>
      <c r="N12" s="8"/>
      <c r="O12" s="8"/>
      <c r="P12" s="8"/>
      <c r="Q12" s="44"/>
      <c r="R12" s="8"/>
      <c r="S12" s="8"/>
      <c r="T12" s="8"/>
      <c r="U12" s="8"/>
      <c r="V12" s="8"/>
      <c r="W12" s="8"/>
      <c r="X12" s="8"/>
    </row>
    <row r="13" spans="1:25" x14ac:dyDescent="0.3">
      <c r="A13" s="39" t="s">
        <v>186</v>
      </c>
      <c r="B13" s="1" t="s">
        <v>187</v>
      </c>
      <c r="C13" s="1"/>
      <c r="E13" s="44"/>
      <c r="I13" s="8"/>
      <c r="J13">
        <v>10.170731999999999</v>
      </c>
      <c r="K13">
        <v>0</v>
      </c>
      <c r="L13">
        <v>3.1995999999999997E-2</v>
      </c>
      <c r="M13">
        <v>0</v>
      </c>
      <c r="N13">
        <v>9.7358709999999995</v>
      </c>
      <c r="O13">
        <v>0</v>
      </c>
      <c r="P13">
        <v>-0.291798</v>
      </c>
      <c r="R13">
        <v>0.21740999999999999</v>
      </c>
      <c r="S13">
        <v>3.3751000000000003E-2</v>
      </c>
      <c r="T13">
        <v>2.1220000000000002E-3</v>
      </c>
      <c r="U13">
        <v>3.755E-2</v>
      </c>
      <c r="V13">
        <v>0.53344400000000003</v>
      </c>
      <c r="W13">
        <v>0.147784</v>
      </c>
      <c r="X13">
        <v>0.18986900000000001</v>
      </c>
    </row>
    <row r="14" spans="1:25" x14ac:dyDescent="0.3">
      <c r="E14" s="44"/>
      <c r="I14" s="8"/>
      <c r="J14" s="8"/>
      <c r="K14" s="8"/>
      <c r="L14" s="8"/>
      <c r="M14" s="8"/>
      <c r="N14" s="8"/>
      <c r="O14" s="8"/>
      <c r="P14" s="8"/>
      <c r="Q14" s="44"/>
      <c r="R14" s="8"/>
      <c r="S14" s="8"/>
      <c r="T14" s="8"/>
      <c r="U14" s="8"/>
      <c r="V14" s="8"/>
      <c r="W14" s="8"/>
      <c r="X14" s="8"/>
    </row>
    <row r="15" spans="1:25" x14ac:dyDescent="0.3">
      <c r="A15" s="43" t="s">
        <v>207</v>
      </c>
      <c r="B15" s="46" t="s">
        <v>208</v>
      </c>
      <c r="C15" s="46"/>
      <c r="F15" s="43">
        <v>206</v>
      </c>
      <c r="G15" s="43" t="s">
        <v>58</v>
      </c>
      <c r="J15" s="43">
        <v>0</v>
      </c>
      <c r="K15" s="43">
        <v>0</v>
      </c>
      <c r="L15" s="43">
        <v>0</v>
      </c>
      <c r="M15" s="43">
        <v>0</v>
      </c>
      <c r="N15" s="45">
        <v>0</v>
      </c>
      <c r="O15" s="5">
        <v>0</v>
      </c>
      <c r="P15" s="43">
        <v>0</v>
      </c>
      <c r="Q15" s="43">
        <v>0</v>
      </c>
      <c r="R15" s="43">
        <v>0.36021300000000001</v>
      </c>
      <c r="S15" s="43">
        <v>5.0041000000000002E-2</v>
      </c>
      <c r="T15" s="43">
        <v>1.639E-3</v>
      </c>
      <c r="U15" s="43">
        <v>3.9246000000000003E-2</v>
      </c>
      <c r="V15" s="43">
        <v>0.41463699999999998</v>
      </c>
      <c r="W15" s="43">
        <v>9.4300000000000004E-4</v>
      </c>
      <c r="X15" s="43">
        <v>3.9363000000000002E-2</v>
      </c>
      <c r="Y15" s="43">
        <v>9.4300000000000004E-4</v>
      </c>
    </row>
    <row r="16" spans="1:25" x14ac:dyDescent="0.3">
      <c r="A16" s="43" t="s">
        <v>233</v>
      </c>
      <c r="B16" s="46" t="s">
        <v>234</v>
      </c>
      <c r="C16" s="46"/>
      <c r="F16" s="43">
        <v>206</v>
      </c>
      <c r="G16" s="43" t="s">
        <v>58</v>
      </c>
      <c r="J16" s="43">
        <v>34.69</v>
      </c>
      <c r="K16" s="43">
        <v>0</v>
      </c>
      <c r="L16" s="43">
        <v>0.06</v>
      </c>
      <c r="M16" s="43">
        <v>0.08</v>
      </c>
      <c r="N16" s="43">
        <v>36.36</v>
      </c>
      <c r="O16" s="43">
        <v>0</v>
      </c>
      <c r="P16" s="43">
        <v>0.11</v>
      </c>
      <c r="Q16" s="43">
        <v>0.02</v>
      </c>
      <c r="R16" s="43">
        <v>1.8776619999999999</v>
      </c>
      <c r="S16" s="43">
        <v>2.8516E-2</v>
      </c>
      <c r="T16" s="43">
        <v>3.48E-3</v>
      </c>
      <c r="U16" s="43">
        <v>3.0117999999999999E-2</v>
      </c>
      <c r="V16" s="43">
        <v>1.903192</v>
      </c>
      <c r="W16" s="43">
        <v>3.0217999999999998E-2</v>
      </c>
      <c r="X16" s="43">
        <v>3.5754000000000001E-2</v>
      </c>
      <c r="Y16" s="43">
        <v>1.2520000000000001E-3</v>
      </c>
    </row>
    <row r="18" spans="1:25" x14ac:dyDescent="0.3">
      <c r="A18" t="s">
        <v>274</v>
      </c>
      <c r="B18" t="s">
        <v>275</v>
      </c>
      <c r="F18">
        <v>406</v>
      </c>
      <c r="G18" t="s">
        <v>57</v>
      </c>
      <c r="J18">
        <f>AVERAGE(J6:J16)</f>
        <v>31.171798666666664</v>
      </c>
      <c r="K18" s="43">
        <f t="shared" ref="K18:Y18" si="0">AVERAGE(K6:K16)</f>
        <v>0</v>
      </c>
      <c r="L18" s="43">
        <f t="shared" si="0"/>
        <v>7.0188833333333339E-2</v>
      </c>
      <c r="M18" s="43">
        <f t="shared" si="0"/>
        <v>6.9244E-2</v>
      </c>
      <c r="N18" s="43">
        <f t="shared" si="0"/>
        <v>31.930371666666662</v>
      </c>
      <c r="O18" s="43">
        <f t="shared" si="0"/>
        <v>9.2025000000000006E-3</v>
      </c>
      <c r="P18" s="43">
        <f t="shared" si="0"/>
        <v>2.619616666666667E-2</v>
      </c>
      <c r="Q18" s="43">
        <f t="shared" si="0"/>
        <v>0.01</v>
      </c>
      <c r="R18" s="43">
        <f t="shared" si="0"/>
        <v>0.95368916666666659</v>
      </c>
      <c r="S18" s="43">
        <f t="shared" si="0"/>
        <v>2.3284166666666672E-2</v>
      </c>
      <c r="T18" s="43">
        <f t="shared" si="0"/>
        <v>2.4390000000000002E-3</v>
      </c>
      <c r="U18" s="43">
        <f t="shared" si="0"/>
        <v>2.7163666666666669E-2</v>
      </c>
      <c r="V18" s="43">
        <f t="shared" si="0"/>
        <v>1.0628610000000001</v>
      </c>
      <c r="W18" s="43">
        <f t="shared" si="0"/>
        <v>3.0074166666666666E-2</v>
      </c>
      <c r="X18" s="43">
        <f t="shared" si="0"/>
        <v>5.3632666666666669E-2</v>
      </c>
      <c r="Y18" s="43">
        <f t="shared" si="0"/>
        <v>1.0975E-3</v>
      </c>
    </row>
    <row r="20" spans="1:25" x14ac:dyDescent="0.3">
      <c r="A20" t="s">
        <v>276</v>
      </c>
      <c r="J20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</row>
    <row r="22" spans="1:25" x14ac:dyDescent="0.3">
      <c r="A22" s="43" t="s">
        <v>365</v>
      </c>
      <c r="B22" s="60">
        <v>44377.571184953697</v>
      </c>
      <c r="C22" s="43" t="s">
        <v>312</v>
      </c>
      <c r="J22">
        <v>24.210074553197899</v>
      </c>
      <c r="L22">
        <v>5.4528917915762913E-2</v>
      </c>
      <c r="N22">
        <v>24.56253293786278</v>
      </c>
      <c r="P22">
        <v>0.13413203437458299</v>
      </c>
      <c r="Q22" s="43">
        <v>1.440471612611509E-2</v>
      </c>
      <c r="R22">
        <v>0.25298105829263839</v>
      </c>
      <c r="T22">
        <v>1.140854106582609E-3</v>
      </c>
      <c r="V22">
        <v>0.32298303198208811</v>
      </c>
      <c r="X22">
        <v>2.6126597288271811E-2</v>
      </c>
      <c r="Y22">
        <v>3.4470668078050132E-4</v>
      </c>
    </row>
    <row r="23" spans="1:25" x14ac:dyDescent="0.3">
      <c r="A23" s="43" t="s">
        <v>370</v>
      </c>
      <c r="B23" s="60">
        <v>44389.582596435182</v>
      </c>
      <c r="C23" s="43" t="s">
        <v>312</v>
      </c>
      <c r="J23">
        <v>178.18318203054321</v>
      </c>
      <c r="K23">
        <v>5.7003897886476078E-2</v>
      </c>
      <c r="L23">
        <v>0.45210335658275558</v>
      </c>
      <c r="M23">
        <v>0.37039991973906622</v>
      </c>
      <c r="N23">
        <v>180.85452711505781</v>
      </c>
      <c r="O23">
        <v>-9.6494996064198826E-2</v>
      </c>
      <c r="P23">
        <v>0.58817143452082354</v>
      </c>
      <c r="Q23" s="43">
        <v>8.4219901847204723E-2</v>
      </c>
      <c r="R23">
        <v>1.1020464761774349</v>
      </c>
      <c r="S23">
        <v>4.191986144010789E-2</v>
      </c>
      <c r="T23">
        <v>4.2823570745536372E-3</v>
      </c>
      <c r="U23">
        <v>3.8395658408082407E-2</v>
      </c>
      <c r="V23">
        <v>1.189260644023485</v>
      </c>
      <c r="W23">
        <v>3.3225153898042169E-2</v>
      </c>
      <c r="X23">
        <v>4.30016268174334E-2</v>
      </c>
      <c r="Y23">
        <v>1.7677770145903551E-3</v>
      </c>
    </row>
    <row r="24" spans="1:25" x14ac:dyDescent="0.3">
      <c r="A24" s="43" t="s">
        <v>366</v>
      </c>
      <c r="B24" s="60">
        <v>44406.605569571759</v>
      </c>
      <c r="C24" s="43" t="s">
        <v>287</v>
      </c>
      <c r="J24">
        <v>129.43393398000811</v>
      </c>
      <c r="L24">
        <v>0.32914414459754621</v>
      </c>
      <c r="M24">
        <v>0.38011554765716088</v>
      </c>
      <c r="N24">
        <v>130.79133796848231</v>
      </c>
      <c r="P24">
        <v>0.44838539314306047</v>
      </c>
      <c r="Q24" s="43">
        <v>6.3470155033277284E-2</v>
      </c>
      <c r="R24">
        <v>0.88878690217144796</v>
      </c>
      <c r="T24">
        <v>2.3867401014034482E-3</v>
      </c>
      <c r="U24">
        <v>2.8689528257822779E-2</v>
      </c>
      <c r="V24">
        <v>0.92341507392421396</v>
      </c>
      <c r="X24">
        <v>2.8650900783334089E-2</v>
      </c>
      <c r="Y24">
        <v>9.342295065115255E-4</v>
      </c>
    </row>
    <row r="25" spans="1:25" x14ac:dyDescent="0.3">
      <c r="A25" s="43" t="s">
        <v>367</v>
      </c>
      <c r="B25" s="60">
        <v>44410.499598240742</v>
      </c>
      <c r="C25" s="43" t="s">
        <v>312</v>
      </c>
      <c r="J25">
        <v>134.99861463552659</v>
      </c>
      <c r="K25">
        <v>0.1041673696479623</v>
      </c>
      <c r="L25">
        <v>0.33401763639525961</v>
      </c>
      <c r="M25">
        <v>0.3118568568346517</v>
      </c>
      <c r="N25">
        <v>135.78504818990879</v>
      </c>
      <c r="P25">
        <v>0.47592514946429149</v>
      </c>
      <c r="Q25" s="43">
        <v>6.2509006555003979E-2</v>
      </c>
      <c r="R25">
        <v>0.81984329088440766</v>
      </c>
      <c r="S25">
        <v>6.4370435371305892E-2</v>
      </c>
      <c r="T25">
        <v>2.524252798869015E-3</v>
      </c>
      <c r="U25">
        <v>3.1816364409000687E-2</v>
      </c>
      <c r="V25">
        <v>1.2122660039746189</v>
      </c>
      <c r="X25">
        <v>3.9038321268246398E-2</v>
      </c>
      <c r="Y25">
        <v>1.218328594528445E-3</v>
      </c>
    </row>
    <row r="26" spans="1:25" x14ac:dyDescent="0.3">
      <c r="A26" s="43" t="s">
        <v>368</v>
      </c>
      <c r="B26" s="60">
        <v>44410.724302800932</v>
      </c>
      <c r="C26" s="43" t="s">
        <v>312</v>
      </c>
      <c r="J26">
        <v>133.0591234689914</v>
      </c>
      <c r="L26">
        <v>0.34658497313194769</v>
      </c>
      <c r="M26">
        <v>0.3823410246902566</v>
      </c>
      <c r="N26">
        <v>134.18690234103971</v>
      </c>
      <c r="P26">
        <v>0.43133647387573198</v>
      </c>
      <c r="Q26" s="43">
        <v>6.4287818709193228E-2</v>
      </c>
      <c r="R26">
        <v>0.67741098878735351</v>
      </c>
      <c r="T26">
        <v>2.185397790537444E-3</v>
      </c>
      <c r="U26">
        <v>2.6177638680937431E-2</v>
      </c>
      <c r="V26">
        <v>0.65200658431654379</v>
      </c>
      <c r="X26">
        <v>2.4677212510641731E-2</v>
      </c>
      <c r="Y26">
        <v>8.7274683323761257E-4</v>
      </c>
    </row>
    <row r="27" spans="1:25" x14ac:dyDescent="0.3">
      <c r="A27" s="43" t="s">
        <v>373</v>
      </c>
      <c r="B27" s="60">
        <v>44424.526867974528</v>
      </c>
      <c r="C27" s="43" t="s">
        <v>287</v>
      </c>
    </row>
    <row r="28" spans="1:25" x14ac:dyDescent="0.3">
      <c r="A28" s="43" t="s">
        <v>373</v>
      </c>
      <c r="B28" s="60">
        <v>44424.543662002317</v>
      </c>
      <c r="C28" s="43" t="s">
        <v>287</v>
      </c>
      <c r="J28">
        <v>97.293291645702624</v>
      </c>
      <c r="L28">
        <v>0.236051398055558</v>
      </c>
      <c r="M28">
        <v>0.17095386698044551</v>
      </c>
      <c r="N28">
        <v>97.88133234684183</v>
      </c>
      <c r="P28">
        <v>0.31637477137838588</v>
      </c>
      <c r="Q28" s="43">
        <v>4.4575183098595872E-2</v>
      </c>
      <c r="R28">
        <v>0.41829515337209489</v>
      </c>
      <c r="T28">
        <v>1.5782011978016271E-3</v>
      </c>
      <c r="U28">
        <v>3.0525052361275031E-2</v>
      </c>
      <c r="V28">
        <v>0.41605684188956071</v>
      </c>
      <c r="X28">
        <v>4.9027748462052587E-2</v>
      </c>
      <c r="Y28">
        <v>8.3614081879499608E-4</v>
      </c>
    </row>
    <row r="29" spans="1:25" x14ac:dyDescent="0.3">
      <c r="A29" s="43" t="s">
        <v>361</v>
      </c>
      <c r="B29" s="60">
        <v>44453.475430312501</v>
      </c>
      <c r="C29" s="43" t="s">
        <v>312</v>
      </c>
      <c r="J29">
        <v>90.897282763817131</v>
      </c>
      <c r="L29">
        <v>0.2259225829104029</v>
      </c>
      <c r="M29">
        <v>0.21383326481602119</v>
      </c>
      <c r="N29">
        <v>91.147752980051578</v>
      </c>
      <c r="P29">
        <v>0.31675784036930321</v>
      </c>
      <c r="Q29" s="43">
        <v>4.3921279719409713E-2</v>
      </c>
      <c r="R29">
        <v>0.36771866639794559</v>
      </c>
      <c r="T29">
        <v>1.9057491756478649E-3</v>
      </c>
      <c r="U29">
        <v>2.572696625887631E-2</v>
      </c>
      <c r="V29">
        <v>0.36195153894047138</v>
      </c>
      <c r="X29">
        <v>3.5061773319513947E-2</v>
      </c>
      <c r="Y29">
        <v>8.3305092204045072E-4</v>
      </c>
    </row>
    <row r="30" spans="1:25" x14ac:dyDescent="0.3">
      <c r="A30" s="43" t="s">
        <v>362</v>
      </c>
      <c r="B30" s="60">
        <v>44488.517377743046</v>
      </c>
      <c r="C30" s="43" t="s">
        <v>287</v>
      </c>
      <c r="J30">
        <v>94.473384104661065</v>
      </c>
      <c r="L30">
        <v>0.21954645461977351</v>
      </c>
      <c r="M30">
        <v>0.20994522804353299</v>
      </c>
      <c r="N30">
        <v>95.295572711520748</v>
      </c>
      <c r="P30">
        <v>0.33411800827992427</v>
      </c>
      <c r="Q30" s="43">
        <v>4.1686700699148892E-2</v>
      </c>
      <c r="R30">
        <v>0.61118580006658219</v>
      </c>
      <c r="T30">
        <v>2.0427643314582392E-3</v>
      </c>
      <c r="U30">
        <v>2.5409808201160872E-2</v>
      </c>
      <c r="V30">
        <v>0.62464619917310993</v>
      </c>
      <c r="X30">
        <v>4.9091808092670441E-2</v>
      </c>
      <c r="Y30">
        <v>6.7958345987882088E-4</v>
      </c>
    </row>
    <row r="31" spans="1:25" x14ac:dyDescent="0.3">
      <c r="A31" s="43" t="s">
        <v>364</v>
      </c>
      <c r="B31" s="60">
        <v>44502.499094641207</v>
      </c>
      <c r="C31" s="43" t="s">
        <v>287</v>
      </c>
      <c r="J31">
        <v>90.739443711112031</v>
      </c>
      <c r="L31">
        <v>0.21671600014476011</v>
      </c>
      <c r="M31">
        <v>0.19175195544498069</v>
      </c>
      <c r="N31">
        <v>91.680276554557167</v>
      </c>
      <c r="P31">
        <v>0.29315756996922449</v>
      </c>
      <c r="Q31" s="43">
        <v>4.1879558844772638E-2</v>
      </c>
      <c r="R31">
        <v>0.75415121070243962</v>
      </c>
      <c r="T31">
        <v>2.1467594110062519E-3</v>
      </c>
      <c r="U31">
        <v>1.769149414886827E-2</v>
      </c>
      <c r="V31">
        <v>0.74737832686239292</v>
      </c>
      <c r="X31">
        <v>2.4176630848636339E-2</v>
      </c>
      <c r="Y31">
        <v>6.5908879543351566E-4</v>
      </c>
    </row>
    <row r="32" spans="1:25" x14ac:dyDescent="0.3">
      <c r="A32" s="43" t="s">
        <v>363</v>
      </c>
      <c r="B32" s="60">
        <v>44529.566877800928</v>
      </c>
      <c r="C32" s="43" t="s">
        <v>287</v>
      </c>
      <c r="J32">
        <v>94.872092112199098</v>
      </c>
      <c r="L32">
        <v>0.24075749784644551</v>
      </c>
      <c r="M32">
        <v>0.20999882044739679</v>
      </c>
      <c r="N32">
        <v>95.708426769703081</v>
      </c>
      <c r="P32">
        <v>0.35477069736842171</v>
      </c>
      <c r="Q32" s="43">
        <v>4.5726061853688979E-2</v>
      </c>
      <c r="R32">
        <v>0.92393547147689126</v>
      </c>
      <c r="T32">
        <v>3.4388287256597551E-3</v>
      </c>
      <c r="U32">
        <v>2.694809791604974E-2</v>
      </c>
      <c r="V32">
        <v>0.9165643091013489</v>
      </c>
      <c r="X32">
        <v>3.4253422266568197E-2</v>
      </c>
      <c r="Y32">
        <v>1.2125310405457579E-3</v>
      </c>
    </row>
    <row r="33" spans="1:25" x14ac:dyDescent="0.3">
      <c r="A33" s="43" t="s">
        <v>371</v>
      </c>
      <c r="B33" s="60">
        <v>44536.463153854173</v>
      </c>
      <c r="C33" s="43" t="s">
        <v>287</v>
      </c>
      <c r="J33">
        <v>79.171267486008091</v>
      </c>
      <c r="L33">
        <v>0.26147726225214979</v>
      </c>
      <c r="M33">
        <v>0.32117622682065139</v>
      </c>
      <c r="N33">
        <v>114.8970696322246</v>
      </c>
      <c r="P33">
        <v>0.30050188002942241</v>
      </c>
      <c r="Q33" s="43">
        <v>5.1475574599649562E-2</v>
      </c>
      <c r="R33">
        <v>0.71116464734528184</v>
      </c>
      <c r="T33">
        <v>5.1370594515477309E-3</v>
      </c>
      <c r="U33">
        <v>1.720367993562975E-2</v>
      </c>
      <c r="V33">
        <v>2.1318067601747561</v>
      </c>
      <c r="X33">
        <v>1.449279704666819E-2</v>
      </c>
      <c r="Y33">
        <v>1.2794358664958061E-3</v>
      </c>
    </row>
    <row r="34" spans="1:25" x14ac:dyDescent="0.3">
      <c r="A34" s="43" t="s">
        <v>369</v>
      </c>
      <c r="B34" s="60">
        <v>44541.677736921287</v>
      </c>
      <c r="C34" s="43" t="s">
        <v>287</v>
      </c>
      <c r="J34">
        <v>79.017879953093015</v>
      </c>
      <c r="L34">
        <v>0.1849944734196225</v>
      </c>
      <c r="M34">
        <v>0.20939976522588649</v>
      </c>
      <c r="N34">
        <v>79.838703708842658</v>
      </c>
      <c r="P34">
        <v>0.27369035158343552</v>
      </c>
      <c r="Q34" s="43">
        <v>3.5608842998355879E-2</v>
      </c>
      <c r="R34">
        <v>0.72471980412324077</v>
      </c>
      <c r="T34">
        <v>1.632696928976433E-3</v>
      </c>
      <c r="U34">
        <v>2.0617369970381209E-2</v>
      </c>
      <c r="V34">
        <v>0.74442276715521882</v>
      </c>
      <c r="X34">
        <v>2.3392086332050348E-2</v>
      </c>
      <c r="Y34">
        <v>5.6663455410674106E-4</v>
      </c>
    </row>
    <row r="35" spans="1:25" x14ac:dyDescent="0.3">
      <c r="A35" s="43" t="s">
        <v>372</v>
      </c>
      <c r="B35" s="60">
        <v>44590.739964699067</v>
      </c>
      <c r="C35" s="43" t="s">
        <v>287</v>
      </c>
      <c r="J35">
        <v>21.77262537343557</v>
      </c>
      <c r="L35">
        <v>4.7029261341954752E-2</v>
      </c>
      <c r="M35">
        <v>9.9170654555754759E-2</v>
      </c>
      <c r="N35">
        <v>22.179567980667152</v>
      </c>
      <c r="P35">
        <v>0.13423586728484879</v>
      </c>
      <c r="Q35" s="43">
        <v>1.9725730267440879E-2</v>
      </c>
      <c r="R35">
        <v>0.4286726473408386</v>
      </c>
      <c r="T35">
        <v>2.2296502277340449E-3</v>
      </c>
      <c r="U35">
        <v>2.122466187018663E-2</v>
      </c>
      <c r="V35">
        <v>0.4608222302582185</v>
      </c>
      <c r="X35">
        <v>3.1938130496269583E-2</v>
      </c>
      <c r="Y35">
        <v>6.2748787753365211E-4</v>
      </c>
    </row>
  </sheetData>
  <sortState ref="A22:Y36">
    <sortCondition ref="B22:B36"/>
  </sortState>
  <conditionalFormatting sqref="A13">
    <cfRule type="containsText" dxfId="5" priority="4" operator="containsText" text="sample">
      <formula>NOT(ISERROR(SEARCH("sample",A13)))</formula>
    </cfRule>
    <cfRule type="containsText" dxfId="4" priority="5" operator="containsText" text="Proc">
      <formula>NOT(ISERROR(SEARCH("Proc",A13)))</formula>
    </cfRule>
    <cfRule type="duplicateValues" dxfId="3" priority="6"/>
  </conditionalFormatting>
  <conditionalFormatting sqref="B15:C15">
    <cfRule type="containsText" dxfId="2" priority="1" operator="containsText" text="sample">
      <formula>NOT(ISERROR(SEARCH("sample",B15)))</formula>
    </cfRule>
    <cfRule type="containsText" dxfId="1" priority="2" operator="containsText" text="Proc">
      <formula>NOT(ISERROR(SEARCH("Proc",B15)))</formula>
    </cfRule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opLeftCell="A53" zoomScale="69" zoomScaleNormal="69" workbookViewId="0">
      <selection activeCell="O90" sqref="O90"/>
    </sheetView>
  </sheetViews>
  <sheetFormatPr defaultRowHeight="14.4" x14ac:dyDescent="0.3"/>
  <cols>
    <col min="2" max="2" width="20.77734375" customWidth="1"/>
    <col min="3" max="3" width="11.44140625" customWidth="1"/>
    <col min="4" max="4" width="14.6640625" customWidth="1"/>
    <col min="5" max="5" width="15.33203125" customWidth="1"/>
    <col min="6" max="6" width="13.21875" customWidth="1"/>
    <col min="16" max="16" width="11.88671875" bestFit="1" customWidth="1"/>
    <col min="17" max="18" width="10.5546875" bestFit="1" customWidth="1"/>
    <col min="19" max="19" width="9" bestFit="1" customWidth="1"/>
    <col min="20" max="20" width="9.5546875" bestFit="1" customWidth="1"/>
  </cols>
  <sheetData>
    <row r="1" spans="1:26" x14ac:dyDescent="0.3">
      <c r="A1" t="s">
        <v>10</v>
      </c>
      <c r="B1" t="s">
        <v>1</v>
      </c>
      <c r="C1" t="s">
        <v>10</v>
      </c>
      <c r="D1" t="s">
        <v>11</v>
      </c>
      <c r="E1" s="2" t="s">
        <v>40</v>
      </c>
      <c r="F1" s="2" t="s">
        <v>79</v>
      </c>
      <c r="G1" s="2" t="s">
        <v>46</v>
      </c>
      <c r="H1" s="2" t="s">
        <v>48</v>
      </c>
      <c r="I1" s="2" t="s">
        <v>41</v>
      </c>
      <c r="J1" s="2" t="s">
        <v>44</v>
      </c>
      <c r="K1" s="13" t="s">
        <v>42</v>
      </c>
      <c r="L1" s="13" t="s">
        <v>43</v>
      </c>
      <c r="M1" s="13" t="s">
        <v>45</v>
      </c>
      <c r="N1" s="21" t="s">
        <v>47</v>
      </c>
      <c r="O1" s="21" t="s">
        <v>49</v>
      </c>
      <c r="P1" s="21"/>
      <c r="Q1" s="21"/>
      <c r="R1" s="21"/>
      <c r="S1" s="21"/>
      <c r="T1" s="21"/>
      <c r="U1" s="21"/>
    </row>
    <row r="2" spans="1:26" x14ac:dyDescent="0.3">
      <c r="A2" s="8">
        <v>1</v>
      </c>
      <c r="B2" s="24">
        <v>44077.140555555554</v>
      </c>
      <c r="C2" t="s">
        <v>59</v>
      </c>
      <c r="D2" s="4" t="s">
        <v>66</v>
      </c>
      <c r="E2" s="22">
        <v>9319.0561639999996</v>
      </c>
      <c r="F2" s="22">
        <v>6.0463000000000003E-2</v>
      </c>
      <c r="G2" s="4">
        <v>5.6060980000000002</v>
      </c>
      <c r="H2" s="4"/>
      <c r="I2" s="4">
        <v>27.396066000000001</v>
      </c>
      <c r="J2" s="4">
        <v>30.142092999999999</v>
      </c>
      <c r="K2" s="4">
        <v>9404.3613189999996</v>
      </c>
      <c r="L2" s="4"/>
      <c r="M2" s="4">
        <v>5.838374</v>
      </c>
      <c r="N2" s="4"/>
      <c r="O2" s="4">
        <v>29.025174</v>
      </c>
      <c r="P2" s="10"/>
      <c r="Q2" s="11"/>
      <c r="R2" s="11"/>
      <c r="S2" s="11"/>
      <c r="T2" s="11"/>
    </row>
    <row r="3" spans="1:26" x14ac:dyDescent="0.3">
      <c r="A3" s="8">
        <v>2</v>
      </c>
      <c r="B3" s="23">
        <v>44107.003472222219</v>
      </c>
      <c r="C3" t="s">
        <v>59</v>
      </c>
      <c r="D3" s="4" t="s">
        <v>20</v>
      </c>
      <c r="E3" s="22">
        <v>9308.7366129999991</v>
      </c>
      <c r="F3" s="22">
        <v>9.7184999999999994E-2</v>
      </c>
      <c r="G3" s="4">
        <v>5.6585799999999997</v>
      </c>
      <c r="H3" s="4"/>
      <c r="I3" s="4">
        <v>27.583434</v>
      </c>
      <c r="J3" s="4">
        <v>30.237165000000001</v>
      </c>
      <c r="K3" s="4">
        <v>9392.7697420000004</v>
      </c>
      <c r="L3" s="4"/>
      <c r="M3" s="4">
        <v>5.9996999999999998</v>
      </c>
      <c r="N3" s="4"/>
      <c r="O3" s="4">
        <v>29.547674000000001</v>
      </c>
      <c r="P3" s="10"/>
      <c r="Q3" s="11"/>
      <c r="R3" s="11"/>
      <c r="S3" s="11"/>
      <c r="T3" s="11"/>
    </row>
    <row r="4" spans="1:26" x14ac:dyDescent="0.3">
      <c r="A4" s="8">
        <v>3</v>
      </c>
      <c r="B4" s="24">
        <v>44107.168321759258</v>
      </c>
      <c r="C4" t="s">
        <v>59</v>
      </c>
      <c r="D4" s="4" t="s">
        <v>29</v>
      </c>
      <c r="E4" s="22">
        <v>9329.3119970000007</v>
      </c>
      <c r="F4" s="22">
        <v>0.11403000000000001</v>
      </c>
      <c r="G4" s="4">
        <v>5.694712</v>
      </c>
      <c r="H4" s="4"/>
      <c r="I4" s="4">
        <v>27.620339999999999</v>
      </c>
      <c r="J4" s="4">
        <v>30.209925999999999</v>
      </c>
      <c r="K4" s="4">
        <v>9414.6819820000001</v>
      </c>
      <c r="L4" s="4"/>
      <c r="M4" s="4">
        <v>5.8226380000000004</v>
      </c>
      <c r="N4" s="4"/>
      <c r="O4" s="4">
        <v>28.733454999999999</v>
      </c>
      <c r="P4" s="10"/>
      <c r="Q4" s="11"/>
      <c r="R4" s="11"/>
      <c r="S4" s="11"/>
      <c r="T4" s="11"/>
    </row>
    <row r="5" spans="1:26" x14ac:dyDescent="0.3">
      <c r="A5" s="8">
        <v>4</v>
      </c>
      <c r="B5" s="23">
        <v>44107.874166666668</v>
      </c>
      <c r="C5" t="s">
        <v>59</v>
      </c>
      <c r="D5" s="4" t="s">
        <v>21</v>
      </c>
      <c r="E5" s="22">
        <v>9332.1979150000006</v>
      </c>
      <c r="F5" s="22">
        <v>4.2511E-2</v>
      </c>
      <c r="G5" s="4">
        <v>5.7016790000000004</v>
      </c>
      <c r="H5" s="4"/>
      <c r="I5" s="4">
        <v>27.58417</v>
      </c>
      <c r="J5" s="4">
        <v>30.344449999999998</v>
      </c>
      <c r="K5" s="4">
        <v>9418.3168069999992</v>
      </c>
      <c r="L5" s="4"/>
      <c r="M5" s="4">
        <v>5.7197659999999999</v>
      </c>
      <c r="N5" s="4"/>
      <c r="O5" s="4">
        <v>29.681343999999999</v>
      </c>
      <c r="P5" s="10"/>
      <c r="Q5" s="11"/>
      <c r="R5" s="11"/>
      <c r="S5" s="11"/>
      <c r="T5" s="11"/>
    </row>
    <row r="6" spans="1:26" x14ac:dyDescent="0.3">
      <c r="A6" s="8">
        <v>5</v>
      </c>
      <c r="B6" s="24">
        <v>44138.038969907408</v>
      </c>
      <c r="C6" t="s">
        <v>59</v>
      </c>
      <c r="D6" s="4" t="s">
        <v>30</v>
      </c>
      <c r="E6" s="22">
        <v>9350.5210750000006</v>
      </c>
      <c r="F6" s="22">
        <v>5.6633000000000003E-2</v>
      </c>
      <c r="G6" s="4">
        <v>5.7137130000000003</v>
      </c>
      <c r="H6" s="4"/>
      <c r="I6" s="4">
        <v>27.591933000000001</v>
      </c>
      <c r="J6" s="4">
        <v>30.296158999999999</v>
      </c>
      <c r="K6" s="4">
        <v>9432.8011590000006</v>
      </c>
      <c r="L6" s="4"/>
      <c r="M6" s="4">
        <v>5.8201309999999999</v>
      </c>
      <c r="N6" s="4"/>
      <c r="O6" s="4">
        <v>29.108252</v>
      </c>
      <c r="P6" s="10"/>
      <c r="Q6" s="11"/>
      <c r="R6" s="11"/>
      <c r="S6" s="11"/>
      <c r="T6" s="11"/>
    </row>
    <row r="7" spans="1:26" x14ac:dyDescent="0.3">
      <c r="A7" s="8">
        <v>6</v>
      </c>
      <c r="B7" s="23">
        <v>44168.08666666667</v>
      </c>
      <c r="C7" t="s">
        <v>59</v>
      </c>
      <c r="D7" s="4" t="s">
        <v>22</v>
      </c>
      <c r="E7" s="22">
        <v>9311.2073039999996</v>
      </c>
      <c r="F7" s="22" t="s">
        <v>9</v>
      </c>
      <c r="G7" s="4">
        <v>5.7508559999999997</v>
      </c>
      <c r="H7" s="4"/>
      <c r="I7" s="4">
        <v>27.299842000000002</v>
      </c>
      <c r="J7" s="4">
        <v>30.17314</v>
      </c>
      <c r="K7" s="4">
        <v>9392.0958159999991</v>
      </c>
      <c r="L7" s="4"/>
      <c r="M7" s="4">
        <v>5.7050890000000001</v>
      </c>
      <c r="N7" s="4"/>
      <c r="O7" s="4">
        <v>29.502275999999998</v>
      </c>
      <c r="P7" s="10"/>
      <c r="Q7" s="11"/>
      <c r="R7" s="11"/>
      <c r="S7" s="11"/>
      <c r="T7" s="11"/>
      <c r="V7" s="11"/>
      <c r="W7" s="11"/>
      <c r="X7" s="14"/>
      <c r="Y7" s="14"/>
      <c r="Z7" s="14"/>
    </row>
    <row r="8" spans="1:26" x14ac:dyDescent="0.3">
      <c r="A8" s="8">
        <v>7</v>
      </c>
      <c r="B8" s="23" t="s">
        <v>60</v>
      </c>
      <c r="C8" t="s">
        <v>59</v>
      </c>
      <c r="D8" s="4" t="s">
        <v>23</v>
      </c>
      <c r="E8" s="22">
        <v>9331.7910809999994</v>
      </c>
      <c r="F8" s="22">
        <v>0.101065</v>
      </c>
      <c r="G8" s="4">
        <v>5.6921730000000004</v>
      </c>
      <c r="H8" s="4"/>
      <c r="I8" s="4">
        <v>27.266190999999999</v>
      </c>
      <c r="J8" s="4">
        <v>30.320737999999999</v>
      </c>
      <c r="K8" s="4">
        <v>9413.0303170000007</v>
      </c>
      <c r="L8" s="4"/>
      <c r="M8" s="4">
        <v>5.6718109999999999</v>
      </c>
      <c r="N8" s="4"/>
      <c r="O8" s="4">
        <v>29.243272999999999</v>
      </c>
      <c r="P8" s="10"/>
      <c r="Q8" s="11"/>
      <c r="R8" s="11"/>
      <c r="S8" s="11"/>
      <c r="T8" s="11"/>
      <c r="V8" s="11"/>
      <c r="W8" s="11"/>
      <c r="X8" s="11"/>
      <c r="Y8" s="11"/>
    </row>
    <row r="9" spans="1:26" x14ac:dyDescent="0.3">
      <c r="A9" s="8">
        <v>8</v>
      </c>
      <c r="B9" s="24" t="s">
        <v>67</v>
      </c>
      <c r="C9" t="s">
        <v>59</v>
      </c>
      <c r="D9" s="4" t="s">
        <v>23</v>
      </c>
      <c r="E9" s="22">
        <v>9354.041244</v>
      </c>
      <c r="F9" s="22">
        <v>6.7322999999999994E-2</v>
      </c>
      <c r="G9" s="4">
        <v>5.6741609999999998</v>
      </c>
      <c r="H9" s="4"/>
      <c r="I9" s="4">
        <v>27.362193999999999</v>
      </c>
      <c r="J9" s="4">
        <v>30.356280999999999</v>
      </c>
      <c r="K9" s="4">
        <v>9433.4965499999998</v>
      </c>
      <c r="L9" s="4"/>
      <c r="M9" s="4">
        <v>5.825628</v>
      </c>
      <c r="N9" s="4"/>
      <c r="O9" s="4">
        <v>29.442501</v>
      </c>
      <c r="P9" s="10"/>
      <c r="Q9" s="11"/>
      <c r="R9" s="11"/>
      <c r="S9" s="11"/>
      <c r="T9" s="11"/>
    </row>
    <row r="10" spans="1:26" x14ac:dyDescent="0.3">
      <c r="A10" s="8">
        <v>9</v>
      </c>
      <c r="B10" s="23" t="s">
        <v>61</v>
      </c>
      <c r="C10" t="s">
        <v>59</v>
      </c>
      <c r="D10" s="4" t="s">
        <v>24</v>
      </c>
      <c r="E10" s="22">
        <v>9342.5385690000003</v>
      </c>
      <c r="F10" s="22">
        <v>6.6945000000000005E-2</v>
      </c>
      <c r="G10" s="4">
        <v>5.6614069999999996</v>
      </c>
      <c r="H10" s="4"/>
      <c r="I10" s="4">
        <v>27.217044999999999</v>
      </c>
      <c r="J10" s="4">
        <v>30.309609999999999</v>
      </c>
      <c r="K10" s="4">
        <v>9418.8316340000001</v>
      </c>
      <c r="L10" s="4"/>
      <c r="M10" s="4">
        <v>5.9096200000000003</v>
      </c>
      <c r="N10" s="4"/>
      <c r="O10" s="4">
        <v>29.656603</v>
      </c>
      <c r="P10" s="10"/>
      <c r="Q10" s="11"/>
      <c r="R10" s="11"/>
      <c r="S10" s="11"/>
      <c r="T10" s="11"/>
      <c r="V10" s="7"/>
      <c r="W10" s="7"/>
      <c r="X10" s="7"/>
      <c r="Y10" s="7"/>
      <c r="Z10" s="7"/>
    </row>
    <row r="11" spans="1:26" x14ac:dyDescent="0.3">
      <c r="A11" s="8">
        <v>10</v>
      </c>
      <c r="B11" s="23" t="s">
        <v>68</v>
      </c>
      <c r="C11" t="s">
        <v>59</v>
      </c>
      <c r="D11" s="4" t="s">
        <v>31</v>
      </c>
      <c r="E11" s="22">
        <v>9329.1277489999993</v>
      </c>
      <c r="F11" s="22">
        <v>5.9933E-2</v>
      </c>
      <c r="G11" s="4">
        <v>5.6684780000000003</v>
      </c>
      <c r="H11" s="4"/>
      <c r="I11" s="4">
        <v>27.212263</v>
      </c>
      <c r="J11" s="4">
        <v>30.234418000000002</v>
      </c>
      <c r="K11" s="4">
        <v>9411.8258580000002</v>
      </c>
      <c r="L11" s="4"/>
      <c r="M11" s="4">
        <v>5.6542050000000001</v>
      </c>
      <c r="N11" s="4"/>
      <c r="O11" s="4">
        <v>29.054825999999998</v>
      </c>
      <c r="P11" s="10"/>
      <c r="Q11" s="11"/>
      <c r="R11" s="11"/>
      <c r="S11" s="11"/>
      <c r="T11" s="11"/>
    </row>
    <row r="12" spans="1:26" x14ac:dyDescent="0.3">
      <c r="A12" s="8">
        <v>11</v>
      </c>
      <c r="B12" s="23" t="s">
        <v>62</v>
      </c>
      <c r="C12" t="s">
        <v>59</v>
      </c>
      <c r="D12" s="4" t="s">
        <v>25</v>
      </c>
      <c r="E12" s="22">
        <v>9306.0146690000001</v>
      </c>
      <c r="F12" s="22">
        <v>5.0853000000000002E-2</v>
      </c>
      <c r="G12" s="4">
        <v>5.6059400000000004</v>
      </c>
      <c r="H12" s="4"/>
      <c r="I12" s="4">
        <v>27.100587999999998</v>
      </c>
      <c r="J12" s="4">
        <v>30.161042999999999</v>
      </c>
      <c r="K12" s="4">
        <v>9385.8541220000006</v>
      </c>
      <c r="L12" s="4"/>
      <c r="M12" s="4">
        <v>5.7253119999999997</v>
      </c>
      <c r="N12" s="4"/>
      <c r="O12" s="4">
        <v>29.138701999999999</v>
      </c>
      <c r="P12" s="10"/>
      <c r="Q12" s="11"/>
      <c r="R12" s="11"/>
      <c r="S12" s="11"/>
      <c r="T12" s="11"/>
    </row>
    <row r="13" spans="1:26" x14ac:dyDescent="0.3">
      <c r="A13" s="8">
        <v>12</v>
      </c>
      <c r="B13" s="24" t="s">
        <v>63</v>
      </c>
      <c r="C13" t="s">
        <v>59</v>
      </c>
      <c r="D13" s="4" t="s">
        <v>26</v>
      </c>
      <c r="E13" s="22">
        <v>9220.1274140000005</v>
      </c>
      <c r="F13" s="22">
        <v>0.11731900000000001</v>
      </c>
      <c r="G13" s="4">
        <v>5.6489500000000001</v>
      </c>
      <c r="H13" s="4"/>
      <c r="I13" s="4">
        <v>26.586448000000001</v>
      </c>
      <c r="J13" s="4">
        <v>29.906994999999998</v>
      </c>
      <c r="K13" s="4">
        <v>9311.503498</v>
      </c>
      <c r="L13" s="4"/>
      <c r="M13" s="4">
        <v>6.1899879999999996</v>
      </c>
      <c r="N13" s="4"/>
      <c r="O13" s="4">
        <v>28.363060000000001</v>
      </c>
      <c r="P13" s="10"/>
      <c r="Q13" s="11"/>
      <c r="R13" s="11"/>
      <c r="S13" s="11"/>
      <c r="T13" s="11"/>
    </row>
    <row r="14" spans="1:26" x14ac:dyDescent="0.3">
      <c r="A14" s="8">
        <v>13</v>
      </c>
      <c r="B14" s="24" t="s">
        <v>64</v>
      </c>
      <c r="C14" t="s">
        <v>59</v>
      </c>
      <c r="D14" s="4" t="s">
        <v>27</v>
      </c>
      <c r="E14" s="22">
        <v>9309.1654180000005</v>
      </c>
      <c r="F14" s="22">
        <v>0.108693</v>
      </c>
      <c r="G14" s="4">
        <v>5.6922360000000003</v>
      </c>
      <c r="H14" s="4"/>
      <c r="I14" s="4">
        <v>26.940273000000001</v>
      </c>
      <c r="J14" s="4">
        <v>30.328797000000002</v>
      </c>
      <c r="K14" s="4">
        <v>9391.4457810000004</v>
      </c>
      <c r="L14" s="4"/>
      <c r="M14" s="4">
        <v>5.6348929999999999</v>
      </c>
      <c r="N14" s="4"/>
      <c r="O14" s="4">
        <v>29.049218</v>
      </c>
      <c r="P14" s="10"/>
      <c r="Q14" s="11"/>
      <c r="R14" s="11"/>
      <c r="S14" s="11"/>
      <c r="T14" s="11"/>
      <c r="X14" s="7"/>
    </row>
    <row r="15" spans="1:26" x14ac:dyDescent="0.3">
      <c r="A15" s="8">
        <v>14</v>
      </c>
      <c r="B15" s="24" t="s">
        <v>65</v>
      </c>
      <c r="C15" t="s">
        <v>59</v>
      </c>
      <c r="D15" s="4" t="s">
        <v>28</v>
      </c>
      <c r="E15" s="22">
        <v>9304.7657469999995</v>
      </c>
      <c r="F15" s="22">
        <v>9.0719999999999995E-2</v>
      </c>
      <c r="G15" s="4">
        <v>5.7145570000000001</v>
      </c>
      <c r="H15" s="4"/>
      <c r="I15" s="4">
        <v>27.018601</v>
      </c>
      <c r="J15" s="4">
        <v>30.176487999999999</v>
      </c>
      <c r="K15" s="4">
        <v>9386.1055120000001</v>
      </c>
      <c r="L15" s="4"/>
      <c r="M15" s="4">
        <v>5.7032550000000004</v>
      </c>
      <c r="N15" s="4"/>
      <c r="O15" s="4">
        <v>29.165946000000002</v>
      </c>
      <c r="P15" s="10"/>
      <c r="Q15" s="11"/>
      <c r="R15" s="11"/>
      <c r="S15" s="11"/>
      <c r="T15" s="11"/>
    </row>
    <row r="16" spans="1:26" x14ac:dyDescent="0.3">
      <c r="A16" s="8">
        <v>15</v>
      </c>
      <c r="B16" s="20" t="s">
        <v>69</v>
      </c>
      <c r="C16" s="20" t="s">
        <v>59</v>
      </c>
      <c r="D16" t="s">
        <v>32</v>
      </c>
      <c r="E16">
        <v>9310.0183159999997</v>
      </c>
      <c r="F16">
        <v>7.7744999999999995E-2</v>
      </c>
      <c r="G16">
        <v>5.635167</v>
      </c>
      <c r="I16">
        <v>27.010262999999998</v>
      </c>
      <c r="J16">
        <v>30.174572999999999</v>
      </c>
      <c r="K16">
        <v>9389.8544660000007</v>
      </c>
      <c r="M16">
        <v>5.6610800000000001</v>
      </c>
      <c r="O16">
        <v>29.494437999999999</v>
      </c>
      <c r="P16" s="21"/>
      <c r="Q16" s="21"/>
      <c r="R16" s="21"/>
      <c r="S16" s="21"/>
      <c r="T16" s="21"/>
      <c r="U16" s="21"/>
    </row>
    <row r="17" spans="1:26" x14ac:dyDescent="0.3">
      <c r="A17" s="8">
        <v>16</v>
      </c>
      <c r="B17" s="20" t="s">
        <v>70</v>
      </c>
      <c r="C17" s="20" t="s">
        <v>59</v>
      </c>
      <c r="D17" t="s">
        <v>33</v>
      </c>
      <c r="E17">
        <v>9310.2404409999999</v>
      </c>
      <c r="F17">
        <v>6.4957000000000001E-2</v>
      </c>
      <c r="G17">
        <v>5.7124560000000004</v>
      </c>
      <c r="I17">
        <v>26.959278000000001</v>
      </c>
      <c r="J17">
        <v>30.093202999999999</v>
      </c>
      <c r="K17">
        <v>9396.5532739999999</v>
      </c>
      <c r="M17">
        <v>5.9133880000000003</v>
      </c>
      <c r="O17">
        <v>29.234331000000001</v>
      </c>
      <c r="P17" s="10"/>
      <c r="Q17" s="11"/>
      <c r="R17" s="11"/>
      <c r="S17" s="11"/>
      <c r="T17" s="11"/>
    </row>
    <row r="18" spans="1:26" x14ac:dyDescent="0.3">
      <c r="A18" s="8"/>
      <c r="B18" s="20"/>
      <c r="C18" s="20"/>
      <c r="P18" s="10"/>
      <c r="Q18" s="11"/>
      <c r="R18" s="11"/>
      <c r="S18" s="11"/>
      <c r="T18" s="11"/>
    </row>
    <row r="19" spans="1:26" x14ac:dyDescent="0.3">
      <c r="A19" s="8"/>
      <c r="B19" s="20"/>
      <c r="C19" s="20"/>
      <c r="E19" s="27">
        <f>AVERAGE(E2:E17)</f>
        <v>9316.8038572500009</v>
      </c>
      <c r="F19" s="27"/>
      <c r="G19" s="27">
        <f t="shared" ref="G19:O19" si="0">AVERAGE(G2:G17)</f>
        <v>5.6769476874999985</v>
      </c>
      <c r="H19" s="27"/>
      <c r="I19" s="27">
        <f t="shared" si="0"/>
        <v>27.234308062500002</v>
      </c>
      <c r="J19" s="27">
        <f t="shared" si="0"/>
        <v>30.216567437500004</v>
      </c>
      <c r="K19" s="27">
        <f t="shared" si="0"/>
        <v>9399.5954898125001</v>
      </c>
      <c r="L19" s="27"/>
      <c r="M19" s="27">
        <f t="shared" si="0"/>
        <v>5.7996798749999998</v>
      </c>
      <c r="N19" s="27"/>
      <c r="O19" s="27">
        <f t="shared" si="0"/>
        <v>29.215067062500001</v>
      </c>
      <c r="P19" s="10"/>
      <c r="Q19" s="11"/>
      <c r="R19" s="11"/>
      <c r="S19" s="11"/>
      <c r="T19" s="11"/>
      <c r="V19" s="11"/>
      <c r="W19" s="11"/>
      <c r="X19" s="14"/>
      <c r="Y19" s="14"/>
      <c r="Z19" s="14"/>
    </row>
    <row r="20" spans="1:26" x14ac:dyDescent="0.3">
      <c r="A20" s="8"/>
      <c r="B20" s="20"/>
      <c r="C20" s="20"/>
      <c r="E20">
        <f>STDEV(E2:E17)</f>
        <v>30.344988310057364</v>
      </c>
      <c r="G20">
        <f t="shared" ref="G20:O20" si="1">STDEV(G2:G17)</f>
        <v>4.0109708850798606E-2</v>
      </c>
      <c r="I20">
        <f t="shared" si="1"/>
        <v>0.29054567101311707</v>
      </c>
      <c r="J20">
        <f t="shared" si="1"/>
        <v>0.11548121814388647</v>
      </c>
      <c r="K20">
        <f t="shared" si="1"/>
        <v>28.233794406482328</v>
      </c>
      <c r="M20">
        <f t="shared" si="1"/>
        <v>0.14933647523043383</v>
      </c>
      <c r="O20">
        <f t="shared" si="1"/>
        <v>0.34671680694758522</v>
      </c>
      <c r="P20" s="10"/>
      <c r="Q20" s="11"/>
      <c r="R20" s="11"/>
      <c r="S20" s="11"/>
      <c r="T20" s="11"/>
      <c r="V20" s="11"/>
      <c r="W20" s="11"/>
      <c r="X20" s="11"/>
      <c r="Y20" s="11"/>
      <c r="Z20" s="11"/>
    </row>
    <row r="21" spans="1:26" x14ac:dyDescent="0.3">
      <c r="A21" s="8"/>
      <c r="B21" s="20"/>
      <c r="C21" s="20"/>
      <c r="E21" s="7">
        <f>E20/E19</f>
        <v>3.2570169743826888E-3</v>
      </c>
      <c r="F21" s="7"/>
      <c r="G21" s="7">
        <f t="shared" ref="G21:O21" si="2">G20/G19</f>
        <v>7.0653652382803673E-3</v>
      </c>
      <c r="H21" s="7"/>
      <c r="I21" s="7">
        <f t="shared" si="2"/>
        <v>1.0668369849762436E-2</v>
      </c>
      <c r="J21" s="7">
        <f t="shared" si="2"/>
        <v>3.8217848001017322E-3</v>
      </c>
      <c r="K21" s="7">
        <f t="shared" si="2"/>
        <v>3.0037244088942732E-3</v>
      </c>
      <c r="L21" s="7"/>
      <c r="M21" s="7">
        <f t="shared" si="2"/>
        <v>2.5749089337527245E-2</v>
      </c>
      <c r="N21" s="7"/>
      <c r="O21" s="7">
        <f t="shared" si="2"/>
        <v>1.1867739553903864E-2</v>
      </c>
      <c r="P21" s="10"/>
      <c r="Q21" s="11"/>
      <c r="R21" s="11"/>
      <c r="S21" s="11"/>
      <c r="T21" s="11"/>
      <c r="V21" s="7"/>
      <c r="W21" s="7"/>
      <c r="X21" s="7"/>
      <c r="Y21" s="7"/>
      <c r="Z21" s="7"/>
    </row>
    <row r="22" spans="1:26" x14ac:dyDescent="0.3">
      <c r="A22" s="8"/>
      <c r="B22" s="20"/>
      <c r="C22" s="20"/>
      <c r="P22" s="10"/>
      <c r="Q22" s="11"/>
      <c r="R22" s="11"/>
      <c r="S22" s="11"/>
      <c r="T22" s="11"/>
    </row>
    <row r="23" spans="1:26" x14ac:dyDescent="0.3">
      <c r="J23">
        <v>4036</v>
      </c>
      <c r="K23">
        <f>K19/J19</f>
        <v>311.07423135518746</v>
      </c>
      <c r="P23" s="10"/>
      <c r="Q23" s="11"/>
      <c r="R23" s="11"/>
      <c r="S23" s="11"/>
      <c r="T23" s="11"/>
    </row>
    <row r="24" spans="1:26" x14ac:dyDescent="0.3">
      <c r="J24">
        <v>3836</v>
      </c>
      <c r="K24">
        <f>M19/J19</f>
        <v>0.19193708507745186</v>
      </c>
      <c r="P24" s="10"/>
      <c r="Q24" s="11"/>
      <c r="R24" s="11"/>
      <c r="S24" s="11"/>
      <c r="T24" s="11"/>
    </row>
    <row r="25" spans="1:26" x14ac:dyDescent="0.3">
      <c r="E25" s="7"/>
      <c r="P25" s="10"/>
      <c r="Q25" s="11"/>
      <c r="R25" s="11"/>
      <c r="S25" s="11"/>
      <c r="T25" s="11"/>
    </row>
    <row r="26" spans="1:26" x14ac:dyDescent="0.3">
      <c r="A26">
        <v>17</v>
      </c>
      <c r="B26" s="3">
        <v>43959.208715277775</v>
      </c>
      <c r="C26" s="4" t="s">
        <v>59</v>
      </c>
      <c r="D26" s="4" t="s">
        <v>95</v>
      </c>
      <c r="E26" s="22">
        <v>9292.8572669999994</v>
      </c>
      <c r="F26" s="4">
        <v>0.150811</v>
      </c>
      <c r="G26" s="4">
        <v>5.6801820000000003</v>
      </c>
      <c r="H26" s="4"/>
      <c r="I26" s="4">
        <v>27.068453999999999</v>
      </c>
      <c r="J26" s="4">
        <v>30.253516999999999</v>
      </c>
      <c r="K26" s="22">
        <v>9368.6645709999993</v>
      </c>
      <c r="L26" s="4"/>
      <c r="M26" s="4">
        <v>5.3992009999999997</v>
      </c>
      <c r="N26" s="4"/>
      <c r="O26" s="4">
        <v>29.184725</v>
      </c>
      <c r="P26" s="10"/>
      <c r="Q26" s="11"/>
      <c r="R26" s="11"/>
      <c r="S26" s="11"/>
      <c r="T26" s="11"/>
    </row>
    <row r="27" spans="1:26" x14ac:dyDescent="0.3">
      <c r="A27">
        <v>18</v>
      </c>
      <c r="B27" s="3">
        <v>43959.817233796297</v>
      </c>
      <c r="C27" s="4" t="s">
        <v>59</v>
      </c>
      <c r="D27" s="4" t="s">
        <v>96</v>
      </c>
      <c r="E27" s="22">
        <v>9302.160656</v>
      </c>
      <c r="F27" s="4">
        <v>0.11108</v>
      </c>
      <c r="G27" s="4">
        <v>5.7162009999999999</v>
      </c>
      <c r="H27" s="4"/>
      <c r="I27" s="4">
        <v>27.129089</v>
      </c>
      <c r="J27" s="4">
        <v>30.269867000000001</v>
      </c>
      <c r="K27" s="22">
        <v>9377.0101770000001</v>
      </c>
      <c r="L27" s="4"/>
      <c r="M27" s="4">
        <v>5.7119309999999999</v>
      </c>
      <c r="N27" s="4"/>
      <c r="O27" s="4">
        <v>29.321318999999999</v>
      </c>
      <c r="P27" s="10"/>
      <c r="Q27" s="11"/>
      <c r="R27" s="11"/>
      <c r="S27" s="11"/>
      <c r="T27" s="11"/>
    </row>
    <row r="28" spans="1:26" x14ac:dyDescent="0.3">
      <c r="A28">
        <v>19</v>
      </c>
      <c r="B28" s="3">
        <v>43959.977083333331</v>
      </c>
      <c r="C28" s="4" t="s">
        <v>59</v>
      </c>
      <c r="D28" s="4" t="s">
        <v>97</v>
      </c>
      <c r="E28" s="22">
        <v>9343.7414590000008</v>
      </c>
      <c r="F28" s="4">
        <v>0.110388</v>
      </c>
      <c r="G28" s="4">
        <v>5.747541</v>
      </c>
      <c r="H28" s="4"/>
      <c r="I28" s="4">
        <v>27.221443000000001</v>
      </c>
      <c r="J28" s="4">
        <v>30.348870000000002</v>
      </c>
      <c r="K28" s="22">
        <v>9424.5351819999996</v>
      </c>
      <c r="L28" s="4"/>
      <c r="M28" s="4">
        <v>6.1484769999999997</v>
      </c>
      <c r="N28" s="4"/>
      <c r="O28" s="4">
        <v>29.359394000000002</v>
      </c>
      <c r="P28" s="10"/>
      <c r="Q28" s="11"/>
      <c r="R28" s="11"/>
      <c r="S28" s="11"/>
      <c r="T28" s="11"/>
    </row>
    <row r="29" spans="1:26" x14ac:dyDescent="0.3">
      <c r="A29">
        <v>20</v>
      </c>
      <c r="B29" s="3">
        <v>44051.016956018517</v>
      </c>
      <c r="C29" s="4" t="s">
        <v>59</v>
      </c>
      <c r="D29" s="4" t="s">
        <v>98</v>
      </c>
      <c r="E29" s="22">
        <v>9289.5973809999996</v>
      </c>
      <c r="F29" s="4">
        <v>0.15268200000000001</v>
      </c>
      <c r="G29" s="4">
        <v>5.671189</v>
      </c>
      <c r="H29" s="4"/>
      <c r="I29" s="4">
        <v>27.076135000000001</v>
      </c>
      <c r="J29" s="4">
        <v>30.218800000000002</v>
      </c>
      <c r="K29" s="22">
        <v>9367.0428909999991</v>
      </c>
      <c r="L29" s="4"/>
      <c r="M29" s="4">
        <v>5.7739310000000001</v>
      </c>
      <c r="N29" s="4"/>
      <c r="O29" s="4">
        <v>29.280595000000002</v>
      </c>
      <c r="P29" s="10"/>
      <c r="Q29" s="11"/>
      <c r="R29" s="11"/>
      <c r="S29" s="11"/>
      <c r="T29" s="11"/>
    </row>
    <row r="30" spans="1:26" x14ac:dyDescent="0.3">
      <c r="A30">
        <v>21</v>
      </c>
      <c r="B30" s="3">
        <v>44112.077731481484</v>
      </c>
      <c r="C30" s="4" t="s">
        <v>59</v>
      </c>
      <c r="D30" s="4" t="s">
        <v>99</v>
      </c>
      <c r="E30" s="22">
        <v>9304.8558260000009</v>
      </c>
      <c r="F30" s="4">
        <v>0.174761</v>
      </c>
      <c r="G30" s="4">
        <v>5.715757</v>
      </c>
      <c r="H30" s="4"/>
      <c r="I30" s="4">
        <v>27.096969999999999</v>
      </c>
      <c r="J30" s="4">
        <v>30.300640000000001</v>
      </c>
      <c r="K30" s="22">
        <v>9383.1901749999997</v>
      </c>
      <c r="L30" s="4"/>
      <c r="M30" s="4">
        <v>5.7785669999999998</v>
      </c>
      <c r="N30" s="4"/>
      <c r="O30" s="4">
        <v>29.353052000000002</v>
      </c>
      <c r="P30" s="10"/>
      <c r="Q30" s="11"/>
      <c r="R30" s="11"/>
      <c r="S30" s="11"/>
      <c r="T30" s="11"/>
    </row>
    <row r="31" spans="1:26" x14ac:dyDescent="0.3">
      <c r="A31">
        <v>22</v>
      </c>
      <c r="B31" s="3">
        <v>44143.029270833336</v>
      </c>
      <c r="C31" s="4" t="s">
        <v>59</v>
      </c>
      <c r="D31" s="4" t="s">
        <v>100</v>
      </c>
      <c r="E31" s="22">
        <v>9301.0609949999998</v>
      </c>
      <c r="F31" s="4">
        <v>0.101342</v>
      </c>
      <c r="G31" s="4">
        <v>5.7199450000000001</v>
      </c>
      <c r="H31" s="4"/>
      <c r="I31" s="4">
        <v>27.065293</v>
      </c>
      <c r="J31" s="4">
        <v>30.312332000000001</v>
      </c>
      <c r="K31" s="22">
        <v>9374.9894069999991</v>
      </c>
      <c r="L31" s="4"/>
      <c r="M31" s="4">
        <v>5.7103169999999999</v>
      </c>
      <c r="N31" s="4"/>
      <c r="O31" s="4">
        <v>28.847245000000001</v>
      </c>
      <c r="P31" s="10"/>
      <c r="Q31" s="11"/>
      <c r="R31" s="11"/>
      <c r="S31" s="11"/>
      <c r="T31" s="11"/>
    </row>
    <row r="32" spans="1:26" x14ac:dyDescent="0.3">
      <c r="A32">
        <v>23</v>
      </c>
      <c r="B32" s="3">
        <v>44143.189525462964</v>
      </c>
      <c r="C32" s="4" t="s">
        <v>59</v>
      </c>
      <c r="D32" s="4" t="s">
        <v>101</v>
      </c>
      <c r="E32" s="22">
        <v>9332.5963850000007</v>
      </c>
      <c r="F32" s="4">
        <v>0.16358200000000001</v>
      </c>
      <c r="G32" s="4">
        <v>5.6907430000000003</v>
      </c>
      <c r="H32" s="4"/>
      <c r="I32" s="4">
        <v>27.123197999999999</v>
      </c>
      <c r="J32" s="4">
        <v>30.407288999999999</v>
      </c>
      <c r="K32" s="22">
        <v>9403.9923579999995</v>
      </c>
      <c r="L32" s="4"/>
      <c r="M32" s="4">
        <v>5.6497130000000002</v>
      </c>
      <c r="N32" s="4"/>
      <c r="O32" s="4">
        <v>29.216774000000001</v>
      </c>
      <c r="P32" s="10"/>
      <c r="Q32" s="11"/>
      <c r="R32" s="11"/>
      <c r="S32" s="11"/>
      <c r="T32" s="11"/>
    </row>
    <row r="33" spans="1:20" x14ac:dyDescent="0.3">
      <c r="A33">
        <v>24</v>
      </c>
      <c r="B33" s="3">
        <v>44173.11922453704</v>
      </c>
      <c r="C33" s="4" t="s">
        <v>59</v>
      </c>
      <c r="D33" s="4" t="s">
        <v>102</v>
      </c>
      <c r="E33" s="22">
        <v>9317.4444370000001</v>
      </c>
      <c r="F33" s="4">
        <v>0.15052099999999999</v>
      </c>
      <c r="G33" s="4">
        <v>5.6411540000000002</v>
      </c>
      <c r="H33" s="4"/>
      <c r="I33" s="4">
        <v>27.087150000000001</v>
      </c>
      <c r="J33" s="4">
        <v>30.405836000000001</v>
      </c>
      <c r="K33" s="22">
        <v>9392.4096719999998</v>
      </c>
      <c r="L33" s="4"/>
      <c r="M33" s="4">
        <v>5.8174479999999997</v>
      </c>
      <c r="N33" s="4"/>
      <c r="O33" s="4">
        <v>29.361152000000001</v>
      </c>
      <c r="P33" s="10"/>
      <c r="Q33" s="11"/>
      <c r="R33" s="11"/>
      <c r="S33" s="11"/>
      <c r="T33" s="11"/>
    </row>
    <row r="34" spans="1:20" x14ac:dyDescent="0.3">
      <c r="A34">
        <v>25</v>
      </c>
      <c r="B34" s="4" t="s">
        <v>103</v>
      </c>
      <c r="C34" s="4" t="s">
        <v>59</v>
      </c>
      <c r="D34" s="4" t="s">
        <v>104</v>
      </c>
      <c r="E34" s="22">
        <v>9327.864055</v>
      </c>
      <c r="F34" s="4">
        <v>0.23152300000000001</v>
      </c>
      <c r="G34" s="4">
        <v>5.7252970000000003</v>
      </c>
      <c r="H34" s="4"/>
      <c r="I34" s="4">
        <v>27.196207999999999</v>
      </c>
      <c r="J34" s="4">
        <v>30.250052</v>
      </c>
      <c r="K34" s="22">
        <v>9405.2294070000007</v>
      </c>
      <c r="L34" s="4"/>
      <c r="M34" s="4">
        <v>5.6488889999999996</v>
      </c>
      <c r="N34" s="4"/>
      <c r="O34" s="4">
        <v>29.319533</v>
      </c>
      <c r="P34" s="10"/>
      <c r="Q34" s="11"/>
      <c r="R34" s="11"/>
      <c r="S34" s="11"/>
      <c r="T34" s="11"/>
    </row>
    <row r="35" spans="1:20" x14ac:dyDescent="0.3">
      <c r="A35">
        <v>26</v>
      </c>
      <c r="B35" s="4" t="s">
        <v>105</v>
      </c>
      <c r="C35" s="4" t="s">
        <v>59</v>
      </c>
      <c r="D35" s="4" t="s">
        <v>106</v>
      </c>
      <c r="E35" s="22">
        <v>9314.6473879999994</v>
      </c>
      <c r="F35" s="4">
        <v>0.17611199999999999</v>
      </c>
      <c r="G35" s="4">
        <v>5.6447250000000002</v>
      </c>
      <c r="H35" s="4"/>
      <c r="I35" s="4">
        <v>27.063126</v>
      </c>
      <c r="J35" s="4">
        <v>30.279039999999998</v>
      </c>
      <c r="K35" s="22">
        <v>9389.72192</v>
      </c>
      <c r="L35" s="4"/>
      <c r="M35" s="4">
        <v>5.864897</v>
      </c>
      <c r="N35" s="4"/>
      <c r="O35" s="4">
        <v>29.149069999999998</v>
      </c>
      <c r="P35" s="10"/>
      <c r="Q35" s="11"/>
      <c r="R35" s="11"/>
      <c r="S35" s="11"/>
      <c r="T35" s="11"/>
    </row>
    <row r="36" spans="1:20" x14ac:dyDescent="0.3">
      <c r="A36">
        <v>27</v>
      </c>
      <c r="B36" s="4" t="s">
        <v>107</v>
      </c>
      <c r="C36" s="4" t="s">
        <v>59</v>
      </c>
      <c r="D36" s="4" t="s">
        <v>108</v>
      </c>
      <c r="E36" s="22">
        <v>9334.6200559999997</v>
      </c>
      <c r="F36" s="4">
        <v>0.118007</v>
      </c>
      <c r="G36" s="4">
        <v>5.7440509999999998</v>
      </c>
      <c r="H36" s="4"/>
      <c r="I36" s="4">
        <v>27.124842000000001</v>
      </c>
      <c r="J36" s="4">
        <v>30.376497000000001</v>
      </c>
      <c r="K36" s="22">
        <v>9410.6690890000009</v>
      </c>
      <c r="L36" s="4"/>
      <c r="M36" s="4">
        <v>6.006183</v>
      </c>
      <c r="N36" s="4"/>
      <c r="O36" s="4">
        <v>29.493499</v>
      </c>
    </row>
    <row r="37" spans="1:20" x14ac:dyDescent="0.3">
      <c r="A37">
        <v>28</v>
      </c>
      <c r="B37" s="4" t="s">
        <v>109</v>
      </c>
      <c r="C37" s="4" t="s">
        <v>59</v>
      </c>
      <c r="D37" s="4" t="s">
        <v>110</v>
      </c>
      <c r="E37" s="22">
        <v>9354.0878530000009</v>
      </c>
      <c r="F37" s="4">
        <v>8.7722999999999995E-2</v>
      </c>
      <c r="G37" s="4">
        <v>5.6684700000000001</v>
      </c>
      <c r="H37" s="4"/>
      <c r="I37" s="4">
        <v>27.163318</v>
      </c>
      <c r="J37" s="4">
        <v>30.483701</v>
      </c>
      <c r="K37" s="22">
        <v>9430.2777819999992</v>
      </c>
      <c r="L37" s="4"/>
      <c r="M37" s="4">
        <v>5.8726219999999998</v>
      </c>
      <c r="N37" s="4"/>
      <c r="O37" s="4">
        <v>29.691776000000001</v>
      </c>
    </row>
    <row r="38" spans="1:20" x14ac:dyDescent="0.3">
      <c r="A38">
        <v>29</v>
      </c>
      <c r="B38" s="4" t="s">
        <v>111</v>
      </c>
      <c r="C38" s="4" t="s">
        <v>59</v>
      </c>
      <c r="D38" s="4" t="s">
        <v>112</v>
      </c>
      <c r="E38" s="22">
        <v>9316.8263979999992</v>
      </c>
      <c r="F38" s="4">
        <v>0.12773499999999999</v>
      </c>
      <c r="G38" s="4">
        <v>5.6944039999999996</v>
      </c>
      <c r="H38" s="4"/>
      <c r="I38" s="4">
        <v>27.057196000000001</v>
      </c>
      <c r="J38" s="4">
        <v>30.328990000000001</v>
      </c>
      <c r="K38" s="22">
        <v>9397.7499989999997</v>
      </c>
      <c r="L38" s="4"/>
      <c r="M38" s="4">
        <v>5.7894940000000004</v>
      </c>
      <c r="N38" s="4"/>
      <c r="O38" s="4">
        <v>29.104825999999999</v>
      </c>
    </row>
    <row r="39" spans="1:20" x14ac:dyDescent="0.3">
      <c r="A39">
        <v>30</v>
      </c>
      <c r="B39" s="4" t="s">
        <v>113</v>
      </c>
      <c r="C39" s="4" t="s">
        <v>59</v>
      </c>
      <c r="D39" s="4" t="s">
        <v>114</v>
      </c>
      <c r="E39" s="22">
        <v>9290.2380639999992</v>
      </c>
      <c r="F39" s="4">
        <v>0.13294700000000001</v>
      </c>
      <c r="G39" s="4">
        <v>5.6651910000000001</v>
      </c>
      <c r="H39" s="4"/>
      <c r="I39" s="4">
        <v>26.959578</v>
      </c>
      <c r="J39" s="4">
        <v>30.238251000000002</v>
      </c>
      <c r="K39" s="22">
        <v>9369.8075750000007</v>
      </c>
      <c r="L39" s="4"/>
      <c r="M39" s="4">
        <v>6.0986390000000004</v>
      </c>
      <c r="N39" s="4"/>
      <c r="O39" s="4">
        <v>29.297419999999999</v>
      </c>
    </row>
    <row r="40" spans="1:20" x14ac:dyDescent="0.3">
      <c r="A40">
        <v>31</v>
      </c>
      <c r="B40" s="4" t="s">
        <v>115</v>
      </c>
      <c r="C40" s="4" t="s">
        <v>59</v>
      </c>
      <c r="D40" s="4" t="s">
        <v>116</v>
      </c>
      <c r="E40" s="22">
        <v>9293.8683820000006</v>
      </c>
      <c r="F40" s="4">
        <v>8.0793000000000004E-2</v>
      </c>
      <c r="G40" s="4">
        <v>5.6433689999999999</v>
      </c>
      <c r="H40" s="4"/>
      <c r="I40" s="4">
        <v>26.948533999999999</v>
      </c>
      <c r="J40" s="4">
        <v>30.302968</v>
      </c>
      <c r="K40" s="22">
        <v>9372.9136629999994</v>
      </c>
      <c r="L40" s="4"/>
      <c r="M40" s="4">
        <v>5.5790430000000004</v>
      </c>
      <c r="N40" s="4"/>
      <c r="O40" s="4">
        <v>28.843187</v>
      </c>
    </row>
    <row r="41" spans="1:20" x14ac:dyDescent="0.3">
      <c r="A41">
        <v>32</v>
      </c>
      <c r="B41" s="4" t="s">
        <v>117</v>
      </c>
      <c r="C41" s="4" t="s">
        <v>59</v>
      </c>
      <c r="D41" s="4" t="s">
        <v>118</v>
      </c>
      <c r="E41" s="22">
        <v>9305.9050590000006</v>
      </c>
      <c r="F41" s="4">
        <v>7.9430000000000001E-2</v>
      </c>
      <c r="G41" s="4">
        <v>5.615354</v>
      </c>
      <c r="H41" s="4"/>
      <c r="I41" s="4">
        <v>26.966052999999999</v>
      </c>
      <c r="J41" s="4">
        <v>30.311980999999999</v>
      </c>
      <c r="K41" s="22">
        <v>9386.2425789999998</v>
      </c>
      <c r="L41" s="4"/>
      <c r="M41" s="4">
        <v>5.6729250000000002</v>
      </c>
      <c r="N41" s="4"/>
      <c r="O41" s="4">
        <v>29.062131000000001</v>
      </c>
    </row>
    <row r="42" spans="1:20" x14ac:dyDescent="0.3">
      <c r="A42">
        <v>33</v>
      </c>
      <c r="B42" s="4" t="s">
        <v>119</v>
      </c>
      <c r="C42" s="4" t="s">
        <v>59</v>
      </c>
      <c r="D42" s="4" t="s">
        <v>120</v>
      </c>
      <c r="E42" s="22">
        <v>9304.7897040000007</v>
      </c>
      <c r="F42" s="4">
        <v>8.0944000000000002E-2</v>
      </c>
      <c r="G42" s="4">
        <v>5.6081729999999999</v>
      </c>
      <c r="H42" s="4"/>
      <c r="I42" s="4">
        <v>26.916316999999999</v>
      </c>
      <c r="J42" s="4">
        <v>30.228054</v>
      </c>
      <c r="K42" s="22">
        <v>9383.0842049999992</v>
      </c>
      <c r="L42" s="4"/>
      <c r="M42" s="4">
        <v>5.6412040000000001</v>
      </c>
      <c r="N42" s="4"/>
      <c r="O42" s="4">
        <v>29.132541</v>
      </c>
    </row>
    <row r="44" spans="1:20" x14ac:dyDescent="0.3">
      <c r="A44">
        <v>34</v>
      </c>
      <c r="B44" s="12">
        <v>44175.171435185184</v>
      </c>
      <c r="C44" t="s">
        <v>59</v>
      </c>
      <c r="D44" t="s">
        <v>136</v>
      </c>
      <c r="E44" s="27">
        <v>9206.2398140000005</v>
      </c>
      <c r="F44">
        <v>0.11455700000000001</v>
      </c>
      <c r="G44">
        <v>5.6330419999999997</v>
      </c>
      <c r="H44" t="s">
        <v>9</v>
      </c>
      <c r="I44">
        <v>25.816050000000001</v>
      </c>
      <c r="J44">
        <v>30.050249000000001</v>
      </c>
      <c r="K44" s="27">
        <v>9267.3716449999993</v>
      </c>
      <c r="L44" t="s">
        <v>9</v>
      </c>
      <c r="M44">
        <v>5.896598</v>
      </c>
      <c r="N44" t="s">
        <v>9</v>
      </c>
      <c r="O44">
        <v>29.031863000000001</v>
      </c>
    </row>
    <row r="45" spans="1:20" x14ac:dyDescent="0.3">
      <c r="A45">
        <v>35</v>
      </c>
      <c r="B45" t="s">
        <v>137</v>
      </c>
      <c r="C45" t="s">
        <v>59</v>
      </c>
      <c r="D45" t="s">
        <v>138</v>
      </c>
      <c r="E45" s="27">
        <v>9214.7346300000008</v>
      </c>
      <c r="F45">
        <v>0.100353</v>
      </c>
      <c r="G45">
        <v>5.7065780000000004</v>
      </c>
      <c r="H45" t="s">
        <v>9</v>
      </c>
      <c r="I45">
        <v>25.848220999999999</v>
      </c>
      <c r="J45">
        <v>30.147300999999999</v>
      </c>
      <c r="K45" s="27">
        <v>9277.9588609999992</v>
      </c>
      <c r="L45" t="s">
        <v>9</v>
      </c>
      <c r="M45">
        <v>5.5567469999999997</v>
      </c>
      <c r="N45" t="s">
        <v>9</v>
      </c>
      <c r="O45">
        <v>29.627044999999999</v>
      </c>
    </row>
    <row r="46" spans="1:20" x14ac:dyDescent="0.3">
      <c r="A46">
        <v>36</v>
      </c>
      <c r="B46" t="s">
        <v>139</v>
      </c>
      <c r="C46" t="s">
        <v>59</v>
      </c>
      <c r="D46" t="s">
        <v>140</v>
      </c>
      <c r="E46" s="27">
        <v>9206.1931239999994</v>
      </c>
      <c r="F46">
        <v>0.118656</v>
      </c>
      <c r="G46">
        <v>5.6092610000000001</v>
      </c>
      <c r="H46" t="s">
        <v>9</v>
      </c>
      <c r="I46">
        <v>25.836518000000002</v>
      </c>
      <c r="J46">
        <v>29.937282</v>
      </c>
      <c r="K46" s="27">
        <v>9269.1557979999998</v>
      </c>
      <c r="L46" t="s">
        <v>9</v>
      </c>
      <c r="M46">
        <v>5.6118899999999998</v>
      </c>
      <c r="N46" t="s">
        <v>9</v>
      </c>
      <c r="O46">
        <v>29.231784000000001</v>
      </c>
    </row>
    <row r="47" spans="1:20" x14ac:dyDescent="0.3">
      <c r="A47">
        <v>37</v>
      </c>
      <c r="B47" t="s">
        <v>141</v>
      </c>
      <c r="C47" t="s">
        <v>59</v>
      </c>
      <c r="D47" t="s">
        <v>142</v>
      </c>
      <c r="E47" s="27">
        <v>9210.180155</v>
      </c>
      <c r="F47">
        <v>9.2271000000000006E-2</v>
      </c>
      <c r="G47">
        <v>5.6254039999999996</v>
      </c>
      <c r="H47" t="s">
        <v>9</v>
      </c>
      <c r="I47">
        <v>25.788851000000001</v>
      </c>
      <c r="J47">
        <v>29.992632</v>
      </c>
      <c r="K47" s="27">
        <v>9276.9138679999996</v>
      </c>
      <c r="L47" t="s">
        <v>9</v>
      </c>
      <c r="M47">
        <v>5.6499579999999998</v>
      </c>
      <c r="N47" t="s">
        <v>9</v>
      </c>
      <c r="O47">
        <v>29.284713</v>
      </c>
    </row>
    <row r="48" spans="1:20" x14ac:dyDescent="0.3">
      <c r="A48">
        <v>38</v>
      </c>
      <c r="B48" t="s">
        <v>143</v>
      </c>
      <c r="C48" t="s">
        <v>59</v>
      </c>
      <c r="D48" t="s">
        <v>144</v>
      </c>
      <c r="E48" s="27">
        <v>9234.8829700000006</v>
      </c>
      <c r="F48">
        <v>0.103377</v>
      </c>
      <c r="G48">
        <v>5.6832339999999997</v>
      </c>
      <c r="H48" t="s">
        <v>9</v>
      </c>
      <c r="I48">
        <v>25.886123999999999</v>
      </c>
      <c r="J48">
        <v>30.192139000000001</v>
      </c>
      <c r="K48" s="27">
        <v>9302.7387180000005</v>
      </c>
      <c r="L48" t="s">
        <v>9</v>
      </c>
      <c r="M48">
        <v>5.9407079999999999</v>
      </c>
      <c r="N48" t="s">
        <v>9</v>
      </c>
      <c r="O48">
        <v>29.022787999999998</v>
      </c>
    </row>
    <row r="49" spans="1:15" x14ac:dyDescent="0.3">
      <c r="A49">
        <v>39</v>
      </c>
      <c r="B49" t="s">
        <v>145</v>
      </c>
      <c r="C49" t="s">
        <v>59</v>
      </c>
      <c r="D49" t="s">
        <v>146</v>
      </c>
      <c r="E49" s="27">
        <v>9236.9406319999998</v>
      </c>
      <c r="F49">
        <v>0.118977</v>
      </c>
      <c r="G49">
        <v>5.5746520000000004</v>
      </c>
      <c r="H49" t="s">
        <v>9</v>
      </c>
      <c r="I49">
        <v>25.837451999999999</v>
      </c>
      <c r="J49">
        <v>30.01567</v>
      </c>
      <c r="K49" s="27">
        <v>9300.3828350000003</v>
      </c>
      <c r="L49" t="s">
        <v>9</v>
      </c>
      <c r="M49">
        <v>5.748062</v>
      </c>
      <c r="N49" t="s">
        <v>9</v>
      </c>
      <c r="O49">
        <v>28.735320000000002</v>
      </c>
    </row>
    <row r="50" spans="1:15" x14ac:dyDescent="0.3">
      <c r="A50">
        <v>40</v>
      </c>
      <c r="B50" t="s">
        <v>147</v>
      </c>
      <c r="C50" t="s">
        <v>59</v>
      </c>
      <c r="D50" t="s">
        <v>148</v>
      </c>
      <c r="E50" s="27">
        <v>9216.2406169999995</v>
      </c>
      <c r="F50">
        <v>0.116552</v>
      </c>
      <c r="G50">
        <v>5.5725809999999996</v>
      </c>
      <c r="H50" t="s">
        <v>9</v>
      </c>
      <c r="I50">
        <v>25.773783999999999</v>
      </c>
      <c r="J50">
        <v>30.025556000000002</v>
      </c>
      <c r="K50" s="27">
        <v>9287.8415320000004</v>
      </c>
      <c r="L50" t="s">
        <v>9</v>
      </c>
      <c r="M50">
        <v>5.4744149999999996</v>
      </c>
      <c r="N50" t="s">
        <v>9</v>
      </c>
      <c r="O50">
        <v>28.955857999999999</v>
      </c>
    </row>
    <row r="51" spans="1:15" x14ac:dyDescent="0.3">
      <c r="A51">
        <v>41</v>
      </c>
      <c r="B51" t="s">
        <v>149</v>
      </c>
      <c r="C51" t="s">
        <v>59</v>
      </c>
      <c r="D51" t="s">
        <v>150</v>
      </c>
      <c r="E51" s="27">
        <v>9219.7987990000001</v>
      </c>
      <c r="F51">
        <v>8.0888000000000002E-2</v>
      </c>
      <c r="G51">
        <v>5.6901669999999998</v>
      </c>
      <c r="H51" t="s">
        <v>9</v>
      </c>
      <c r="I51">
        <v>25.790566999999999</v>
      </c>
      <c r="J51">
        <v>30.219802000000001</v>
      </c>
      <c r="K51" s="27">
        <v>9289.6802609999995</v>
      </c>
      <c r="L51" t="s">
        <v>9</v>
      </c>
      <c r="M51">
        <v>5.611866</v>
      </c>
      <c r="N51" t="s">
        <v>9</v>
      </c>
      <c r="O51">
        <v>29.020152</v>
      </c>
    </row>
    <row r="52" spans="1:15" x14ac:dyDescent="0.3">
      <c r="A52">
        <v>42</v>
      </c>
      <c r="B52" t="s">
        <v>151</v>
      </c>
      <c r="C52" t="s">
        <v>59</v>
      </c>
      <c r="D52" t="s">
        <v>152</v>
      </c>
      <c r="E52" s="27">
        <v>9221.9533360000005</v>
      </c>
      <c r="F52">
        <v>9.8386000000000001E-2</v>
      </c>
      <c r="G52">
        <v>5.6306469999999997</v>
      </c>
      <c r="H52" t="s">
        <v>9</v>
      </c>
      <c r="I52">
        <v>25.859915999999998</v>
      </c>
      <c r="J52">
        <v>30.052296999999999</v>
      </c>
      <c r="K52" s="27">
        <v>9284.7812159999994</v>
      </c>
      <c r="L52" t="s">
        <v>9</v>
      </c>
      <c r="M52">
        <v>5.8937369999999998</v>
      </c>
      <c r="N52" t="s">
        <v>9</v>
      </c>
      <c r="O52">
        <v>29.211303000000001</v>
      </c>
    </row>
    <row r="53" spans="1:15" x14ac:dyDescent="0.3">
      <c r="A53">
        <v>43</v>
      </c>
      <c r="B53" t="s">
        <v>153</v>
      </c>
      <c r="C53" t="s">
        <v>59</v>
      </c>
      <c r="D53" t="s">
        <v>154</v>
      </c>
      <c r="E53" s="27">
        <v>9220.1280640000004</v>
      </c>
      <c r="F53">
        <v>0.16175200000000001</v>
      </c>
      <c r="G53">
        <v>5.6518969999999999</v>
      </c>
      <c r="H53" t="s">
        <v>9</v>
      </c>
      <c r="I53">
        <v>25.834365999999999</v>
      </c>
      <c r="J53">
        <v>30.055084999999998</v>
      </c>
      <c r="K53" s="27">
        <v>9286.7657259999996</v>
      </c>
      <c r="L53" t="s">
        <v>9</v>
      </c>
      <c r="M53">
        <v>5.798197</v>
      </c>
      <c r="N53" t="s">
        <v>9</v>
      </c>
      <c r="O53">
        <v>28.964134000000001</v>
      </c>
    </row>
    <row r="55" spans="1:15" x14ac:dyDescent="0.3">
      <c r="A55">
        <v>44</v>
      </c>
      <c r="B55" s="3">
        <v>43625.992685185185</v>
      </c>
      <c r="C55" s="4" t="s">
        <v>59</v>
      </c>
      <c r="D55" s="4" t="s">
        <v>188</v>
      </c>
      <c r="E55" s="22">
        <v>9618.5892189999995</v>
      </c>
      <c r="F55" s="4">
        <v>0.10699500000000001</v>
      </c>
      <c r="G55" s="4">
        <v>6.129486</v>
      </c>
      <c r="H55" s="4" t="s">
        <v>9</v>
      </c>
      <c r="I55" s="4">
        <v>32.572965000000003</v>
      </c>
      <c r="J55" s="4">
        <v>31.717879</v>
      </c>
      <c r="K55" s="22">
        <v>9536.1863620000004</v>
      </c>
      <c r="L55" s="4" t="s">
        <v>9</v>
      </c>
      <c r="M55" s="4">
        <v>5.972124</v>
      </c>
      <c r="N55" s="4" t="s">
        <v>9</v>
      </c>
      <c r="O55" s="4">
        <v>32.091400999999998</v>
      </c>
    </row>
    <row r="56" spans="1:15" x14ac:dyDescent="0.3">
      <c r="A56">
        <v>45</v>
      </c>
      <c r="B56" s="3">
        <v>43655.480127314811</v>
      </c>
      <c r="C56" s="4" t="s">
        <v>59</v>
      </c>
      <c r="D56" s="4" t="s">
        <v>189</v>
      </c>
      <c r="E56" s="22">
        <v>9634.8710219999994</v>
      </c>
      <c r="F56" s="4">
        <v>0.12639900000000001</v>
      </c>
      <c r="G56" s="4">
        <v>6.1691820000000002</v>
      </c>
      <c r="H56" s="4" t="s">
        <v>9</v>
      </c>
      <c r="I56" s="4">
        <v>32.634610000000002</v>
      </c>
      <c r="J56" s="4">
        <v>31.848828000000001</v>
      </c>
      <c r="K56" s="22">
        <v>9529.7965100000001</v>
      </c>
      <c r="L56" s="4" t="s">
        <v>9</v>
      </c>
      <c r="M56" s="4">
        <v>5.6610189999999996</v>
      </c>
      <c r="N56" s="4" t="s">
        <v>9</v>
      </c>
      <c r="O56" s="4">
        <v>32.361668000000002</v>
      </c>
    </row>
    <row r="57" spans="1:15" x14ac:dyDescent="0.3">
      <c r="A57">
        <v>46</v>
      </c>
      <c r="B57" s="3">
        <v>43686.03465277778</v>
      </c>
      <c r="C57" s="4" t="s">
        <v>59</v>
      </c>
      <c r="D57" s="4" t="s">
        <v>190</v>
      </c>
      <c r="E57" s="22">
        <v>9624.6862110000002</v>
      </c>
      <c r="F57" s="4">
        <v>0.15118000000000001</v>
      </c>
      <c r="G57" s="4">
        <v>6.1821890000000002</v>
      </c>
      <c r="H57" s="4" t="s">
        <v>9</v>
      </c>
      <c r="I57" s="4">
        <v>32.609020000000001</v>
      </c>
      <c r="J57" s="4">
        <v>31.765882999999999</v>
      </c>
      <c r="K57" s="22">
        <v>9525.1223840000002</v>
      </c>
      <c r="L57" s="4" t="s">
        <v>9</v>
      </c>
      <c r="M57" s="4">
        <v>5.7613219999999998</v>
      </c>
      <c r="N57" s="4" t="s">
        <v>9</v>
      </c>
      <c r="O57" s="4">
        <v>32.081620999999998</v>
      </c>
    </row>
    <row r="58" spans="1:15" x14ac:dyDescent="0.3">
      <c r="A58">
        <v>47</v>
      </c>
      <c r="B58" s="3">
        <v>43686.457719907405</v>
      </c>
      <c r="C58" s="4" t="s">
        <v>59</v>
      </c>
      <c r="D58" s="4" t="s">
        <v>191</v>
      </c>
      <c r="E58" s="22">
        <v>9641.6374080000005</v>
      </c>
      <c r="F58" s="4">
        <v>0.13179199999999999</v>
      </c>
      <c r="G58" s="4">
        <v>6.1508000000000003</v>
      </c>
      <c r="H58" s="4" t="s">
        <v>9</v>
      </c>
      <c r="I58" s="4">
        <v>32.637222000000001</v>
      </c>
      <c r="J58" s="4">
        <v>31.865767999999999</v>
      </c>
      <c r="K58" s="22">
        <v>9546.3144030000003</v>
      </c>
      <c r="L58" s="4" t="s">
        <v>9</v>
      </c>
      <c r="M58" s="4">
        <v>5.9880019999999998</v>
      </c>
      <c r="N58" s="4" t="s">
        <v>9</v>
      </c>
      <c r="O58" s="4">
        <v>32.229346</v>
      </c>
    </row>
    <row r="59" spans="1:15" x14ac:dyDescent="0.3">
      <c r="A59">
        <v>48</v>
      </c>
      <c r="B59" s="3">
        <v>43686.735694444447</v>
      </c>
      <c r="C59" s="4" t="s">
        <v>59</v>
      </c>
      <c r="D59" s="4" t="s">
        <v>192</v>
      </c>
      <c r="E59" s="22">
        <v>9660.9757879999997</v>
      </c>
      <c r="F59" s="4">
        <v>0.116935</v>
      </c>
      <c r="G59" s="4">
        <v>6.0976819999999998</v>
      </c>
      <c r="H59" s="4" t="s">
        <v>9</v>
      </c>
      <c r="I59" s="4">
        <v>32.685504999999999</v>
      </c>
      <c r="J59" s="4">
        <v>31.870079</v>
      </c>
      <c r="K59" s="22">
        <v>9539.3387480000001</v>
      </c>
      <c r="L59" s="4" t="s">
        <v>9</v>
      </c>
      <c r="M59" s="4">
        <v>6.1275560000000002</v>
      </c>
      <c r="N59" s="4" t="s">
        <v>9</v>
      </c>
      <c r="O59" s="4">
        <v>30.324627</v>
      </c>
    </row>
    <row r="60" spans="1:15" x14ac:dyDescent="0.3">
      <c r="A60">
        <v>49</v>
      </c>
      <c r="B60" s="3">
        <v>43686.95884259259</v>
      </c>
      <c r="C60" s="4" t="s">
        <v>59</v>
      </c>
      <c r="D60" s="4" t="s">
        <v>193</v>
      </c>
      <c r="E60" s="22">
        <v>9666.6322909999999</v>
      </c>
      <c r="F60" s="4" t="s">
        <v>9</v>
      </c>
      <c r="G60" s="4">
        <v>6.1968680000000003</v>
      </c>
      <c r="H60" s="4" t="s">
        <v>9</v>
      </c>
      <c r="I60" s="4">
        <v>30.546123999999999</v>
      </c>
      <c r="J60" s="4">
        <v>31.979475999999998</v>
      </c>
      <c r="K60" s="22">
        <v>9586.5845260000006</v>
      </c>
      <c r="L60" s="4" t="s">
        <v>9</v>
      </c>
      <c r="M60" s="4">
        <v>5.9661730000000004</v>
      </c>
      <c r="N60" s="4" t="s">
        <v>9</v>
      </c>
      <c r="O60" s="4">
        <v>32.528618000000002</v>
      </c>
    </row>
    <row r="61" spans="1:15" x14ac:dyDescent="0.3">
      <c r="A61">
        <v>50</v>
      </c>
      <c r="B61" s="3">
        <v>43717.268865740742</v>
      </c>
      <c r="C61" s="4" t="s">
        <v>59</v>
      </c>
      <c r="D61" s="4" t="s">
        <v>194</v>
      </c>
      <c r="E61" s="22">
        <v>9656.0944020000006</v>
      </c>
      <c r="F61" s="4">
        <v>7.3405999999999999E-2</v>
      </c>
      <c r="G61" s="4">
        <v>6.1059320000000001</v>
      </c>
      <c r="H61" s="4" t="s">
        <v>9</v>
      </c>
      <c r="I61" s="4">
        <v>32.476125000000003</v>
      </c>
      <c r="J61" s="4">
        <v>31.913986999999999</v>
      </c>
      <c r="K61" s="22">
        <v>9575.6852689999996</v>
      </c>
      <c r="L61" s="4" t="s">
        <v>9</v>
      </c>
      <c r="M61" s="4">
        <v>5.9544499999999996</v>
      </c>
      <c r="N61" s="4" t="s">
        <v>9</v>
      </c>
      <c r="O61" s="4">
        <v>31.181355</v>
      </c>
    </row>
    <row r="62" spans="1:15" x14ac:dyDescent="0.3">
      <c r="A62">
        <v>51</v>
      </c>
      <c r="B62" s="3">
        <v>43717.879965277774</v>
      </c>
      <c r="C62" s="4" t="s">
        <v>59</v>
      </c>
      <c r="D62" s="4" t="s">
        <v>195</v>
      </c>
      <c r="E62" s="22">
        <v>9524.7375250000005</v>
      </c>
      <c r="F62" s="4">
        <v>0.110885</v>
      </c>
      <c r="G62" s="4">
        <v>6.0741339999999999</v>
      </c>
      <c r="H62" s="4" t="s">
        <v>9</v>
      </c>
      <c r="I62" s="4">
        <v>31.392882</v>
      </c>
      <c r="J62" s="4">
        <v>31.547540999999999</v>
      </c>
      <c r="K62" s="22">
        <v>9441.4004619999996</v>
      </c>
      <c r="L62" s="4" t="s">
        <v>9</v>
      </c>
      <c r="M62" s="4">
        <v>6.0461130000000001</v>
      </c>
      <c r="N62" s="4" t="s">
        <v>9</v>
      </c>
      <c r="O62" s="4">
        <v>31.894206000000001</v>
      </c>
    </row>
    <row r="63" spans="1:15" x14ac:dyDescent="0.3">
      <c r="A63">
        <v>52</v>
      </c>
      <c r="B63" s="3">
        <v>43747.146203703705</v>
      </c>
      <c r="C63" s="4" t="s">
        <v>59</v>
      </c>
      <c r="D63" s="4" t="s">
        <v>196</v>
      </c>
      <c r="E63" s="22">
        <v>9503.2409669999997</v>
      </c>
      <c r="F63" s="4">
        <v>0.104766</v>
      </c>
      <c r="G63" s="4">
        <v>5.8807130000000001</v>
      </c>
      <c r="H63" s="4" t="s">
        <v>9</v>
      </c>
      <c r="I63" s="4">
        <v>32.021757000000001</v>
      </c>
      <c r="J63" s="4">
        <v>31.563117999999999</v>
      </c>
      <c r="K63" s="22">
        <v>9467.2164950000006</v>
      </c>
      <c r="L63" s="4" t="s">
        <v>9</v>
      </c>
      <c r="M63" s="4">
        <v>5.9384579999999998</v>
      </c>
      <c r="N63" s="4" t="s">
        <v>9</v>
      </c>
      <c r="O63" s="4">
        <v>31.944927</v>
      </c>
    </row>
    <row r="64" spans="1:15" x14ac:dyDescent="0.3">
      <c r="A64">
        <v>53</v>
      </c>
      <c r="B64" s="3">
        <v>43778.006435185183</v>
      </c>
      <c r="C64" s="4" t="s">
        <v>59</v>
      </c>
      <c r="D64" s="4" t="s">
        <v>197</v>
      </c>
      <c r="E64" s="22">
        <v>9486.4200500000006</v>
      </c>
      <c r="F64" s="4">
        <v>6.6475999999999993E-2</v>
      </c>
      <c r="G64" s="4">
        <v>6.0164619999999998</v>
      </c>
      <c r="H64" s="4" t="s">
        <v>9</v>
      </c>
      <c r="I64" s="4">
        <v>31.398603999999999</v>
      </c>
      <c r="J64" s="4">
        <v>31.418847</v>
      </c>
      <c r="K64" s="22">
        <v>9408.99791</v>
      </c>
      <c r="L64" s="4" t="s">
        <v>9</v>
      </c>
      <c r="M64" s="4">
        <v>5.8120269999999996</v>
      </c>
      <c r="N64" s="4" t="s">
        <v>9</v>
      </c>
      <c r="O64" s="4">
        <v>31.969822000000001</v>
      </c>
    </row>
    <row r="65" spans="1:15" x14ac:dyDescent="0.3">
      <c r="A65">
        <v>54</v>
      </c>
      <c r="B65" s="3">
        <v>43778.006435185183</v>
      </c>
      <c r="C65" s="4" t="s">
        <v>59</v>
      </c>
      <c r="D65" s="4" t="s">
        <v>197</v>
      </c>
      <c r="E65" s="22">
        <v>9486.4200500000006</v>
      </c>
      <c r="F65" s="4">
        <v>6.6475999999999993E-2</v>
      </c>
      <c r="G65" s="4">
        <v>6.0164619999999998</v>
      </c>
      <c r="H65" s="4" t="s">
        <v>9</v>
      </c>
      <c r="I65" s="4">
        <v>31.398603999999999</v>
      </c>
      <c r="J65" s="4">
        <v>31.418847</v>
      </c>
      <c r="K65" s="22">
        <v>9408.99791</v>
      </c>
      <c r="L65" s="4" t="s">
        <v>9</v>
      </c>
      <c r="M65" s="4">
        <v>5.8120269999999996</v>
      </c>
      <c r="N65" s="4" t="s">
        <v>9</v>
      </c>
      <c r="O65" s="4">
        <v>31.969822000000001</v>
      </c>
    </row>
    <row r="68" spans="1:15" x14ac:dyDescent="0.3">
      <c r="A68">
        <v>55</v>
      </c>
      <c r="B68" t="s">
        <v>244</v>
      </c>
      <c r="C68" t="s">
        <v>59</v>
      </c>
      <c r="D68" t="s">
        <v>245</v>
      </c>
      <c r="E68" s="27">
        <v>8887.1467389999998</v>
      </c>
      <c r="F68">
        <v>9.7635E-2</v>
      </c>
      <c r="G68">
        <v>5.3201749999999999</v>
      </c>
      <c r="H68" t="s">
        <v>9</v>
      </c>
      <c r="I68">
        <v>24.745125999999999</v>
      </c>
      <c r="J68">
        <v>29.021232000000001</v>
      </c>
      <c r="K68" s="27">
        <v>8956.6110819999994</v>
      </c>
      <c r="L68" t="s">
        <v>9</v>
      </c>
      <c r="M68">
        <v>5.8020589999999999</v>
      </c>
      <c r="N68" t="s">
        <v>9</v>
      </c>
      <c r="O68">
        <v>27.714219</v>
      </c>
    </row>
    <row r="69" spans="1:15" x14ac:dyDescent="0.3">
      <c r="A69">
        <v>56</v>
      </c>
      <c r="B69" t="s">
        <v>246</v>
      </c>
      <c r="C69" t="s">
        <v>59</v>
      </c>
      <c r="D69" t="s">
        <v>247</v>
      </c>
      <c r="E69" s="27">
        <v>8899.9981540000008</v>
      </c>
      <c r="F69">
        <v>0.115748</v>
      </c>
      <c r="G69">
        <v>5.4043970000000003</v>
      </c>
      <c r="H69" t="s">
        <v>9</v>
      </c>
      <c r="I69">
        <v>24.765243000000002</v>
      </c>
      <c r="J69">
        <v>28.937636999999999</v>
      </c>
      <c r="K69" s="27">
        <v>8957.8283819999997</v>
      </c>
      <c r="L69" t="s">
        <v>9</v>
      </c>
      <c r="M69">
        <v>5.5205659999999996</v>
      </c>
      <c r="N69" t="s">
        <v>9</v>
      </c>
      <c r="O69">
        <v>27.709900999999999</v>
      </c>
    </row>
    <row r="70" spans="1:15" x14ac:dyDescent="0.3">
      <c r="A70">
        <v>57</v>
      </c>
      <c r="B70" t="s">
        <v>248</v>
      </c>
      <c r="C70" t="s">
        <v>59</v>
      </c>
      <c r="D70" t="s">
        <v>249</v>
      </c>
      <c r="E70" s="27">
        <v>8879.2089940000005</v>
      </c>
      <c r="F70">
        <v>0.13684199999999999</v>
      </c>
      <c r="G70">
        <v>5.3199560000000004</v>
      </c>
      <c r="H70" t="s">
        <v>9</v>
      </c>
      <c r="I70">
        <v>24.713273999999998</v>
      </c>
      <c r="J70">
        <v>28.831807999999999</v>
      </c>
      <c r="K70" s="27">
        <v>8935.1560430000009</v>
      </c>
      <c r="L70" t="s">
        <v>9</v>
      </c>
      <c r="M70">
        <v>5.6347100000000001</v>
      </c>
      <c r="N70" t="s">
        <v>9</v>
      </c>
      <c r="O70">
        <v>27.726330000000001</v>
      </c>
    </row>
    <row r="71" spans="1:15" x14ac:dyDescent="0.3">
      <c r="A71">
        <v>58</v>
      </c>
      <c r="B71" t="s">
        <v>250</v>
      </c>
      <c r="C71" t="s">
        <v>59</v>
      </c>
      <c r="D71" t="s">
        <v>251</v>
      </c>
      <c r="E71" s="27">
        <v>8895.578383</v>
      </c>
      <c r="F71">
        <v>9.3689999999999996E-2</v>
      </c>
      <c r="G71">
        <v>5.4457060000000004</v>
      </c>
      <c r="H71" t="s">
        <v>9</v>
      </c>
      <c r="I71">
        <v>24.808145</v>
      </c>
      <c r="J71">
        <v>28.935813</v>
      </c>
      <c r="K71" s="27">
        <v>8951.9643419999993</v>
      </c>
      <c r="L71" t="s">
        <v>9</v>
      </c>
      <c r="M71">
        <v>5.4009910000000003</v>
      </c>
      <c r="N71" t="s">
        <v>9</v>
      </c>
      <c r="O71">
        <v>28.300567000000001</v>
      </c>
    </row>
    <row r="72" spans="1:15" x14ac:dyDescent="0.3">
      <c r="A72">
        <v>59</v>
      </c>
      <c r="B72" t="s">
        <v>252</v>
      </c>
      <c r="C72" t="s">
        <v>59</v>
      </c>
      <c r="D72" t="s">
        <v>253</v>
      </c>
      <c r="E72" s="27">
        <v>8912.2705179999994</v>
      </c>
      <c r="F72">
        <v>9.1292999999999999E-2</v>
      </c>
      <c r="G72">
        <v>5.4006790000000002</v>
      </c>
      <c r="H72" t="s">
        <v>9</v>
      </c>
      <c r="I72">
        <v>24.859470000000002</v>
      </c>
      <c r="J72">
        <v>29.080458</v>
      </c>
      <c r="K72" s="27">
        <v>8972.5726400000003</v>
      </c>
      <c r="L72" t="s">
        <v>9</v>
      </c>
      <c r="M72">
        <v>5.2704469999999999</v>
      </c>
      <c r="N72" t="s">
        <v>9</v>
      </c>
      <c r="O72">
        <v>28.027501000000001</v>
      </c>
    </row>
    <row r="73" spans="1:15" x14ac:dyDescent="0.3">
      <c r="A73">
        <v>60</v>
      </c>
      <c r="B73" t="s">
        <v>254</v>
      </c>
      <c r="C73" t="s">
        <v>59</v>
      </c>
      <c r="D73" t="s">
        <v>255</v>
      </c>
      <c r="E73" s="27">
        <v>8889.0329689999999</v>
      </c>
      <c r="F73">
        <v>0.160715</v>
      </c>
      <c r="G73">
        <v>5.3990770000000001</v>
      </c>
      <c r="H73" t="s">
        <v>9</v>
      </c>
      <c r="I73">
        <v>24.739844000000002</v>
      </c>
      <c r="J73">
        <v>28.980792999999998</v>
      </c>
      <c r="K73" s="27">
        <v>8951.8089529999997</v>
      </c>
      <c r="L73" t="s">
        <v>9</v>
      </c>
      <c r="M73">
        <v>5.7890509999999997</v>
      </c>
      <c r="N73" t="s">
        <v>9</v>
      </c>
      <c r="O73">
        <v>27.955887000000001</v>
      </c>
    </row>
    <row r="74" spans="1:15" x14ac:dyDescent="0.3">
      <c r="A74">
        <v>61</v>
      </c>
      <c r="B74" t="s">
        <v>256</v>
      </c>
      <c r="C74" t="s">
        <v>59</v>
      </c>
      <c r="D74" t="s">
        <v>257</v>
      </c>
      <c r="E74" s="27">
        <v>8906.9362270000001</v>
      </c>
      <c r="F74">
        <v>6.4991999999999994E-2</v>
      </c>
      <c r="G74">
        <v>5.4644729999999999</v>
      </c>
      <c r="H74" t="s">
        <v>9</v>
      </c>
      <c r="I74">
        <v>24.735102000000001</v>
      </c>
      <c r="J74">
        <v>29.06662</v>
      </c>
      <c r="K74" s="27">
        <v>8962.4114659999996</v>
      </c>
      <c r="L74" t="s">
        <v>9</v>
      </c>
      <c r="M74">
        <v>5.5664530000000001</v>
      </c>
      <c r="N74" t="s">
        <v>9</v>
      </c>
      <c r="O74">
        <v>27.936843</v>
      </c>
    </row>
    <row r="75" spans="1:15" x14ac:dyDescent="0.3">
      <c r="A75">
        <v>62</v>
      </c>
      <c r="B75" t="s">
        <v>258</v>
      </c>
      <c r="C75" t="s">
        <v>59</v>
      </c>
      <c r="D75" t="s">
        <v>259</v>
      </c>
      <c r="E75" s="27">
        <v>8891.5114799999992</v>
      </c>
      <c r="F75">
        <v>7.8692999999999999E-2</v>
      </c>
      <c r="G75">
        <v>5.4543290000000004</v>
      </c>
      <c r="H75" t="s">
        <v>9</v>
      </c>
      <c r="I75">
        <v>24.692207</v>
      </c>
      <c r="J75">
        <v>28.907492999999999</v>
      </c>
      <c r="K75" s="27">
        <v>8949.9291520000006</v>
      </c>
      <c r="L75" t="s">
        <v>9</v>
      </c>
      <c r="M75">
        <v>5.7109839999999998</v>
      </c>
      <c r="N75" t="s">
        <v>9</v>
      </c>
      <c r="O75">
        <v>28.256314</v>
      </c>
    </row>
    <row r="76" spans="1:15" x14ac:dyDescent="0.3">
      <c r="A76">
        <v>63</v>
      </c>
      <c r="B76" t="s">
        <v>260</v>
      </c>
      <c r="C76" t="s">
        <v>59</v>
      </c>
      <c r="D76" t="s">
        <v>259</v>
      </c>
      <c r="E76" s="27">
        <v>8892.9576039999993</v>
      </c>
      <c r="F76">
        <v>0.11634899999999999</v>
      </c>
      <c r="G76">
        <v>5.4523099999999998</v>
      </c>
      <c r="H76" t="s">
        <v>9</v>
      </c>
      <c r="I76">
        <v>24.691400000000002</v>
      </c>
      <c r="J76">
        <v>28.982534000000001</v>
      </c>
      <c r="K76" s="27">
        <v>8945.1947130000008</v>
      </c>
      <c r="L76" t="s">
        <v>9</v>
      </c>
      <c r="M76">
        <v>5.4781510000000004</v>
      </c>
      <c r="N76" t="s">
        <v>9</v>
      </c>
      <c r="O76">
        <v>28.102723999999998</v>
      </c>
    </row>
    <row r="77" spans="1:15" x14ac:dyDescent="0.3">
      <c r="A77">
        <v>64</v>
      </c>
      <c r="B77" s="12">
        <v>43842.031944444447</v>
      </c>
      <c r="C77" t="s">
        <v>59</v>
      </c>
      <c r="D77" t="s">
        <v>261</v>
      </c>
      <c r="E77" s="27">
        <v>8894.3918479999993</v>
      </c>
      <c r="F77">
        <v>4.1293999999999997E-2</v>
      </c>
      <c r="G77">
        <v>5.3299589999999997</v>
      </c>
      <c r="H77" t="s">
        <v>9</v>
      </c>
      <c r="I77">
        <v>24.730974</v>
      </c>
      <c r="J77">
        <v>28.989453000000001</v>
      </c>
      <c r="K77" s="27">
        <v>8954.4419099999996</v>
      </c>
      <c r="L77" t="s">
        <v>9</v>
      </c>
      <c r="M77">
        <v>5.7911739999999998</v>
      </c>
      <c r="N77" t="s">
        <v>9</v>
      </c>
      <c r="O77">
        <v>27.992946</v>
      </c>
    </row>
    <row r="78" spans="1:15" x14ac:dyDescent="0.3">
      <c r="A78">
        <v>65</v>
      </c>
      <c r="B78" s="12">
        <v>43842.192824074074</v>
      </c>
      <c r="C78" t="s">
        <v>59</v>
      </c>
      <c r="D78" t="s">
        <v>262</v>
      </c>
      <c r="E78" s="27">
        <v>8900.0026529999996</v>
      </c>
      <c r="F78">
        <v>9.8001000000000005E-2</v>
      </c>
      <c r="G78">
        <v>5.4547330000000001</v>
      </c>
      <c r="H78" t="s">
        <v>9</v>
      </c>
      <c r="I78">
        <v>24.754757999999999</v>
      </c>
      <c r="J78">
        <v>28.943735</v>
      </c>
      <c r="K78" s="27">
        <v>8959.0261260000007</v>
      </c>
      <c r="L78" t="s">
        <v>9</v>
      </c>
      <c r="M78">
        <v>5.6296600000000003</v>
      </c>
      <c r="N78" t="s">
        <v>9</v>
      </c>
      <c r="O78">
        <v>27.825378000000001</v>
      </c>
    </row>
    <row r="79" spans="1:15" x14ac:dyDescent="0.3">
      <c r="A79">
        <v>66</v>
      </c>
      <c r="B79" s="12">
        <v>43842.919560185182</v>
      </c>
      <c r="C79" t="s">
        <v>59</v>
      </c>
      <c r="D79" t="s">
        <v>263</v>
      </c>
      <c r="E79" s="27">
        <v>8887.7566169999991</v>
      </c>
      <c r="F79">
        <v>0.10702100000000001</v>
      </c>
      <c r="G79">
        <v>5.4096469999999997</v>
      </c>
      <c r="H79" t="s">
        <v>9</v>
      </c>
      <c r="I79">
        <v>24.685410999999998</v>
      </c>
      <c r="J79">
        <v>28.910114</v>
      </c>
      <c r="K79" s="27">
        <v>8949.9573330000003</v>
      </c>
      <c r="L79" t="s">
        <v>9</v>
      </c>
      <c r="M79">
        <v>5.5105170000000001</v>
      </c>
      <c r="N79" t="s">
        <v>9</v>
      </c>
      <c r="O79">
        <v>28.136475000000001</v>
      </c>
    </row>
    <row r="80" spans="1:15" x14ac:dyDescent="0.3">
      <c r="A80">
        <v>67</v>
      </c>
      <c r="B80" s="12">
        <v>43873.080474537041</v>
      </c>
      <c r="C80" t="s">
        <v>59</v>
      </c>
      <c r="D80" t="s">
        <v>264</v>
      </c>
      <c r="E80" s="27">
        <v>8896.5768559999997</v>
      </c>
      <c r="F80">
        <v>0.129945</v>
      </c>
      <c r="G80">
        <v>5.385281</v>
      </c>
      <c r="H80" t="s">
        <v>9</v>
      </c>
      <c r="I80">
        <v>24.731572</v>
      </c>
      <c r="J80">
        <v>28.968775999999998</v>
      </c>
      <c r="K80" s="27">
        <v>8961.2738219999992</v>
      </c>
      <c r="L80" t="s">
        <v>9</v>
      </c>
      <c r="M80">
        <v>5.575088</v>
      </c>
      <c r="N80" t="s">
        <v>9</v>
      </c>
      <c r="O80">
        <v>27.982165999999999</v>
      </c>
    </row>
    <row r="81" spans="1:15" x14ac:dyDescent="0.3">
      <c r="A81">
        <v>68</v>
      </c>
      <c r="B81" s="12">
        <v>43873.938206018516</v>
      </c>
      <c r="C81" t="s">
        <v>59</v>
      </c>
      <c r="D81" t="s">
        <v>265</v>
      </c>
      <c r="E81" s="27">
        <v>8832.312355</v>
      </c>
      <c r="F81">
        <v>0.18643299999999999</v>
      </c>
      <c r="G81">
        <v>5.4758129999999996</v>
      </c>
      <c r="H81" t="s">
        <v>9</v>
      </c>
      <c r="I81">
        <v>24.518360999999999</v>
      </c>
      <c r="J81">
        <v>28.746901000000001</v>
      </c>
      <c r="K81" s="27">
        <v>8892.3358470000003</v>
      </c>
      <c r="L81" t="s">
        <v>9</v>
      </c>
      <c r="M81">
        <v>5.4838570000000004</v>
      </c>
      <c r="N81" t="s">
        <v>9</v>
      </c>
      <c r="O81">
        <v>27.823270000000001</v>
      </c>
    </row>
    <row r="82" spans="1:15" x14ac:dyDescent="0.3">
      <c r="A82">
        <v>69</v>
      </c>
      <c r="B82" s="12">
        <v>43902.099108796298</v>
      </c>
      <c r="C82" t="s">
        <v>59</v>
      </c>
      <c r="D82" t="s">
        <v>266</v>
      </c>
      <c r="E82" s="27">
        <v>8880.9462449999992</v>
      </c>
      <c r="F82">
        <v>0.12091</v>
      </c>
      <c r="G82">
        <v>5.435702</v>
      </c>
      <c r="H82" t="s">
        <v>9</v>
      </c>
      <c r="I82">
        <v>24.70804</v>
      </c>
      <c r="J82">
        <v>28.954319000000002</v>
      </c>
      <c r="K82" s="27">
        <v>8940.643435</v>
      </c>
      <c r="L82" t="s">
        <v>9</v>
      </c>
      <c r="M82">
        <v>5.7010110000000003</v>
      </c>
      <c r="N82" t="s">
        <v>9</v>
      </c>
      <c r="O82">
        <v>28.158766</v>
      </c>
    </row>
    <row r="83" spans="1:15" x14ac:dyDescent="0.3">
      <c r="A83">
        <v>70</v>
      </c>
      <c r="B83" s="12">
        <v>43902.99077546296</v>
      </c>
      <c r="C83" t="s">
        <v>59</v>
      </c>
      <c r="D83" t="s">
        <v>267</v>
      </c>
      <c r="E83" s="27">
        <v>8884.53593</v>
      </c>
      <c r="F83">
        <v>0.15875500000000001</v>
      </c>
      <c r="G83">
        <v>5.3669450000000003</v>
      </c>
      <c r="H83" t="s">
        <v>9</v>
      </c>
      <c r="I83">
        <v>24.674343</v>
      </c>
      <c r="J83">
        <v>28.925968999999998</v>
      </c>
      <c r="K83" s="27">
        <v>8941.089618</v>
      </c>
      <c r="L83" t="s">
        <v>9</v>
      </c>
      <c r="M83">
        <v>5.388369</v>
      </c>
      <c r="N83" t="s">
        <v>9</v>
      </c>
      <c r="O83">
        <v>27.993815999999999</v>
      </c>
    </row>
    <row r="84" spans="1:15" x14ac:dyDescent="0.3">
      <c r="A84">
        <v>71</v>
      </c>
      <c r="B84" s="12">
        <v>43933.151701388888</v>
      </c>
      <c r="C84" t="s">
        <v>59</v>
      </c>
      <c r="D84" t="s">
        <v>268</v>
      </c>
      <c r="E84" s="27">
        <v>8891.9043220000003</v>
      </c>
      <c r="F84">
        <v>0.127828</v>
      </c>
      <c r="G84">
        <v>5.396306</v>
      </c>
      <c r="H84" t="s">
        <v>9</v>
      </c>
      <c r="I84">
        <v>24.682248999999999</v>
      </c>
      <c r="J84">
        <v>28.875066</v>
      </c>
      <c r="K84" s="27">
        <v>8948.1256840000005</v>
      </c>
      <c r="L84" t="s">
        <v>9</v>
      </c>
      <c r="M84">
        <v>5.494402</v>
      </c>
      <c r="N84" t="s">
        <v>9</v>
      </c>
      <c r="O84">
        <v>27.816972</v>
      </c>
    </row>
    <row r="85" spans="1:15" x14ac:dyDescent="0.3">
      <c r="A85">
        <v>72</v>
      </c>
      <c r="B85" s="12">
        <v>43933.809062499997</v>
      </c>
      <c r="C85" t="s">
        <v>59</v>
      </c>
      <c r="D85" t="s">
        <v>269</v>
      </c>
      <c r="E85" s="27">
        <v>8892.8107249999994</v>
      </c>
      <c r="F85">
        <v>0.17587700000000001</v>
      </c>
      <c r="G85">
        <v>5.3862310000000004</v>
      </c>
      <c r="H85" t="s">
        <v>9</v>
      </c>
      <c r="I85">
        <v>24.675367999999999</v>
      </c>
      <c r="J85">
        <v>28.948616000000001</v>
      </c>
      <c r="K85" s="27">
        <v>8953.5386639999997</v>
      </c>
      <c r="L85" t="s">
        <v>9</v>
      </c>
      <c r="M85">
        <v>5.4515630000000002</v>
      </c>
      <c r="N85" t="s">
        <v>9</v>
      </c>
      <c r="O85">
        <v>27.741896000000001</v>
      </c>
    </row>
    <row r="86" spans="1:15" x14ac:dyDescent="0.3">
      <c r="A86">
        <v>73</v>
      </c>
      <c r="B86" s="12">
        <v>43933.970081018517</v>
      </c>
      <c r="C86" t="s">
        <v>59</v>
      </c>
      <c r="D86" t="s">
        <v>270</v>
      </c>
      <c r="E86" s="27">
        <v>8891.4252130000004</v>
      </c>
      <c r="F86">
        <v>9.2424000000000006E-2</v>
      </c>
      <c r="G86">
        <v>5.4414610000000003</v>
      </c>
      <c r="H86" t="s">
        <v>9</v>
      </c>
      <c r="I86">
        <v>24.654627000000001</v>
      </c>
      <c r="J86">
        <v>28.930638999999999</v>
      </c>
      <c r="K86" s="27">
        <v>8951.6637580000006</v>
      </c>
      <c r="L86" t="s">
        <v>9</v>
      </c>
      <c r="M86">
        <v>5.3477680000000003</v>
      </c>
      <c r="N86" t="s">
        <v>9</v>
      </c>
      <c r="O86">
        <v>27.993262000000001</v>
      </c>
    </row>
    <row r="87" spans="1:15" x14ac:dyDescent="0.3">
      <c r="A87">
        <v>74</v>
      </c>
      <c r="B87" s="12">
        <v>43963.131111111114</v>
      </c>
      <c r="C87" t="s">
        <v>59</v>
      </c>
      <c r="D87" t="s">
        <v>271</v>
      </c>
      <c r="E87" s="27">
        <v>8899.6191780000008</v>
      </c>
      <c r="F87">
        <v>0.140847</v>
      </c>
      <c r="G87">
        <v>5.4189939999999996</v>
      </c>
      <c r="H87" t="s">
        <v>9</v>
      </c>
      <c r="I87">
        <v>24.724332</v>
      </c>
      <c r="J87">
        <v>28.90005</v>
      </c>
      <c r="K87" s="27">
        <v>8960.7065870000006</v>
      </c>
      <c r="L87" t="s">
        <v>9</v>
      </c>
      <c r="M87">
        <v>5.3621210000000001</v>
      </c>
      <c r="N87" t="s">
        <v>9</v>
      </c>
      <c r="O87">
        <v>28.253174999999999</v>
      </c>
    </row>
    <row r="88" spans="1:15" x14ac:dyDescent="0.3">
      <c r="A88">
        <v>75</v>
      </c>
      <c r="B88" s="12">
        <v>43963.292083333334</v>
      </c>
      <c r="C88" t="s">
        <v>59</v>
      </c>
      <c r="D88" t="s">
        <v>272</v>
      </c>
      <c r="E88" s="27">
        <v>8883.7103029999998</v>
      </c>
      <c r="F88">
        <v>9.9077999999999999E-2</v>
      </c>
      <c r="G88">
        <v>5.522799</v>
      </c>
      <c r="H88" t="s">
        <v>9</v>
      </c>
      <c r="I88">
        <v>24.694317999999999</v>
      </c>
      <c r="J88">
        <v>28.908933999999999</v>
      </c>
      <c r="K88" s="27">
        <v>8944.4449769999992</v>
      </c>
      <c r="L88" t="s">
        <v>9</v>
      </c>
      <c r="M88">
        <v>5.6310789999999997</v>
      </c>
      <c r="N88" t="s">
        <v>9</v>
      </c>
      <c r="O88">
        <v>27.996293000000001</v>
      </c>
    </row>
    <row r="90" spans="1:15" x14ac:dyDescent="0.3">
      <c r="E90" s="7">
        <f>STDEV(E68:E88)/AVERAGE(E68:E88)</f>
        <v>1.7432349264536143E-3</v>
      </c>
      <c r="F90" s="7">
        <f t="shared" ref="F90:O90" si="3">STDEV(F68:F88)/AVERAGE(F68:F88)</f>
        <v>0.31133405233049005</v>
      </c>
      <c r="G90" s="7">
        <f t="shared" si="3"/>
        <v>9.6475847867341195E-3</v>
      </c>
      <c r="H90" s="7" t="e">
        <f t="shared" si="3"/>
        <v>#DIV/0!</v>
      </c>
      <c r="I90" s="7">
        <f t="shared" si="3"/>
        <v>2.640891752460539E-3</v>
      </c>
      <c r="J90" s="7">
        <f t="shared" si="3"/>
        <v>2.5324137567703368E-3</v>
      </c>
      <c r="K90" s="7">
        <f t="shared" si="3"/>
        <v>1.748916540296352E-3</v>
      </c>
      <c r="L90" s="7" t="e">
        <f t="shared" si="3"/>
        <v>#DIV/0!</v>
      </c>
      <c r="M90" s="7">
        <f>STDEV(M68:M88)/AVERAGE(M68:M88)</f>
        <v>2.7798428083352474E-2</v>
      </c>
      <c r="N90" s="7" t="e">
        <f t="shared" si="3"/>
        <v>#DIV/0!</v>
      </c>
      <c r="O90" s="7">
        <f t="shared" si="3"/>
        <v>6.5408110015470373E-3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7" workbookViewId="0">
      <selection activeCell="D35" sqref="D35"/>
    </sheetView>
  </sheetViews>
  <sheetFormatPr defaultRowHeight="14.4" x14ac:dyDescent="0.3"/>
  <cols>
    <col min="2" max="2" width="22" customWidth="1"/>
    <col min="3" max="3" width="23.44140625" customWidth="1"/>
    <col min="6" max="6" width="12" bestFit="1" customWidth="1"/>
  </cols>
  <sheetData>
    <row r="1" spans="1:15" x14ac:dyDescent="0.3">
      <c r="A1" t="s">
        <v>10</v>
      </c>
      <c r="B1" t="s">
        <v>1</v>
      </c>
      <c r="C1" t="s">
        <v>78</v>
      </c>
      <c r="D1" s="2" t="s">
        <v>11</v>
      </c>
      <c r="E1" s="2" t="s">
        <v>40</v>
      </c>
      <c r="F1" s="2" t="s">
        <v>79</v>
      </c>
      <c r="G1" s="2" t="s">
        <v>46</v>
      </c>
      <c r="H1" s="2" t="s">
        <v>48</v>
      </c>
      <c r="I1" s="2" t="s">
        <v>41</v>
      </c>
      <c r="J1" s="2" t="s">
        <v>44</v>
      </c>
      <c r="K1" s="13" t="s">
        <v>42</v>
      </c>
      <c r="L1" s="13" t="s">
        <v>43</v>
      </c>
      <c r="M1" s="13" t="s">
        <v>45</v>
      </c>
      <c r="N1" s="21" t="s">
        <v>47</v>
      </c>
      <c r="O1" s="21" t="s">
        <v>49</v>
      </c>
    </row>
    <row r="2" spans="1:15" ht="28.8" x14ac:dyDescent="0.3">
      <c r="A2">
        <v>1</v>
      </c>
      <c r="B2" s="3">
        <v>44077.300462962965</v>
      </c>
      <c r="C2" s="4" t="s">
        <v>59</v>
      </c>
      <c r="D2" s="4" t="s">
        <v>71</v>
      </c>
      <c r="E2" s="4">
        <v>70.888633999999996</v>
      </c>
      <c r="F2" s="4" t="s">
        <v>9</v>
      </c>
      <c r="G2" s="4" t="s">
        <v>9</v>
      </c>
      <c r="H2" s="4" t="s">
        <v>9</v>
      </c>
      <c r="I2" s="4">
        <v>0.181756</v>
      </c>
      <c r="J2" s="4">
        <v>0.15270700000000001</v>
      </c>
      <c r="K2" s="4">
        <v>73.280096999999998</v>
      </c>
      <c r="L2" s="4" t="s">
        <v>9</v>
      </c>
      <c r="M2" s="4" t="s">
        <v>9</v>
      </c>
      <c r="N2" s="4" t="s">
        <v>9</v>
      </c>
      <c r="O2" s="4">
        <v>0.20352000000000001</v>
      </c>
    </row>
    <row r="3" spans="1:15" ht="28.8" x14ac:dyDescent="0.3">
      <c r="A3">
        <v>2</v>
      </c>
      <c r="B3" s="3">
        <v>44107.328263888892</v>
      </c>
      <c r="C3" s="4" t="s">
        <v>59</v>
      </c>
      <c r="D3" s="4" t="s">
        <v>71</v>
      </c>
      <c r="E3" s="4">
        <v>69.014015000000001</v>
      </c>
      <c r="F3" s="4" t="s">
        <v>9</v>
      </c>
      <c r="G3" s="4" t="s">
        <v>9</v>
      </c>
      <c r="H3" s="4" t="s">
        <v>9</v>
      </c>
      <c r="I3" s="4">
        <v>0.179838</v>
      </c>
      <c r="J3" s="4">
        <v>0.16231200000000001</v>
      </c>
      <c r="K3" s="4">
        <v>71.347915</v>
      </c>
      <c r="L3" s="4" t="s">
        <v>9</v>
      </c>
      <c r="M3" s="4" t="s">
        <v>9</v>
      </c>
      <c r="N3" s="4" t="s">
        <v>9</v>
      </c>
      <c r="O3" s="4" t="s">
        <v>9</v>
      </c>
    </row>
    <row r="4" spans="1:15" ht="28.8" x14ac:dyDescent="0.3">
      <c r="A4">
        <v>3</v>
      </c>
      <c r="B4" s="3">
        <v>44168.244444444441</v>
      </c>
      <c r="C4" s="4" t="s">
        <v>59</v>
      </c>
      <c r="D4" s="4" t="s">
        <v>71</v>
      </c>
      <c r="E4" s="4">
        <v>72.554585000000003</v>
      </c>
      <c r="F4" s="4" t="s">
        <v>9</v>
      </c>
      <c r="G4" s="4" t="s">
        <v>9</v>
      </c>
      <c r="H4" s="4" t="s">
        <v>9</v>
      </c>
      <c r="I4" s="4">
        <v>0.19332199999999999</v>
      </c>
      <c r="J4" s="4">
        <v>0.17503099999999999</v>
      </c>
      <c r="K4" s="4">
        <v>74.935849000000005</v>
      </c>
      <c r="L4" s="4" t="s">
        <v>9</v>
      </c>
      <c r="M4" s="4" t="s">
        <v>9</v>
      </c>
      <c r="N4" s="4" t="s">
        <v>9</v>
      </c>
      <c r="O4" s="4" t="s">
        <v>9</v>
      </c>
    </row>
    <row r="5" spans="1:15" ht="28.8" x14ac:dyDescent="0.3">
      <c r="A5">
        <v>4</v>
      </c>
      <c r="B5" s="4" t="s">
        <v>72</v>
      </c>
      <c r="C5" s="4" t="s">
        <v>59</v>
      </c>
      <c r="D5" s="4" t="s">
        <v>71</v>
      </c>
      <c r="E5" s="4">
        <v>69.957382999999993</v>
      </c>
      <c r="F5" s="4" t="s">
        <v>9</v>
      </c>
      <c r="G5" s="4" t="s">
        <v>9</v>
      </c>
      <c r="H5" s="4" t="s">
        <v>9</v>
      </c>
      <c r="I5" s="4">
        <v>0.184555</v>
      </c>
      <c r="J5" s="4">
        <v>0.15359200000000001</v>
      </c>
      <c r="K5" s="4">
        <v>72.011172000000002</v>
      </c>
      <c r="L5" s="4" t="s">
        <v>9</v>
      </c>
      <c r="M5" s="4" t="s">
        <v>9</v>
      </c>
      <c r="N5" s="4" t="s">
        <v>9</v>
      </c>
      <c r="O5" s="4" t="s">
        <v>9</v>
      </c>
    </row>
    <row r="6" spans="1:15" ht="28.8" x14ac:dyDescent="0.3">
      <c r="A6">
        <v>5</v>
      </c>
      <c r="B6" s="4" t="s">
        <v>73</v>
      </c>
      <c r="C6" s="4" t="s">
        <v>59</v>
      </c>
      <c r="D6" s="4" t="s">
        <v>71</v>
      </c>
      <c r="E6" s="4">
        <v>63.849843999999997</v>
      </c>
      <c r="F6" s="4" t="s">
        <v>9</v>
      </c>
      <c r="G6" s="4" t="s">
        <v>9</v>
      </c>
      <c r="H6" s="4" t="s">
        <v>9</v>
      </c>
      <c r="I6" s="4">
        <v>0.16727300000000001</v>
      </c>
      <c r="J6" s="4">
        <v>0.146812</v>
      </c>
      <c r="K6" s="4">
        <v>66.190967000000001</v>
      </c>
      <c r="L6" s="4" t="s">
        <v>9</v>
      </c>
      <c r="M6" s="4" t="s">
        <v>9</v>
      </c>
      <c r="N6" s="4" t="s">
        <v>9</v>
      </c>
      <c r="O6" s="4" t="s">
        <v>9</v>
      </c>
    </row>
    <row r="7" spans="1:15" ht="28.8" x14ac:dyDescent="0.3">
      <c r="A7">
        <v>6</v>
      </c>
      <c r="B7" s="4" t="s">
        <v>74</v>
      </c>
      <c r="C7" s="4" t="s">
        <v>59</v>
      </c>
      <c r="D7" s="4" t="s">
        <v>71</v>
      </c>
      <c r="E7" s="4">
        <v>69.904267000000004</v>
      </c>
      <c r="F7" s="4" t="s">
        <v>9</v>
      </c>
      <c r="G7" s="4" t="s">
        <v>9</v>
      </c>
      <c r="H7" s="4" t="s">
        <v>9</v>
      </c>
      <c r="I7" s="4">
        <v>0.17554900000000001</v>
      </c>
      <c r="J7" s="4">
        <v>0.182169</v>
      </c>
      <c r="K7" s="4">
        <v>72.139720999999994</v>
      </c>
      <c r="L7" s="4" t="s">
        <v>9</v>
      </c>
      <c r="M7" s="4" t="s">
        <v>9</v>
      </c>
      <c r="N7" s="4" t="s">
        <v>9</v>
      </c>
      <c r="O7" s="4" t="s">
        <v>9</v>
      </c>
    </row>
    <row r="8" spans="1:15" ht="28.8" x14ac:dyDescent="0.3">
      <c r="A8">
        <v>7</v>
      </c>
      <c r="B8" s="4" t="s">
        <v>75</v>
      </c>
      <c r="C8" s="4" t="s">
        <v>59</v>
      </c>
      <c r="D8" s="4" t="s">
        <v>71</v>
      </c>
      <c r="E8" s="4">
        <v>127.656723</v>
      </c>
      <c r="F8" s="4" t="s">
        <v>9</v>
      </c>
      <c r="G8" s="4">
        <v>6.1613000000000001E-2</v>
      </c>
      <c r="H8" s="4" t="s">
        <v>9</v>
      </c>
      <c r="I8" s="4">
        <v>0.34915499999999999</v>
      </c>
      <c r="J8" s="4">
        <v>0.35044900000000001</v>
      </c>
      <c r="K8" s="4">
        <v>129.977395</v>
      </c>
      <c r="L8" s="4" t="s">
        <v>9</v>
      </c>
      <c r="M8" s="4" t="s">
        <v>9</v>
      </c>
      <c r="N8" s="4" t="s">
        <v>9</v>
      </c>
      <c r="O8" s="4">
        <v>0.28359499999999999</v>
      </c>
    </row>
    <row r="9" spans="1:15" ht="28.8" x14ac:dyDescent="0.3">
      <c r="A9">
        <v>8</v>
      </c>
      <c r="B9" s="4" t="s">
        <v>76</v>
      </c>
      <c r="C9" s="4" t="s">
        <v>59</v>
      </c>
      <c r="D9" s="4" t="s">
        <v>71</v>
      </c>
      <c r="E9" s="4">
        <v>76.926067000000003</v>
      </c>
      <c r="F9" s="4" t="s">
        <v>9</v>
      </c>
      <c r="G9" s="4" t="s">
        <v>9</v>
      </c>
      <c r="H9" s="4" t="s">
        <v>9</v>
      </c>
      <c r="I9" s="4">
        <v>0.19422400000000001</v>
      </c>
      <c r="J9" s="4">
        <v>0.15637699999999999</v>
      </c>
      <c r="K9" s="4">
        <v>79.753876000000005</v>
      </c>
      <c r="L9" s="4" t="s">
        <v>9</v>
      </c>
      <c r="M9" s="4" t="s">
        <v>9</v>
      </c>
      <c r="N9" s="4" t="s">
        <v>9</v>
      </c>
      <c r="O9" s="4" t="s">
        <v>9</v>
      </c>
    </row>
    <row r="10" spans="1:15" ht="28.8" x14ac:dyDescent="0.3">
      <c r="A10">
        <v>9</v>
      </c>
      <c r="B10" s="4" t="s">
        <v>77</v>
      </c>
      <c r="C10" s="4" t="s">
        <v>59</v>
      </c>
      <c r="D10" s="4" t="s">
        <v>71</v>
      </c>
      <c r="E10" s="4">
        <v>72.923607000000004</v>
      </c>
      <c r="F10" s="4" t="s">
        <v>9</v>
      </c>
      <c r="G10" s="4" t="s">
        <v>9</v>
      </c>
      <c r="H10" s="4" t="s">
        <v>9</v>
      </c>
      <c r="I10" s="4">
        <v>0.18423600000000001</v>
      </c>
      <c r="J10" s="4">
        <v>0.12967100000000001</v>
      </c>
      <c r="K10" s="4">
        <v>75.302981000000003</v>
      </c>
      <c r="L10" s="4" t="s">
        <v>9</v>
      </c>
      <c r="M10" s="4" t="s">
        <v>9</v>
      </c>
      <c r="N10" s="4" t="s">
        <v>9</v>
      </c>
      <c r="O10" s="4">
        <v>8.6249999999999993E-2</v>
      </c>
    </row>
    <row r="11" spans="1:15" x14ac:dyDescent="0.3">
      <c r="B11" s="19"/>
      <c r="C11" s="4"/>
      <c r="D11" s="9"/>
      <c r="E11" s="10"/>
      <c r="F11" s="11"/>
    </row>
    <row r="12" spans="1:15" ht="28.8" x14ac:dyDescent="0.3">
      <c r="A12">
        <v>10</v>
      </c>
      <c r="B12" s="3">
        <v>43959.368009259262</v>
      </c>
      <c r="C12" s="4" t="s">
        <v>59</v>
      </c>
      <c r="D12" s="4" t="s">
        <v>71</v>
      </c>
      <c r="E12" s="28">
        <v>70.027904000000007</v>
      </c>
      <c r="F12" s="4" t="s">
        <v>9</v>
      </c>
      <c r="G12" s="4" t="s">
        <v>9</v>
      </c>
      <c r="H12" s="4" t="s">
        <v>9</v>
      </c>
      <c r="I12" s="9">
        <v>0.17492199999999999</v>
      </c>
      <c r="J12" s="4">
        <v>0.20627100000000001</v>
      </c>
      <c r="K12" s="28">
        <v>72.343315000000004</v>
      </c>
      <c r="L12" s="4" t="s">
        <v>9</v>
      </c>
      <c r="M12" s="4" t="s">
        <v>9</v>
      </c>
      <c r="N12" s="4" t="s">
        <v>9</v>
      </c>
      <c r="O12" s="4">
        <v>0.29587599999999997</v>
      </c>
    </row>
    <row r="13" spans="1:15" ht="28.8" x14ac:dyDescent="0.3">
      <c r="A13">
        <v>11</v>
      </c>
      <c r="B13" s="3">
        <v>43990.136365740742</v>
      </c>
      <c r="C13" s="4" t="s">
        <v>59</v>
      </c>
      <c r="D13" s="4" t="s">
        <v>71</v>
      </c>
      <c r="E13" s="28">
        <v>59.468176</v>
      </c>
      <c r="F13" s="4" t="s">
        <v>9</v>
      </c>
      <c r="G13" s="4" t="s">
        <v>9</v>
      </c>
      <c r="H13" s="4" t="s">
        <v>9</v>
      </c>
      <c r="I13" s="9">
        <v>0.15675800000000001</v>
      </c>
      <c r="J13" s="4">
        <v>0.20815</v>
      </c>
      <c r="K13" s="28">
        <v>60.970475</v>
      </c>
      <c r="L13" s="4" t="s">
        <v>9</v>
      </c>
      <c r="M13" s="4" t="s">
        <v>9</v>
      </c>
      <c r="N13" s="4" t="s">
        <v>9</v>
      </c>
      <c r="O13" s="4" t="s">
        <v>9</v>
      </c>
    </row>
    <row r="14" spans="1:15" ht="28.8" x14ac:dyDescent="0.3">
      <c r="A14">
        <v>12</v>
      </c>
      <c r="B14" s="3">
        <v>44020.204039351855</v>
      </c>
      <c r="C14" s="4" t="s">
        <v>59</v>
      </c>
      <c r="D14" s="4" t="s">
        <v>71</v>
      </c>
      <c r="E14" s="28">
        <v>50.264170999999997</v>
      </c>
      <c r="F14" s="4" t="s">
        <v>9</v>
      </c>
      <c r="G14" s="4" t="s">
        <v>9</v>
      </c>
      <c r="H14" s="4" t="s">
        <v>9</v>
      </c>
      <c r="I14" s="9">
        <v>0.13355300000000001</v>
      </c>
      <c r="J14" s="4">
        <v>0.19648199999999999</v>
      </c>
      <c r="K14" s="28">
        <v>51.919832</v>
      </c>
      <c r="L14" s="4" t="s">
        <v>9</v>
      </c>
      <c r="M14" s="4" t="s">
        <v>9</v>
      </c>
      <c r="N14" s="4" t="s">
        <v>9</v>
      </c>
      <c r="O14" s="4" t="s">
        <v>9</v>
      </c>
    </row>
    <row r="15" spans="1:15" ht="28.8" x14ac:dyDescent="0.3">
      <c r="A15">
        <v>13</v>
      </c>
      <c r="B15" s="3">
        <v>44051.17664351852</v>
      </c>
      <c r="C15" s="4" t="s">
        <v>59</v>
      </c>
      <c r="D15" s="4" t="s">
        <v>71</v>
      </c>
      <c r="E15" s="28">
        <v>72.985183000000006</v>
      </c>
      <c r="F15" s="4">
        <v>6.7659999999999998E-2</v>
      </c>
      <c r="G15" s="4" t="s">
        <v>9</v>
      </c>
      <c r="H15" s="4" t="s">
        <v>9</v>
      </c>
      <c r="I15" s="9">
        <v>0.18847</v>
      </c>
      <c r="J15" s="4">
        <v>0.22076999999999999</v>
      </c>
      <c r="K15" s="28">
        <v>74.629593</v>
      </c>
      <c r="L15" s="4" t="s">
        <v>9</v>
      </c>
      <c r="M15" s="4" t="s">
        <v>9</v>
      </c>
      <c r="N15" s="4" t="s">
        <v>9</v>
      </c>
      <c r="O15" s="4">
        <v>0.30557200000000001</v>
      </c>
    </row>
    <row r="16" spans="1:15" ht="28.8" x14ac:dyDescent="0.3">
      <c r="A16">
        <v>14</v>
      </c>
      <c r="B16" s="3">
        <v>44143.349120370367</v>
      </c>
      <c r="C16" s="4" t="s">
        <v>59</v>
      </c>
      <c r="D16" s="4" t="s">
        <v>71</v>
      </c>
      <c r="E16" s="28">
        <v>65.984002000000004</v>
      </c>
      <c r="F16" s="4" t="s">
        <v>9</v>
      </c>
      <c r="G16" s="4" t="s">
        <v>9</v>
      </c>
      <c r="H16" s="4" t="s">
        <v>9</v>
      </c>
      <c r="I16" s="9">
        <v>0.172681</v>
      </c>
      <c r="J16" s="4">
        <v>0.18845899999999999</v>
      </c>
      <c r="K16" s="28">
        <v>67.268354000000002</v>
      </c>
      <c r="L16" s="4" t="s">
        <v>9</v>
      </c>
      <c r="M16" s="4" t="s">
        <v>9</v>
      </c>
      <c r="N16" s="4" t="s">
        <v>9</v>
      </c>
      <c r="O16" s="4" t="s">
        <v>9</v>
      </c>
    </row>
    <row r="17" spans="1:15" ht="28.8" x14ac:dyDescent="0.3">
      <c r="A17">
        <v>15</v>
      </c>
      <c r="B17" s="3">
        <v>44173.27888888889</v>
      </c>
      <c r="C17" s="4" t="s">
        <v>59</v>
      </c>
      <c r="D17" s="4" t="s">
        <v>71</v>
      </c>
      <c r="E17" s="28">
        <v>55.717159000000002</v>
      </c>
      <c r="F17" s="4" t="s">
        <v>9</v>
      </c>
      <c r="G17" s="4" t="s">
        <v>9</v>
      </c>
      <c r="H17" s="4" t="s">
        <v>9</v>
      </c>
      <c r="I17" s="9">
        <v>0.146449</v>
      </c>
      <c r="J17" s="4">
        <v>0.19497200000000001</v>
      </c>
      <c r="K17" s="28">
        <v>56.492244999999997</v>
      </c>
      <c r="L17" s="4" t="s">
        <v>9</v>
      </c>
      <c r="M17" s="4" t="s">
        <v>9</v>
      </c>
      <c r="N17" s="4" t="s">
        <v>9</v>
      </c>
      <c r="O17" s="4" t="s">
        <v>9</v>
      </c>
    </row>
    <row r="18" spans="1:15" ht="28.8" x14ac:dyDescent="0.3">
      <c r="A18">
        <v>16</v>
      </c>
      <c r="B18" s="4" t="s">
        <v>121</v>
      </c>
      <c r="C18" s="4" t="s">
        <v>59</v>
      </c>
      <c r="D18" s="4" t="s">
        <v>71</v>
      </c>
      <c r="E18" s="28">
        <v>90.048679000000007</v>
      </c>
      <c r="F18" s="4">
        <v>7.0675000000000002E-2</v>
      </c>
      <c r="G18" s="4" t="s">
        <v>9</v>
      </c>
      <c r="H18" s="4" t="s">
        <v>9</v>
      </c>
      <c r="I18" s="9">
        <v>0.22800699999999999</v>
      </c>
      <c r="J18" s="4">
        <v>0.267258</v>
      </c>
      <c r="K18" s="28">
        <v>93.118296000000001</v>
      </c>
      <c r="L18" s="4" t="s">
        <v>9</v>
      </c>
      <c r="M18" s="4" t="s">
        <v>9</v>
      </c>
      <c r="N18" s="4" t="s">
        <v>9</v>
      </c>
      <c r="O18" s="4">
        <v>0.291159</v>
      </c>
    </row>
    <row r="19" spans="1:15" ht="28.8" x14ac:dyDescent="0.3">
      <c r="A19">
        <v>17</v>
      </c>
      <c r="B19" s="4" t="s">
        <v>122</v>
      </c>
      <c r="C19" s="4" t="s">
        <v>59</v>
      </c>
      <c r="D19" s="4" t="s">
        <v>71</v>
      </c>
      <c r="E19" s="28">
        <v>66.544093000000004</v>
      </c>
      <c r="F19" s="4" t="s">
        <v>9</v>
      </c>
      <c r="G19" s="4" t="s">
        <v>9</v>
      </c>
      <c r="H19" s="4" t="s">
        <v>9</v>
      </c>
      <c r="I19" s="9">
        <v>0.176617</v>
      </c>
      <c r="J19" s="4">
        <v>0.239783</v>
      </c>
      <c r="K19" s="28">
        <v>68.292665999999997</v>
      </c>
      <c r="L19" s="4" t="s">
        <v>9</v>
      </c>
      <c r="M19" s="4" t="s">
        <v>9</v>
      </c>
      <c r="N19" s="4" t="s">
        <v>9</v>
      </c>
      <c r="O19" s="4" t="s">
        <v>9</v>
      </c>
    </row>
    <row r="20" spans="1:15" ht="28.8" x14ac:dyDescent="0.3">
      <c r="A20">
        <v>18</v>
      </c>
      <c r="B20" s="4" t="s">
        <v>123</v>
      </c>
      <c r="C20" s="4" t="s">
        <v>59</v>
      </c>
      <c r="D20" s="4" t="s">
        <v>71</v>
      </c>
      <c r="E20" s="28">
        <v>51.466020999999998</v>
      </c>
      <c r="F20" s="4" t="s">
        <v>9</v>
      </c>
      <c r="G20" s="4" t="s">
        <v>9</v>
      </c>
      <c r="H20" s="4" t="s">
        <v>9</v>
      </c>
      <c r="I20" s="9">
        <v>0.13419900000000001</v>
      </c>
      <c r="J20" s="4">
        <v>0.15038899999999999</v>
      </c>
      <c r="K20" s="28">
        <v>52.99333</v>
      </c>
      <c r="L20" s="4" t="s">
        <v>9</v>
      </c>
      <c r="M20" s="4" t="s">
        <v>9</v>
      </c>
      <c r="N20" s="4" t="s">
        <v>9</v>
      </c>
      <c r="O20" s="4" t="s">
        <v>9</v>
      </c>
    </row>
    <row r="21" spans="1:15" ht="28.8" x14ac:dyDescent="0.3">
      <c r="A21">
        <v>19</v>
      </c>
      <c r="B21" s="4" t="s">
        <v>124</v>
      </c>
      <c r="C21" s="4" t="s">
        <v>59</v>
      </c>
      <c r="D21" s="4" t="s">
        <v>71</v>
      </c>
      <c r="E21" s="28">
        <v>49.712491999999997</v>
      </c>
      <c r="F21" s="4" t="s">
        <v>9</v>
      </c>
      <c r="G21" s="4" t="s">
        <v>9</v>
      </c>
      <c r="H21" s="4" t="s">
        <v>9</v>
      </c>
      <c r="I21" s="9">
        <v>0.13251499999999999</v>
      </c>
      <c r="J21" s="4">
        <v>0.15690899999999999</v>
      </c>
      <c r="K21" s="28">
        <v>50.896484000000001</v>
      </c>
      <c r="L21" s="4" t="s">
        <v>9</v>
      </c>
      <c r="M21" s="4" t="s">
        <v>9</v>
      </c>
      <c r="N21" s="4" t="s">
        <v>9</v>
      </c>
      <c r="O21" s="4" t="s">
        <v>9</v>
      </c>
    </row>
    <row r="22" spans="1:15" ht="28.8" x14ac:dyDescent="0.3">
      <c r="A22">
        <v>20</v>
      </c>
      <c r="B22" s="4" t="s">
        <v>125</v>
      </c>
      <c r="C22" s="4" t="s">
        <v>59</v>
      </c>
      <c r="D22" s="4" t="s">
        <v>71</v>
      </c>
      <c r="E22" s="28">
        <v>49.221021</v>
      </c>
      <c r="F22" s="4" t="s">
        <v>9</v>
      </c>
      <c r="G22" s="4" t="s">
        <v>9</v>
      </c>
      <c r="H22" s="4" t="s">
        <v>9</v>
      </c>
      <c r="I22" s="9">
        <v>0.13142899999999999</v>
      </c>
      <c r="J22" s="4">
        <v>0.15193999999999999</v>
      </c>
      <c r="K22" s="28">
        <v>50.536354000000003</v>
      </c>
      <c r="L22" s="4" t="s">
        <v>9</v>
      </c>
      <c r="M22" s="4" t="s">
        <v>9</v>
      </c>
      <c r="N22" s="4" t="s">
        <v>9</v>
      </c>
      <c r="O22" s="4" t="s">
        <v>9</v>
      </c>
    </row>
    <row r="23" spans="1:15" ht="28.8" x14ac:dyDescent="0.3">
      <c r="A23">
        <v>21</v>
      </c>
      <c r="B23" s="4" t="s">
        <v>126</v>
      </c>
      <c r="C23" s="4" t="s">
        <v>59</v>
      </c>
      <c r="D23" s="4" t="s">
        <v>71</v>
      </c>
      <c r="E23" s="28">
        <v>41.134695999999998</v>
      </c>
      <c r="F23" s="4" t="s">
        <v>9</v>
      </c>
      <c r="G23" s="4" t="s">
        <v>9</v>
      </c>
      <c r="H23" s="4" t="s">
        <v>9</v>
      </c>
      <c r="I23" s="9">
        <v>0.11179600000000001</v>
      </c>
      <c r="J23" s="4">
        <v>8.6121000000000003E-2</v>
      </c>
      <c r="K23" s="28">
        <v>41.235419</v>
      </c>
      <c r="L23" s="4" t="s">
        <v>9</v>
      </c>
      <c r="M23" s="4" t="s">
        <v>9</v>
      </c>
      <c r="N23" s="4" t="s">
        <v>9</v>
      </c>
      <c r="O23" s="4" t="s">
        <v>9</v>
      </c>
    </row>
    <row r="24" spans="1:15" x14ac:dyDescent="0.3">
      <c r="C24" s="15"/>
      <c r="D24" s="17"/>
      <c r="E24" s="18"/>
      <c r="F24" s="18"/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3">
      <c r="A25">
        <v>22</v>
      </c>
      <c r="B25">
        <v>44175.331458333334</v>
      </c>
      <c r="C25" t="s">
        <v>59</v>
      </c>
      <c r="D25" t="s">
        <v>71</v>
      </c>
      <c r="E25">
        <v>121.108358</v>
      </c>
      <c r="F25">
        <v>0</v>
      </c>
      <c r="G25" t="s">
        <v>9</v>
      </c>
      <c r="H25" t="s">
        <v>9</v>
      </c>
      <c r="I25">
        <v>0.18807699999999999</v>
      </c>
      <c r="J25">
        <v>0.220668</v>
      </c>
      <c r="K25">
        <v>124.292475</v>
      </c>
      <c r="L25" t="s">
        <v>9</v>
      </c>
      <c r="M25" t="s">
        <v>9</v>
      </c>
      <c r="N25" t="s">
        <v>9</v>
      </c>
      <c r="O25" t="s">
        <v>9</v>
      </c>
    </row>
    <row r="26" spans="1:15" x14ac:dyDescent="0.3">
      <c r="A26">
        <v>23</v>
      </c>
      <c r="B26" t="s">
        <v>155</v>
      </c>
      <c r="C26" t="s">
        <v>59</v>
      </c>
      <c r="D26" t="s">
        <v>71</v>
      </c>
      <c r="E26">
        <v>137.26340999999999</v>
      </c>
      <c r="F26">
        <v>6.9849999999999995E-2</v>
      </c>
      <c r="G26" t="s">
        <v>9</v>
      </c>
      <c r="H26" t="s">
        <v>9</v>
      </c>
      <c r="I26">
        <v>0.216667</v>
      </c>
      <c r="J26">
        <v>0.30407099999999998</v>
      </c>
      <c r="K26">
        <v>141.79868200000001</v>
      </c>
      <c r="L26" t="s">
        <v>9</v>
      </c>
      <c r="M26" t="s">
        <v>9</v>
      </c>
      <c r="N26" t="s">
        <v>9</v>
      </c>
      <c r="O26" t="s">
        <v>9</v>
      </c>
    </row>
    <row r="27" spans="1:15" x14ac:dyDescent="0.3">
      <c r="A27">
        <v>24</v>
      </c>
      <c r="B27" t="s">
        <v>156</v>
      </c>
      <c r="C27" t="s">
        <v>59</v>
      </c>
      <c r="D27" t="s">
        <v>71</v>
      </c>
      <c r="E27">
        <v>102.686874</v>
      </c>
      <c r="F27">
        <v>0</v>
      </c>
      <c r="G27" t="s">
        <v>9</v>
      </c>
      <c r="H27" t="s">
        <v>9</v>
      </c>
      <c r="I27">
        <v>0.171926</v>
      </c>
      <c r="J27">
        <v>0.22723599999999999</v>
      </c>
      <c r="K27">
        <v>105.4691</v>
      </c>
      <c r="L27" t="s">
        <v>9</v>
      </c>
      <c r="M27" t="s">
        <v>9</v>
      </c>
      <c r="N27" t="s">
        <v>9</v>
      </c>
      <c r="O27" t="s">
        <v>9</v>
      </c>
    </row>
    <row r="28" spans="1:15" x14ac:dyDescent="0.3">
      <c r="A28">
        <v>25</v>
      </c>
      <c r="B28" t="s">
        <v>157</v>
      </c>
      <c r="C28" t="s">
        <v>59</v>
      </c>
      <c r="D28" t="s">
        <v>71</v>
      </c>
      <c r="E28">
        <v>112.22789400000001</v>
      </c>
      <c r="F28">
        <v>0</v>
      </c>
      <c r="G28" t="s">
        <v>9</v>
      </c>
      <c r="H28" t="s">
        <v>9</v>
      </c>
      <c r="I28">
        <v>0.19423799999999999</v>
      </c>
      <c r="J28">
        <v>0.23652400000000001</v>
      </c>
      <c r="K28">
        <v>115.388488</v>
      </c>
      <c r="L28" t="s">
        <v>9</v>
      </c>
      <c r="M28" t="s">
        <v>9</v>
      </c>
      <c r="N28" t="s">
        <v>9</v>
      </c>
      <c r="O28">
        <v>0.44881300000000002</v>
      </c>
    </row>
    <row r="29" spans="1:15" x14ac:dyDescent="0.3">
      <c r="A29">
        <v>26</v>
      </c>
      <c r="B29" t="s">
        <v>158</v>
      </c>
      <c r="C29" t="s">
        <v>59</v>
      </c>
      <c r="D29" t="s">
        <v>71</v>
      </c>
      <c r="E29">
        <v>95.057310999999999</v>
      </c>
      <c r="F29">
        <v>0</v>
      </c>
      <c r="G29" t="s">
        <v>9</v>
      </c>
      <c r="H29" t="s">
        <v>9</v>
      </c>
      <c r="I29">
        <v>0.15748300000000001</v>
      </c>
      <c r="J29">
        <v>0.20116500000000001</v>
      </c>
      <c r="K29">
        <v>98.105047999999996</v>
      </c>
      <c r="L29" t="s">
        <v>9</v>
      </c>
      <c r="M29" t="s">
        <v>9</v>
      </c>
      <c r="N29" t="s">
        <v>9</v>
      </c>
      <c r="O29">
        <v>0.37409900000000001</v>
      </c>
    </row>
    <row r="30" spans="1:15" x14ac:dyDescent="0.3">
      <c r="A30">
        <v>27</v>
      </c>
      <c r="B30" t="s">
        <v>159</v>
      </c>
      <c r="C30" t="s">
        <v>59</v>
      </c>
      <c r="D30" t="s">
        <v>71</v>
      </c>
      <c r="E30">
        <v>90.842061000000001</v>
      </c>
      <c r="F30">
        <v>0</v>
      </c>
      <c r="G30" t="s">
        <v>9</v>
      </c>
      <c r="H30" t="s">
        <v>9</v>
      </c>
      <c r="I30">
        <v>0.15598200000000001</v>
      </c>
      <c r="J30">
        <v>0.185304</v>
      </c>
      <c r="K30">
        <v>93.158164999999997</v>
      </c>
      <c r="L30" t="s">
        <v>9</v>
      </c>
      <c r="M30" t="s">
        <v>9</v>
      </c>
      <c r="N30" t="s">
        <v>9</v>
      </c>
      <c r="O30" t="s">
        <v>9</v>
      </c>
    </row>
    <row r="31" spans="1:15" x14ac:dyDescent="0.3">
      <c r="A31">
        <v>28</v>
      </c>
      <c r="B31" t="s">
        <v>160</v>
      </c>
      <c r="C31" t="s">
        <v>59</v>
      </c>
      <c r="D31" t="s">
        <v>71</v>
      </c>
      <c r="E31">
        <v>137.713088</v>
      </c>
      <c r="F31">
        <v>0</v>
      </c>
      <c r="G31" t="s">
        <v>9</v>
      </c>
      <c r="H31" t="s">
        <v>9</v>
      </c>
      <c r="I31">
        <v>0.23066500000000001</v>
      </c>
      <c r="J31">
        <v>0.32834099999999999</v>
      </c>
      <c r="K31">
        <v>141.633791</v>
      </c>
      <c r="L31" t="s">
        <v>9</v>
      </c>
      <c r="M31" t="s">
        <v>9</v>
      </c>
      <c r="N31" t="s">
        <v>9</v>
      </c>
      <c r="O31" t="s">
        <v>9</v>
      </c>
    </row>
    <row r="32" spans="1:15" x14ac:dyDescent="0.3">
      <c r="A32">
        <v>29</v>
      </c>
      <c r="B32" t="s">
        <v>161</v>
      </c>
      <c r="C32" t="s">
        <v>59</v>
      </c>
      <c r="D32" t="s">
        <v>71</v>
      </c>
      <c r="E32">
        <v>139.24020100000001</v>
      </c>
      <c r="F32">
        <v>0</v>
      </c>
      <c r="G32" t="s">
        <v>9</v>
      </c>
      <c r="H32" t="s">
        <v>9</v>
      </c>
      <c r="I32">
        <v>0.23360800000000001</v>
      </c>
      <c r="J32">
        <v>0.27657300000000001</v>
      </c>
      <c r="K32">
        <v>143.294465</v>
      </c>
      <c r="L32" t="s">
        <v>9</v>
      </c>
      <c r="M32" t="s">
        <v>9</v>
      </c>
      <c r="N32" t="s">
        <v>9</v>
      </c>
      <c r="O32" t="s">
        <v>9</v>
      </c>
    </row>
    <row r="36" spans="2:3" x14ac:dyDescent="0.3">
      <c r="B36" s="31"/>
    </row>
    <row r="37" spans="2:3" x14ac:dyDescent="0.3">
      <c r="C37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Ar_sample</vt:lpstr>
      <vt:lpstr>Ar_proc_air</vt:lpstr>
      <vt:lpstr>Ar_proc_blank</vt:lpstr>
      <vt:lpstr>Ar_ovn_air</vt:lpstr>
      <vt:lpstr>Ar_ovn_blank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Ruta Karolyte</cp:lastModifiedBy>
  <dcterms:created xsi:type="dcterms:W3CDTF">2020-03-26T14:18:09Z</dcterms:created>
  <dcterms:modified xsi:type="dcterms:W3CDTF">2022-04-01T17:51:06Z</dcterms:modified>
</cp:coreProperties>
</file>