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t0477\Pycharm projects\data_process\csvfiles\"/>
    </mc:Choice>
  </mc:AlternateContent>
  <bookViews>
    <workbookView xWindow="0" yWindow="0" windowWidth="22920" windowHeight="8112"/>
  </bookViews>
  <sheets>
    <sheet name="He_sample" sheetId="2" r:id="rId1"/>
    <sheet name="He_proc_air" sheetId="3" r:id="rId2"/>
    <sheet name="He_proc_blank" sheetId="4" r:id="rId3"/>
    <sheet name="He_ovn_air" sheetId="5" r:id="rId4"/>
    <sheet name="He_ovn_blank" sheetId="6" r:id="rId5"/>
  </sheets>
  <calcPr calcId="162913" concurrentCalc="0"/>
</workbook>
</file>

<file path=xl/calcChain.xml><?xml version="1.0" encoding="utf-8"?>
<calcChain xmlns="http://schemas.openxmlformats.org/spreadsheetml/2006/main">
  <c r="C143" i="2" l="1"/>
  <c r="D24" i="4"/>
  <c r="L118" i="3"/>
  <c r="L117" i="3"/>
  <c r="L116" i="3"/>
  <c r="L115" i="3"/>
  <c r="L114" i="3"/>
  <c r="L113" i="3"/>
  <c r="L112" i="3"/>
  <c r="H125" i="5"/>
  <c r="J125" i="5"/>
  <c r="H124" i="5"/>
  <c r="J124" i="5"/>
  <c r="H123" i="5"/>
  <c r="J123" i="5"/>
  <c r="H122" i="5"/>
  <c r="J122" i="5"/>
  <c r="H121" i="5"/>
  <c r="J121" i="5"/>
  <c r="J120" i="5"/>
  <c r="H120" i="5"/>
  <c r="H119" i="5"/>
  <c r="J119" i="5"/>
  <c r="H118" i="5"/>
  <c r="J118" i="5"/>
  <c r="H117" i="5"/>
  <c r="J117" i="5"/>
  <c r="H116" i="5"/>
  <c r="J116" i="5"/>
  <c r="H115" i="5"/>
  <c r="J115" i="5"/>
  <c r="J114" i="5"/>
  <c r="H114" i="5"/>
  <c r="H113" i="5"/>
  <c r="J113" i="5"/>
  <c r="H112" i="5"/>
  <c r="J112" i="5"/>
  <c r="H111" i="5"/>
  <c r="J111" i="5"/>
  <c r="H110" i="5"/>
  <c r="J110" i="5"/>
  <c r="H109" i="5"/>
  <c r="J109" i="5"/>
  <c r="J108" i="5"/>
  <c r="H108" i="5"/>
  <c r="H107" i="5"/>
  <c r="J107" i="5"/>
  <c r="H106" i="5"/>
  <c r="J106" i="5"/>
  <c r="H105" i="5"/>
  <c r="J105" i="5"/>
  <c r="H104" i="5"/>
  <c r="J104" i="5"/>
  <c r="H103" i="5"/>
  <c r="J103" i="5"/>
  <c r="E101" i="5"/>
  <c r="E100" i="5"/>
  <c r="E99" i="5"/>
  <c r="G45" i="3"/>
  <c r="G43" i="3"/>
  <c r="G44" i="3"/>
  <c r="G46" i="3"/>
  <c r="G47" i="3"/>
  <c r="G48" i="3"/>
  <c r="G49" i="3"/>
  <c r="G42" i="3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L37" i="3"/>
  <c r="H35" i="3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G63" i="2"/>
  <c r="G61" i="2"/>
  <c r="G60" i="2"/>
  <c r="F31" i="3"/>
  <c r="E31" i="3"/>
  <c r="D31" i="3"/>
  <c r="M31" i="3"/>
  <c r="C31" i="3"/>
  <c r="L29" i="3"/>
  <c r="L31" i="3"/>
  <c r="L30" i="3"/>
  <c r="L33" i="3"/>
  <c r="K54" i="2"/>
  <c r="K51" i="2"/>
  <c r="K48" i="2"/>
  <c r="K34" i="2"/>
  <c r="K36" i="2"/>
  <c r="K37" i="2"/>
  <c r="K33" i="2"/>
  <c r="K38" i="2"/>
  <c r="K35" i="2"/>
  <c r="H29" i="2"/>
  <c r="H30" i="2"/>
  <c r="H28" i="2"/>
  <c r="G3" i="3"/>
  <c r="G4" i="3"/>
  <c r="G6" i="3"/>
  <c r="G7" i="3"/>
  <c r="G8" i="3"/>
  <c r="G10" i="3"/>
  <c r="G11" i="3"/>
  <c r="G12" i="3"/>
  <c r="G13" i="3"/>
  <c r="G20" i="3"/>
  <c r="G22" i="3"/>
  <c r="G24" i="3"/>
  <c r="G25" i="3"/>
  <c r="G26" i="3"/>
  <c r="G27" i="3"/>
  <c r="G2" i="3"/>
  <c r="G19" i="2"/>
  <c r="G18" i="2"/>
  <c r="Q20" i="2"/>
  <c r="Q19" i="2"/>
  <c r="Q21" i="2"/>
  <c r="Q22" i="2"/>
  <c r="L20" i="3"/>
  <c r="H21" i="3"/>
  <c r="H20" i="3"/>
  <c r="R15" i="2"/>
  <c r="P18" i="2"/>
  <c r="P20" i="2"/>
  <c r="P19" i="2"/>
  <c r="P21" i="2"/>
  <c r="P22" i="2"/>
  <c r="G26" i="5"/>
  <c r="G27" i="5"/>
  <c r="G28" i="5"/>
  <c r="G29" i="5"/>
  <c r="G30" i="5"/>
  <c r="G31" i="5"/>
  <c r="G32" i="5"/>
  <c r="G33" i="5"/>
  <c r="G34" i="5"/>
  <c r="G35" i="5"/>
  <c r="G36" i="5"/>
  <c r="G25" i="5"/>
  <c r="G20" i="2"/>
  <c r="G21" i="2"/>
  <c r="G22" i="2"/>
  <c r="H22" i="3"/>
  <c r="I15" i="3"/>
  <c r="F14" i="3"/>
  <c r="D14" i="3"/>
  <c r="R8" i="3"/>
  <c r="P14" i="2"/>
  <c r="R3" i="2"/>
  <c r="R4" i="2"/>
  <c r="R5" i="2"/>
  <c r="R6" i="2"/>
  <c r="R7" i="2"/>
  <c r="R8" i="2"/>
  <c r="R9" i="2"/>
  <c r="R10" i="2"/>
  <c r="R11" i="2"/>
  <c r="R12" i="2"/>
  <c r="R13" i="2"/>
  <c r="R14" i="2"/>
  <c r="R16" i="2"/>
  <c r="R2" i="2"/>
  <c r="P16" i="2"/>
  <c r="U3" i="3"/>
  <c r="U4" i="3"/>
  <c r="U5" i="3"/>
  <c r="U6" i="3"/>
  <c r="U7" i="3"/>
  <c r="U8" i="3"/>
  <c r="U9" i="3"/>
  <c r="U10" i="3"/>
  <c r="U11" i="3"/>
  <c r="U12" i="3"/>
  <c r="U13" i="3"/>
  <c r="U14" i="3"/>
  <c r="U2" i="3"/>
  <c r="R2" i="3"/>
  <c r="P2" i="2"/>
  <c r="R6" i="3"/>
  <c r="R7" i="3"/>
  <c r="R9" i="3"/>
  <c r="R10" i="3"/>
  <c r="R11" i="3"/>
  <c r="R12" i="3"/>
  <c r="R13" i="3"/>
  <c r="R14" i="3"/>
  <c r="R3" i="3"/>
  <c r="R4" i="3"/>
  <c r="R5" i="3"/>
  <c r="P8" i="2"/>
  <c r="T7" i="3"/>
  <c r="S13" i="3"/>
  <c r="S12" i="3"/>
  <c r="S11" i="3"/>
  <c r="S7" i="3"/>
  <c r="T8" i="3"/>
  <c r="S8" i="3"/>
  <c r="G2" i="6"/>
  <c r="G3" i="6"/>
  <c r="G2" i="5"/>
  <c r="Q2" i="2"/>
  <c r="G3" i="5"/>
  <c r="P3" i="2"/>
  <c r="P4" i="2"/>
  <c r="P5" i="2"/>
  <c r="P6" i="2"/>
  <c r="P7" i="2"/>
  <c r="P9" i="2"/>
  <c r="P10" i="2"/>
  <c r="P11" i="2"/>
  <c r="P12" i="2"/>
  <c r="P13" i="2"/>
  <c r="P15" i="2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</calcChain>
</file>

<file path=xl/sharedStrings.xml><?xml version="1.0" encoding="utf-8"?>
<sst xmlns="http://schemas.openxmlformats.org/spreadsheetml/2006/main" count="822" uniqueCount="365">
  <si>
    <t>Sample</t>
  </si>
  <si>
    <t>Date</t>
  </si>
  <si>
    <t>he4</t>
  </si>
  <si>
    <t>he4err</t>
  </si>
  <si>
    <t>he3</t>
  </si>
  <si>
    <t>he3err</t>
  </si>
  <si>
    <t>pressure</t>
  </si>
  <si>
    <t>vol</t>
  </si>
  <si>
    <t>split</t>
  </si>
  <si>
    <t>New_York_2_5_4k_REP_Sample_1311</t>
  </si>
  <si>
    <t>New_York_2_5_4k_REP2_Sample_1312</t>
  </si>
  <si>
    <t>New_York_2_5_4k_Sample_1313</t>
  </si>
  <si>
    <t>New_York_2_5_4k_Sample_1313_1aux2</t>
  </si>
  <si>
    <t>New_York_2_5_4k_restoftube_Sample_1314</t>
  </si>
  <si>
    <t>Cherokee_182C_Sample_1315</t>
  </si>
  <si>
    <t>Proc_Blank_124_Sample_1316</t>
  </si>
  <si>
    <t>Seneca_Header_REP_Sample_1317</t>
  </si>
  <si>
    <t>Placerita_Kennedy_NRc_10_2_Sample_1318</t>
  </si>
  <si>
    <t>Placerita_PW_York_36_Sample_1319</t>
  </si>
  <si>
    <t>Placerita_PW_Kraft_9_21_3_Sample_1320</t>
  </si>
  <si>
    <t>Boggy_Creek_2_91214_Sample_1321</t>
  </si>
  <si>
    <t>Proc_Air_185_Sample_1322</t>
  </si>
  <si>
    <t>Proc_Air_186_Sample_1323</t>
  </si>
  <si>
    <t>MCD-LHSp-3W-2A_Sample_1325_1aux1</t>
  </si>
  <si>
    <t>MCD-LHSp-3W-2A_Sample_1325_2aux2</t>
  </si>
  <si>
    <t>MCD_LHSp_3W-2A_1B_Sample_1327_3aux2</t>
  </si>
  <si>
    <t>MCD_LHSp_3W-2A_1B_Sample_1328_1aux2</t>
  </si>
  <si>
    <t>Proc_Air_187_Sample_1329</t>
  </si>
  <si>
    <t>Proc_Air_188_Sample_1330_mani</t>
  </si>
  <si>
    <t>Proc_Air_188_Sample_1330_1aux2</t>
  </si>
  <si>
    <t>Proc_Air_188_Sample_1330_2aux2</t>
  </si>
  <si>
    <t>Proc_Air_188_Sample_1330_3aux2</t>
  </si>
  <si>
    <t>Proc_Air_189_Sample_1331_mani</t>
  </si>
  <si>
    <t>Proc_Air_190_Sample_1332_mani</t>
  </si>
  <si>
    <t>Proc_Air_190_Sample_1332_1aux2</t>
  </si>
  <si>
    <t>Proc_Air_190_Sample_1332_2aux2</t>
  </si>
  <si>
    <t>Proc_Air_190_Sample_1332_3aux2</t>
  </si>
  <si>
    <t>N/A</t>
  </si>
  <si>
    <t>pip</t>
  </si>
  <si>
    <t>1aux2</t>
  </si>
  <si>
    <t>2aux2</t>
  </si>
  <si>
    <t>3aux2</t>
  </si>
  <si>
    <t>mani</t>
  </si>
  <si>
    <t>Number</t>
  </si>
  <si>
    <t>UNKNOWN</t>
  </si>
  <si>
    <t>Prep Blank</t>
  </si>
  <si>
    <t>Label</t>
  </si>
  <si>
    <t>Prep Air 1883</t>
  </si>
  <si>
    <t>Prep Air 1884</t>
  </si>
  <si>
    <t>Prep Air 1885</t>
  </si>
  <si>
    <t>Prep Air 1886</t>
  </si>
  <si>
    <t>Prep Air 1887</t>
  </si>
  <si>
    <t>Prep Air 1888</t>
  </si>
  <si>
    <t>Prep Air 1889</t>
  </si>
  <si>
    <t>Prep Air 1890</t>
  </si>
  <si>
    <t>Prep Air 1891</t>
  </si>
  <si>
    <t>Prep Air 1892</t>
  </si>
  <si>
    <t>Prep Air 1893</t>
  </si>
  <si>
    <t>Prep Air 1894</t>
  </si>
  <si>
    <t>Prep Air 1894 (2)</t>
  </si>
  <si>
    <t>Prep Air 1896</t>
  </si>
  <si>
    <t>Prep Air 1897</t>
  </si>
  <si>
    <t>Prep Air 1898</t>
  </si>
  <si>
    <t>Prep Air 1899</t>
  </si>
  <si>
    <t>Prep Air 1900</t>
  </si>
  <si>
    <t>Prep Air 1901</t>
  </si>
  <si>
    <t>Prep Air 1902</t>
  </si>
  <si>
    <t>Prep Air 1903</t>
  </si>
  <si>
    <t>pressureerr</t>
  </si>
  <si>
    <t>Proc_Air_184_Sample_1310</t>
  </si>
  <si>
    <t>Proc_Air_163</t>
  </si>
  <si>
    <t>F1004_Well15_0506_Sample_1377_3aux2</t>
  </si>
  <si>
    <t>F1004_Well15_pip_Sample_1378_1aux2</t>
  </si>
  <si>
    <t>F1002_Well18_0506_Sample_1379_4aux2</t>
  </si>
  <si>
    <t>F1002 Well18 Sample 1379 pip 2aux2</t>
  </si>
  <si>
    <t>F1007 Gwisho Sample 1380 pip 2aux2</t>
  </si>
  <si>
    <t>Proc Air 198 Sample 1381 1aux2</t>
  </si>
  <si>
    <t>Proc Air 198 Sample 1381 2aux2</t>
  </si>
  <si>
    <t>Proc Air 199 Sample 1382 3aux2</t>
  </si>
  <si>
    <t>Proc Blank 127 Sample 1383</t>
  </si>
  <si>
    <t>4aux2</t>
  </si>
  <si>
    <t>Prep Air 1971</t>
  </si>
  <si>
    <t>Prep Air 1972</t>
  </si>
  <si>
    <t>Prep Air 1973</t>
  </si>
  <si>
    <t>Prep Air 1975</t>
  </si>
  <si>
    <t>Prep Air 1976</t>
  </si>
  <si>
    <t>Prep Air 1977</t>
  </si>
  <si>
    <t>Prep Air 1978</t>
  </si>
  <si>
    <t>Prep Air 1979</t>
  </si>
  <si>
    <t>Prep Air 1980</t>
  </si>
  <si>
    <t>Prep Air 1981</t>
  </si>
  <si>
    <t>Prep Air 1982</t>
  </si>
  <si>
    <t>Prep Air 1983</t>
  </si>
  <si>
    <t>Proc Blank 128 Sample 1384</t>
  </si>
  <si>
    <t>Blank</t>
  </si>
  <si>
    <t>Proc Blank 131 Sample 1397</t>
  </si>
  <si>
    <t>Proc Air 219; Sample 1495 mani</t>
  </si>
  <si>
    <t>Proc Air 219; Sample 1495 1aux2</t>
  </si>
  <si>
    <t>Proc Air 219; Sample 1496 2aux2</t>
  </si>
  <si>
    <t>Proc Air 219; Sample 1495 3aux2</t>
  </si>
  <si>
    <t>MCD-LHsp-3w-2B 0506 rerun Sample 1497 3aux2</t>
  </si>
  <si>
    <t>MCD-LHsp-3w-1A 0506 rerun Sample 1498 3aux2</t>
  </si>
  <si>
    <t>MCD-LHsp-3w-1A 0506 rerun Sample 1498 4aux2</t>
  </si>
  <si>
    <t>Prep Air 2087</t>
  </si>
  <si>
    <t>Prep Air 2088</t>
  </si>
  <si>
    <t>Prep Air 2089</t>
  </si>
  <si>
    <t>Prep Air 2090</t>
  </si>
  <si>
    <t>Prep Air 2091</t>
  </si>
  <si>
    <t>Prep Air 2092</t>
  </si>
  <si>
    <t>Prep Air 2093</t>
  </si>
  <si>
    <t>Prep Air 2094</t>
  </si>
  <si>
    <t>Prep Air 2095</t>
  </si>
  <si>
    <t>Prep Air 2096</t>
  </si>
  <si>
    <t>Prep Air 2097</t>
  </si>
  <si>
    <t>Prep Air 2098</t>
  </si>
  <si>
    <t>Prep Air 2099</t>
  </si>
  <si>
    <t>Prep Air 2100</t>
  </si>
  <si>
    <t>Prep Air 2101</t>
  </si>
  <si>
    <t>Prep Air 2102</t>
  </si>
  <si>
    <t>Prep Air 2103</t>
  </si>
  <si>
    <t>Prep Air 2106</t>
  </si>
  <si>
    <t>Prep Air 2107</t>
  </si>
  <si>
    <t>Prep Air 2108</t>
  </si>
  <si>
    <t>Prep Air 2109</t>
  </si>
  <si>
    <t>Prep Air 2110</t>
  </si>
  <si>
    <t>Prep Air 2112</t>
  </si>
  <si>
    <t>Prep Air 2114</t>
  </si>
  <si>
    <t>Proc Blank Sample 1469 mani</t>
  </si>
  <si>
    <t>Proc Blank Sample 1445</t>
  </si>
  <si>
    <t>steph's</t>
  </si>
  <si>
    <t>Comment</t>
  </si>
  <si>
    <t>Placerita PW Delhy Injectate T1Inf</t>
  </si>
  <si>
    <t>ASW 86 Sample 1086</t>
  </si>
  <si>
    <t>Maricopa West Pond Sample 1087</t>
  </si>
  <si>
    <t>ASW87 Sample 1088</t>
  </si>
  <si>
    <t>Placerita PW Delhy Injectate T1 Effluent</t>
  </si>
  <si>
    <t>Midway Sunset SE Taft</t>
  </si>
  <si>
    <t>11/22/19</t>
  </si>
  <si>
    <t>11/23/19</t>
  </si>
  <si>
    <t>11/24/19</t>
  </si>
  <si>
    <t>Proc Blank 118</t>
  </si>
  <si>
    <t>11/21/19</t>
  </si>
  <si>
    <t>MS PW Seneca Injectate Sample 1385</t>
  </si>
  <si>
    <t>MS PW Fee Surge Tank Sample 1386</t>
  </si>
  <si>
    <t>Ms PW 2-2 Outflow Sample 1387</t>
  </si>
  <si>
    <t>ASW92 Sample 1388</t>
  </si>
  <si>
    <t>Ms Gov Surge Tank Sample 1389</t>
  </si>
  <si>
    <t>Placerita Delhy Injectate Influent 3 Sample 1390</t>
  </si>
  <si>
    <t>Proc Blank 129 Sample 1392</t>
  </si>
  <si>
    <t>Ms Gov Surge Tank 2 Sample 1393</t>
  </si>
  <si>
    <t>Placerita Sedlacek WD8 Sample 1394</t>
  </si>
  <si>
    <t>Nixon 5 2/2 Sample 1434</t>
  </si>
  <si>
    <t>Placerita PW Pryor Sample 1435</t>
  </si>
  <si>
    <t>ASW 96 Sample 1436</t>
  </si>
  <si>
    <t>Proc blank Sample 1438</t>
  </si>
  <si>
    <t>Proc blank Sample 1439</t>
  </si>
  <si>
    <t>weight</t>
  </si>
  <si>
    <t>temp</t>
  </si>
  <si>
    <t>temp_err</t>
  </si>
  <si>
    <t>water_batch</t>
  </si>
  <si>
    <t>tube</t>
  </si>
  <si>
    <t>allline</t>
  </si>
  <si>
    <t>ASW 97 Sample 1437</t>
  </si>
  <si>
    <t>stephs</t>
  </si>
  <si>
    <t>Proc Blank</t>
  </si>
  <si>
    <t>ASW8687comp</t>
  </si>
  <si>
    <t>weight_err</t>
  </si>
  <si>
    <t>Placerita PW Orwig 8H (3) Sample 994</t>
  </si>
  <si>
    <t>Proc Air 152 Sample 991</t>
  </si>
  <si>
    <t>Proc Blank 115</t>
  </si>
  <si>
    <t>10/20/19</t>
  </si>
  <si>
    <t>Proc Air 153 Sample 997</t>
  </si>
  <si>
    <t>10/14/19</t>
  </si>
  <si>
    <t>Prep Air 1579</t>
  </si>
  <si>
    <t>Prep Air 1580</t>
  </si>
  <si>
    <t>Prep Air 1581</t>
  </si>
  <si>
    <t>Prep Air 1582</t>
  </si>
  <si>
    <t>Prep Air 1583</t>
  </si>
  <si>
    <t>Prep Air 1584</t>
  </si>
  <si>
    <t>Prep Air 1585</t>
  </si>
  <si>
    <t>Prep Air 1586</t>
  </si>
  <si>
    <t>Prep Air 1587</t>
  </si>
  <si>
    <t>Prep Air 1588</t>
  </si>
  <si>
    <t>Prep Air 1589</t>
  </si>
  <si>
    <t>Prep Air 1590</t>
  </si>
  <si>
    <t>Prep Air 1591</t>
  </si>
  <si>
    <t>Proc Blank Sample 1509</t>
  </si>
  <si>
    <t>ASW 103 Sample 1510</t>
  </si>
  <si>
    <t>Physic Well 3 Sample 1511</t>
  </si>
  <si>
    <t>Badger Well 1 Sample 1512</t>
  </si>
  <si>
    <t>Annie ASW</t>
  </si>
  <si>
    <t xml:space="preserve">ASW 102 Sample 1508 </t>
  </si>
  <si>
    <t>All line</t>
  </si>
  <si>
    <t>ASW 104 comp</t>
  </si>
  <si>
    <t>Proc Blank O2-O6 Sample 1499</t>
  </si>
  <si>
    <t>Proc Air 221 Sample 1515 mani</t>
  </si>
  <si>
    <t>Proc Air 221 Sample 1515 1aux2</t>
  </si>
  <si>
    <t>Proc Air 221 Sample 1515 2aux2</t>
  </si>
  <si>
    <t>Proc Air 221 Sample 1515 3aux2</t>
  </si>
  <si>
    <t>PC PW-USL 17-35 Sample 1517 mani</t>
  </si>
  <si>
    <t>PC PW-USL 17-35 Sample 1517 1 aux2</t>
  </si>
  <si>
    <t>MS PW-Ethel D 605 Sample 1518 mani</t>
  </si>
  <si>
    <t>McVan-21 Sample 1519 1aux2</t>
  </si>
  <si>
    <t>PC PW - Enas 23 - 2R Sample 1520</t>
  </si>
  <si>
    <t>MS PW-Ethel D 605 Dup Sample 1521 mani</t>
  </si>
  <si>
    <t>MS PW-Ethel D 605 Dup Sample 1521 1xAux2</t>
  </si>
  <si>
    <t>MS PW-Ethel 469 Sample 1522 1aux2</t>
  </si>
  <si>
    <t xml:space="preserve">PC PW - Enas 23 - 2R Sample dup 1523 </t>
  </si>
  <si>
    <t>Proc Blank Sample 1526</t>
  </si>
  <si>
    <t>Haylayn 200227 C1 Sample 1527 mani</t>
  </si>
  <si>
    <t>Shumayt 20027 B1 Sample 1528</t>
  </si>
  <si>
    <t>Dima 200229 E1 Sample 1529 mani</t>
  </si>
  <si>
    <t>Al Thowarah 200226 A1 Sample 1530 mani</t>
  </si>
  <si>
    <t>Misfah 200301 F1 Sample 1531 mani</t>
  </si>
  <si>
    <t>Proc Air 225 Sample 1532 mani</t>
  </si>
  <si>
    <t>Proc Air 226 Sample 1533 mani</t>
  </si>
  <si>
    <t>Proc Air 227 Sample 1534 1xAux2</t>
  </si>
  <si>
    <t>Proc Air 228 Sample 1535 mani</t>
  </si>
  <si>
    <t>Prep Air 2196</t>
  </si>
  <si>
    <t>Prep Air 2197</t>
  </si>
  <si>
    <t>Prep Air 2198</t>
  </si>
  <si>
    <t>Prep Air 2199</t>
  </si>
  <si>
    <t>Prep Air 2200</t>
  </si>
  <si>
    <t>Prep Air 2201</t>
  </si>
  <si>
    <t>Prep Air 2202</t>
  </si>
  <si>
    <t>Prep Air 2203</t>
  </si>
  <si>
    <t>Prep Air 2204</t>
  </si>
  <si>
    <t>Prep Air 2205</t>
  </si>
  <si>
    <t>Prep Air 2206</t>
  </si>
  <si>
    <t>Prep Air 2207</t>
  </si>
  <si>
    <t>Prep Air 2208</t>
  </si>
  <si>
    <t>Prep Air 2209</t>
  </si>
  <si>
    <t>Prep Air 2210</t>
  </si>
  <si>
    <t>Prep Air 2211</t>
  </si>
  <si>
    <t>Prep Air 2212</t>
  </si>
  <si>
    <t>Prep Air 2213</t>
  </si>
  <si>
    <t>Prep Air 2214</t>
  </si>
  <si>
    <t>Prep Air 2215</t>
  </si>
  <si>
    <t>Proc Blank Sample 1514</t>
  </si>
  <si>
    <t>Proc Air 224 Sample 1525 mani</t>
  </si>
  <si>
    <t>McVan-21 Sample 1519 2aux2</t>
  </si>
  <si>
    <t>Lubungu 2 Sample 1827 3aux2</t>
  </si>
  <si>
    <t>Lubungu 2 Sample 1828 3aux2</t>
  </si>
  <si>
    <t>Mosali 2 Sample 1829 0506 2aux2</t>
  </si>
  <si>
    <t>peak looks ok but too close to saturation</t>
  </si>
  <si>
    <t>Mosali 2 Sample 1829 0506 3aux2</t>
  </si>
  <si>
    <t>Mosali 2 Sample 1829 0405 1aux2</t>
  </si>
  <si>
    <t>20B Sample 1829 0506</t>
  </si>
  <si>
    <t>too close to oversaturation but peak looks ok</t>
  </si>
  <si>
    <t>20A Sample 1832 0506 3aux2</t>
  </si>
  <si>
    <t>Proc Air 278 Sample 1833 0506 3aux2</t>
  </si>
  <si>
    <t>Proc Air 279 Sample 1833 0405 1aux2</t>
  </si>
  <si>
    <t>Proc Air 279 Sample 1833 0405 2aux2</t>
  </si>
  <si>
    <t>Proc Air 281; Sample 1836; Pip Mani</t>
  </si>
  <si>
    <t>Proc Air 281; Sample 1836; Pip 1xAux2</t>
  </si>
  <si>
    <t>20B new pip vol Sample 1831 0405 1aux2</t>
  </si>
  <si>
    <t>20B new pip vol Sample 1831 0405 2aux2</t>
  </si>
  <si>
    <t>Prep Air 2594</t>
  </si>
  <si>
    <t>Prep Air 2595</t>
  </si>
  <si>
    <t>Prep Air 2595-2</t>
  </si>
  <si>
    <t>Prep Air 2596</t>
  </si>
  <si>
    <t>Prep Air 2597</t>
  </si>
  <si>
    <t>Prep Air 2598</t>
  </si>
  <si>
    <t>Prep Air 2599</t>
  </si>
  <si>
    <t>Prep Air 2600</t>
  </si>
  <si>
    <t>Prep Air 2601</t>
  </si>
  <si>
    <t>Prep Air 2602</t>
  </si>
  <si>
    <t>Prep Air 2603</t>
  </si>
  <si>
    <t>Prep Air 2604</t>
  </si>
  <si>
    <t>Prep Air 2605</t>
  </si>
  <si>
    <t>Prep Air 2606</t>
  </si>
  <si>
    <t>Prep Air 2607</t>
  </si>
  <si>
    <t>Prep Air 2608</t>
  </si>
  <si>
    <t>Prep Air 2609</t>
  </si>
  <si>
    <t>Prep Air 2610</t>
  </si>
  <si>
    <t>Prep Air 2611</t>
  </si>
  <si>
    <t>Prep Air 2612</t>
  </si>
  <si>
    <t>Prep Air 2613</t>
  </si>
  <si>
    <t>Prep Air 2614</t>
  </si>
  <si>
    <t>Proc Air 293 Sample 1904</t>
  </si>
  <si>
    <t>Proc Air 294 Sample 1905</t>
  </si>
  <si>
    <t>Proc Air 296 Sample 1918</t>
  </si>
  <si>
    <t/>
  </si>
  <si>
    <t>Kern PW Tank T-2101 Inj REP Sample 1922</t>
  </si>
  <si>
    <t>Kern PW T-5000 Excess PW Sample 1924</t>
  </si>
  <si>
    <t>ASW A9R Sample 1925</t>
  </si>
  <si>
    <t>Proc Air 297 Sample 1927</t>
  </si>
  <si>
    <t>Kern PW T-7602 Brine Sample 1928</t>
  </si>
  <si>
    <t>Kern PW Monte Crist 27-1A</t>
  </si>
  <si>
    <t>Green and Whit 10R Sample 1930</t>
  </si>
  <si>
    <t>SA PW Ros 40B Sample 1931</t>
  </si>
  <si>
    <t>Kern PW Chanslor 93 Sample 1932</t>
  </si>
  <si>
    <t>ASW A11 Sample 1933</t>
  </si>
  <si>
    <t>ASW A12 Sample 1935</t>
  </si>
  <si>
    <t>SA PW RO Reject Brine Sample 1936</t>
  </si>
  <si>
    <t>SA PW ROS 275 Sample 1937</t>
  </si>
  <si>
    <t>Proc Air 298 Sample 1938</t>
  </si>
  <si>
    <t>Ros 197-1A Sample 1939</t>
  </si>
  <si>
    <t>Proc Air 300 Sample 1946</t>
  </si>
  <si>
    <t>Proc Air 301 Sample 1947</t>
  </si>
  <si>
    <t>Proc Air 302 Sample 1953 1aux</t>
  </si>
  <si>
    <t>Proc Air 302 Sample 1953 2aux</t>
  </si>
  <si>
    <t>Proc Air 302 Sample 1953 3aux</t>
  </si>
  <si>
    <t>Proc Air 303 Sample 1983</t>
  </si>
  <si>
    <t>Proc Air 304 Sample 1985</t>
  </si>
  <si>
    <t>Proc Air 305 Sample 1987</t>
  </si>
  <si>
    <t>Proc Air 306 Sample 1988</t>
  </si>
  <si>
    <t>ORR - 1161HA-12 Sample 1991</t>
  </si>
  <si>
    <t>ORR - 1161HA-12 Sample 1991 1aux2</t>
  </si>
  <si>
    <t>ORR - 1161HA-12 residual Sample 1992 1aux2</t>
  </si>
  <si>
    <t>ORR 1017-11 Sample 1993 1aux2</t>
  </si>
  <si>
    <t>ORR 1087HA-12 Sample 1994 1aux2</t>
  </si>
  <si>
    <t>ORR 112A-1 Sample 1995 1aux2</t>
  </si>
  <si>
    <t>ORR 112A-1 just He repeat Sample 1996 1aux2</t>
  </si>
  <si>
    <t>CRC-OWE-008 Sample 1997</t>
  </si>
  <si>
    <t>CRC-OWE-008 residual rep Sample 1998</t>
  </si>
  <si>
    <t>Proc Air 307 Sample 1999</t>
  </si>
  <si>
    <t>Proc Air 307 Sample 1999, 1xAUX2</t>
  </si>
  <si>
    <t>Proc Air 307 Sample 1999, 2xAUX2</t>
  </si>
  <si>
    <t>Proc Air 308 Sample 2001</t>
  </si>
  <si>
    <t>CRC OWE 066 Sample 2002</t>
  </si>
  <si>
    <t>CRC-OSD-008 Sample 2003 1aux2</t>
  </si>
  <si>
    <t>CRC-OSD-008 tube 1 rerun Sample 2005 mani</t>
  </si>
  <si>
    <t>CRC OSF 017 Sample 2006 mani</t>
  </si>
  <si>
    <t>Proc Air 309 Sample 2007</t>
  </si>
  <si>
    <t>Proc Air 310 Sample 2008</t>
  </si>
  <si>
    <t>Proc Air 310 1aux2 Sample 2008</t>
  </si>
  <si>
    <t>Proc Air 310 2aux2 Sample 2008</t>
  </si>
  <si>
    <t>Proc Air 310 3aux2 Sample 2008</t>
  </si>
  <si>
    <t>Proc Air 311 Sample 2009</t>
  </si>
  <si>
    <t>Proc Air 312 Sample 2010</t>
  </si>
  <si>
    <t>Metson K119-24 Sample 2011</t>
  </si>
  <si>
    <t>Metson K119-24 REP Sample 2012</t>
  </si>
  <si>
    <t>ORR 1087HA-12 REP Sample 2014</t>
  </si>
  <si>
    <t>Proc Air 313 Sample 2022 mani</t>
  </si>
  <si>
    <t>Proc Air 313 Sample 2022 1aux2</t>
  </si>
  <si>
    <t>Proc Air 313 Sample 2022 2aux2</t>
  </si>
  <si>
    <t>Proc Air 313 Sample 2022 3aux2</t>
  </si>
  <si>
    <t>Proc Air 314 Sample 2023 mani</t>
  </si>
  <si>
    <t>20B Sample 2024 3aux2</t>
  </si>
  <si>
    <t>Proc Air 315 Sample 2048 mani</t>
  </si>
  <si>
    <t>Proc Air 315 Sample 2048 1aux2</t>
  </si>
  <si>
    <t>Proc Air 315 Sample 2048 2aux2</t>
  </si>
  <si>
    <t>Proc Air 315 Sample 2048 3aux2</t>
  </si>
  <si>
    <t>Proc Air 316 Sample 2057 mani</t>
  </si>
  <si>
    <t>Proc Air 317 Sample 2058 mani</t>
  </si>
  <si>
    <t>Proc Blank Sample 2059 mani</t>
  </si>
  <si>
    <t>Proc Air 318 Sample 2060 mani</t>
  </si>
  <si>
    <t>Aera Metson Injectate Sample 2061 mani</t>
  </si>
  <si>
    <t>Orrande Outflow Injectate Sample 2062 mani</t>
  </si>
  <si>
    <t xml:space="preserve">Lobos spring Sample 2063 mani </t>
  </si>
  <si>
    <t>CRC T 7501 Inject Sample 2064</t>
  </si>
  <si>
    <t>Orrande J16-3 Sample 2065</t>
  </si>
  <si>
    <t>Orrande J2-10 Sample 2067</t>
  </si>
  <si>
    <t>Kern CO 36 2045-9 Sample 2068</t>
  </si>
  <si>
    <t>Kern CO 36 2045-9 Sample 2068 1aux2</t>
  </si>
  <si>
    <t>Proc Air 320 Sample 2071</t>
  </si>
  <si>
    <t>Proc Air 321 Sample 2081</t>
  </si>
  <si>
    <t>ASW 1/7 Sample 2091</t>
  </si>
  <si>
    <t>ASW 2/7 Sample 2091</t>
  </si>
  <si>
    <t>ASW 4/7 Sample 2092</t>
  </si>
  <si>
    <t>ASW 3/7 Sample 2093</t>
  </si>
  <si>
    <t>Proc Air 322 Sample 2099</t>
  </si>
  <si>
    <t>Comp Blank</t>
  </si>
  <si>
    <t>20b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</si>
</sst>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-* #,##0.00_-;\-* #,##0.00_-;_-* &quot;-&quot;??_-;_-@_-"/>
    <numFmt numFmtId="164" formatCode="0.0000"/>
    <numFmt numFmtId="165" formatCode="0.0"/>
    <numFmt numFmtId="166" formatCode="0.000000"/>
    <numFmt numFmtId="167" formatCode="0.000E+00"/>
    <numFmt numFmtId="168" formatCode="mm/dd/yy;@"/>
    <numFmt numFmtId="169" formatCode="yyyy\-mm\-dd\ hh:mm:ss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rgb="FF6897BB"/>
      <name val="Courier New"/>
      <family val="3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14" fontId="0" fillId="0" borderId="0" xfId="0" applyNumberFormat="1"/>
    <xf numFmtId="0" fontId="0" fillId="0" borderId="1" xfId="0" applyBorder="1"/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NumberFormat="1"/>
    <xf numFmtId="11" fontId="0" fillId="0" borderId="0" xfId="0" applyNumberFormat="1"/>
    <xf numFmtId="10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165" fontId="0" fillId="2" borderId="0" xfId="0" applyNumberFormat="1" applyFill="1"/>
    <xf numFmtId="22" fontId="0" fillId="0" borderId="0" xfId="0" applyNumberFormat="1"/>
    <xf numFmtId="43" fontId="0" fillId="0" borderId="0" xfId="1" applyFont="1"/>
    <xf numFmtId="166" fontId="0" fillId="0" borderId="0" xfId="0" applyNumberFormat="1"/>
    <xf numFmtId="4" fontId="0" fillId="0" borderId="0" xfId="0" applyNumberFormat="1" applyAlignment="1">
      <alignment vertical="center" wrapText="1"/>
    </xf>
    <xf numFmtId="167" fontId="0" fillId="0" borderId="0" xfId="0" applyNumberFormat="1"/>
    <xf numFmtId="0" fontId="0" fillId="3" borderId="0" xfId="0" applyFill="1"/>
    <xf numFmtId="0" fontId="0" fillId="0" borderId="0" xfId="0" applyBorder="1"/>
    <xf numFmtId="168" fontId="0" fillId="0" borderId="0" xfId="0" applyNumberFormat="1"/>
    <xf numFmtId="0" fontId="2" fillId="0" borderId="0" xfId="0" applyFont="1"/>
    <xf numFmtId="165" fontId="0" fillId="4" borderId="0" xfId="0" applyNumberFormat="1" applyFill="1"/>
    <xf numFmtId="0" fontId="2" fillId="4" borderId="0" xfId="0" applyFont="1" applyFill="1" applyBorder="1"/>
    <xf numFmtId="165" fontId="0" fillId="4" borderId="0" xfId="0" applyNumberFormat="1" applyFill="1" applyBorder="1"/>
    <xf numFmtId="0" fontId="3" fillId="0" borderId="0" xfId="0" applyFont="1"/>
    <xf numFmtId="165" fontId="0" fillId="5" borderId="0" xfId="0" applyNumberFormat="1" applyFill="1" applyBorder="1"/>
    <xf numFmtId="43" fontId="0" fillId="4" borderId="0" xfId="1" applyFont="1" applyFill="1"/>
    <xf numFmtId="166" fontId="0" fillId="4" borderId="0" xfId="0" applyNumberFormat="1" applyFill="1"/>
    <xf numFmtId="0" fontId="0" fillId="4" borderId="0" xfId="0" applyFill="1"/>
    <xf numFmtId="14" fontId="0" fillId="4" borderId="0" xfId="0" applyNumberFormat="1" applyFill="1"/>
    <xf numFmtId="4" fontId="0" fillId="0" borderId="0" xfId="0" applyNumberFormat="1"/>
    <xf numFmtId="0" fontId="2" fillId="0" borderId="0" xfId="0" applyFont="1" applyAlignment="1">
      <alignment vertical="center" wrapText="1"/>
    </xf>
    <xf numFmtId="22" fontId="2" fillId="0" borderId="0" xfId="0" applyNumberFormat="1" applyFont="1" applyAlignment="1">
      <alignment vertical="center" wrapText="1"/>
    </xf>
    <xf numFmtId="11" fontId="4" fillId="0" borderId="0" xfId="0" applyNumberFormat="1" applyFont="1" applyAlignment="1">
      <alignment vertical="center"/>
    </xf>
    <xf numFmtId="167" fontId="0" fillId="0" borderId="0" xfId="0" applyNumberFormat="1" applyFill="1"/>
    <xf numFmtId="0" fontId="0" fillId="0" borderId="0" xfId="0" applyNumberFormat="1" applyFill="1"/>
    <xf numFmtId="169" fontId="0" fillId="0" borderId="0" xfId="0" applyNumberFormat="1" applyFont="1" applyFill="1" applyBorder="1" applyAlignment="1" applyProtection="1"/>
    <xf numFmtId="0" fontId="0" fillId="0" borderId="0" xfId="0" applyFill="1"/>
    <xf numFmtId="165" fontId="0" fillId="0" borderId="0" xfId="0" applyNumberFormat="1" applyFill="1"/>
    <xf numFmtId="11" fontId="0" fillId="0" borderId="0" xfId="0" applyNumberFormat="1" applyFill="1"/>
    <xf numFmtId="0" fontId="5" fillId="0" borderId="1" xfId="0" applyFont="1" applyBorder="1"/>
    <xf numFmtId="169" fontId="0" fillId="3" borderId="0" xfId="0" applyNumberFormat="1" applyFont="1" applyFill="1" applyBorder="1" applyAlignment="1" applyProtection="1"/>
  </cellXfs>
  <cellStyles count="2">
    <cellStyle name="Comma" xfId="1" builtinId="3"/>
    <cellStyle name="Normal" xfId="0" builtinId="0"/>
  </cellStyles>
  <dxfs count="25">
    <dxf>
      <font>
        <b/>
        <i val="0"/>
        <color rgb="FFFF0000"/>
      </font>
    </dxf>
    <dxf>
      <font>
        <b/>
        <i val="0"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b/>
        <i val="0"/>
        <color theme="4"/>
      </font>
    </dxf>
    <dxf>
      <font>
        <b/>
        <i val="0"/>
        <color theme="4"/>
      </font>
    </dxf>
    <dxf>
      <font>
        <b/>
        <i val="0"/>
        <color rgb="FFFF5353"/>
      </font>
    </dxf>
    <dxf>
      <font>
        <b/>
        <i val="0"/>
        <color rgb="FFFF0000"/>
      </font>
    </dxf>
    <dxf>
      <font>
        <b/>
        <i val="0"/>
        <color theme="4"/>
      </font>
    </dxf>
    <dxf>
      <font>
        <b/>
        <i val="0"/>
        <color rgb="FFFF0000"/>
      </font>
    </dxf>
    <dxf>
      <font>
        <b/>
        <i val="0"/>
        <color theme="4"/>
      </font>
    </dxf>
    <dxf>
      <font>
        <b/>
        <i val="0"/>
        <color rgb="FFFF0000"/>
      </font>
    </dxf>
    <dxf>
      <font>
        <b/>
        <i val="0"/>
        <color theme="4"/>
      </font>
    </dxf>
    <dxf>
      <font>
        <b/>
        <i val="0"/>
        <color theme="4"/>
      </font>
    </dxf>
    <dxf>
      <font>
        <b/>
        <i val="0"/>
        <color rgb="FFFF5353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b/>
        <i val="0"/>
        <color theme="4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b/>
        <i val="0"/>
        <color theme="4"/>
      </font>
    </dxf>
    <dxf>
      <font>
        <b/>
        <i val="0"/>
        <color rgb="FFFF0000"/>
      </font>
    </dxf>
    <dxf>
      <font>
        <b/>
        <i val="0"/>
        <color theme="4"/>
      </font>
    </dxf>
    <dxf>
      <font>
        <b/>
        <i val="0"/>
        <color theme="4"/>
      </font>
    </dxf>
    <dxf>
      <font>
        <b/>
        <i val="0"/>
        <color rgb="FFFF5353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He_proc_air!$S$7:$S$13</c:f>
              <c:numCache>
                <c:formatCode>General</c:formatCode>
                <c:ptCount val="7"/>
                <c:pt idx="0">
                  <c:v>258.39999999999998</c:v>
                </c:pt>
                <c:pt idx="1">
                  <c:v>189</c:v>
                </c:pt>
                <c:pt idx="2">
                  <c:v>298.10000000000002</c:v>
                </c:pt>
                <c:pt idx="3">
                  <c:v>38.700000000000003</c:v>
                </c:pt>
                <c:pt idx="4" formatCode="0.0">
                  <c:v>36.4</c:v>
                </c:pt>
                <c:pt idx="5" formatCode="0.0">
                  <c:v>41.8</c:v>
                </c:pt>
                <c:pt idx="6" formatCode="0.0">
                  <c:v>692</c:v>
                </c:pt>
              </c:numCache>
            </c:numRef>
          </c:xVal>
          <c:yVal>
            <c:numRef>
              <c:f>He_proc_air!$T$7:$T$13</c:f>
              <c:numCache>
                <c:formatCode>General</c:formatCode>
                <c:ptCount val="7"/>
                <c:pt idx="0">
                  <c:v>152522.82946363636</c:v>
                </c:pt>
                <c:pt idx="1">
                  <c:v>115953.77529999999</c:v>
                </c:pt>
                <c:pt idx="2">
                  <c:v>293251.60980600002</c:v>
                </c:pt>
                <c:pt idx="3">
                  <c:v>34896.527261000003</c:v>
                </c:pt>
                <c:pt idx="4">
                  <c:v>20200</c:v>
                </c:pt>
                <c:pt idx="5">
                  <c:v>23000</c:v>
                </c:pt>
                <c:pt idx="6">
                  <c:v>413641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A5-41A5-B9A2-8BDC0B3AB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629215"/>
        <c:axId val="371623391"/>
      </c:scatterChart>
      <c:valAx>
        <c:axId val="371629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623391"/>
        <c:crosses val="autoZero"/>
        <c:crossBetween val="midCat"/>
      </c:valAx>
      <c:valAx>
        <c:axId val="37162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629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563880</xdr:colOff>
      <xdr:row>3</xdr:row>
      <xdr:rowOff>80010</xdr:rowOff>
    </xdr:from>
    <xdr:to>
      <xdr:col>24</xdr:col>
      <xdr:colOff>259080</xdr:colOff>
      <xdr:row>18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3"/>
  <sheetViews>
    <sheetView tabSelected="1" zoomScale="90" zoomScaleNormal="90" workbookViewId="0">
      <pane ySplit="1" topLeftCell="A96" activePane="bottomLeft" state="frozen"/>
      <selection pane="bottomLeft" activeCell="K105" sqref="K105"/>
    </sheetView>
  </sheetViews>
  <sheetFormatPr defaultRowHeight="14.4" x14ac:dyDescent="0.3"/>
  <cols>
    <col min="1" max="1" width="44.77734375" customWidth="1"/>
    <col min="2" max="2" width="25" customWidth="1"/>
    <col min="3" max="3" width="13.33203125" customWidth="1"/>
    <col min="7" max="7" width="12" bestFit="1" customWidth="1"/>
    <col min="14" max="14" width="16.33203125" customWidth="1"/>
    <col min="15" max="15" width="9.77734375" bestFit="1" customWidth="1"/>
    <col min="16" max="16" width="12" bestFit="1" customWidth="1"/>
    <col min="17" max="17" width="27.33203125" customWidth="1"/>
    <col min="19" max="19" width="12" bestFit="1" customWidth="1"/>
  </cols>
  <sheetData>
    <row r="1" spans="1:20" s="41" customFormat="1" x14ac:dyDescent="0.3">
      <c r="A1" s="41" t="s">
        <v>0</v>
      </c>
      <c r="B1" s="41" t="s">
        <v>1</v>
      </c>
      <c r="C1" s="41" t="s">
        <v>2</v>
      </c>
      <c r="D1" s="41" t="s">
        <v>4</v>
      </c>
      <c r="E1" s="41" t="s">
        <v>3</v>
      </c>
      <c r="F1" s="41" t="s">
        <v>5</v>
      </c>
      <c r="G1" s="41" t="s">
        <v>6</v>
      </c>
      <c r="H1" s="41" t="s">
        <v>68</v>
      </c>
      <c r="I1" s="41" t="s">
        <v>7</v>
      </c>
      <c r="J1" s="41" t="s">
        <v>8</v>
      </c>
      <c r="K1" s="41" t="s">
        <v>156</v>
      </c>
      <c r="L1" s="41" t="s">
        <v>157</v>
      </c>
      <c r="M1" s="41" t="s">
        <v>158</v>
      </c>
      <c r="N1" s="41" t="s">
        <v>159</v>
      </c>
      <c r="O1" s="41" t="s">
        <v>160</v>
      </c>
    </row>
    <row r="2" spans="1:20" x14ac:dyDescent="0.3">
      <c r="A2" t="s">
        <v>9</v>
      </c>
      <c r="B2" s="1">
        <v>43899</v>
      </c>
      <c r="C2">
        <v>7099.309526</v>
      </c>
      <c r="D2">
        <v>1.9900000000000001E-4</v>
      </c>
      <c r="E2">
        <v>0.21134700000000001</v>
      </c>
      <c r="F2">
        <v>2.0999999999999999E-5</v>
      </c>
      <c r="G2">
        <v>364.40000000000003</v>
      </c>
      <c r="H2">
        <v>0.22360679774997899</v>
      </c>
      <c r="I2">
        <v>406</v>
      </c>
      <c r="J2" t="s">
        <v>39</v>
      </c>
      <c r="P2" s="7">
        <f>F2/D2</f>
        <v>0.10552763819095476</v>
      </c>
      <c r="Q2">
        <f>E2/C2</f>
        <v>2.9770078234506887E-5</v>
      </c>
      <c r="R2" s="7">
        <f>H2/G2</f>
        <v>6.1363007066404763E-4</v>
      </c>
      <c r="T2" s="6"/>
    </row>
    <row r="3" spans="1:20" x14ac:dyDescent="0.3">
      <c r="A3" t="s">
        <v>10</v>
      </c>
      <c r="B3" s="1">
        <v>43900</v>
      </c>
      <c r="C3">
        <v>44812.715671999998</v>
      </c>
      <c r="D3">
        <v>1.224E-3</v>
      </c>
      <c r="E3">
        <v>2.0826159999999998</v>
      </c>
      <c r="F3">
        <v>6.0000000000000002E-5</v>
      </c>
      <c r="G3">
        <v>248.59999999999997</v>
      </c>
      <c r="H3">
        <v>0.22360679774997899</v>
      </c>
      <c r="I3">
        <v>406</v>
      </c>
      <c r="J3" t="s">
        <v>42</v>
      </c>
      <c r="P3" s="7">
        <f t="shared" ref="P3:P15" si="0">F3/D3</f>
        <v>4.9019607843137254E-2</v>
      </c>
      <c r="R3" s="7">
        <f t="shared" ref="R3:R16" si="1">H3/G3</f>
        <v>8.9946419046652861E-4</v>
      </c>
    </row>
    <row r="4" spans="1:20" x14ac:dyDescent="0.3">
      <c r="A4" t="s">
        <v>11</v>
      </c>
      <c r="B4" s="1">
        <v>43900</v>
      </c>
      <c r="C4">
        <v>558820.388026</v>
      </c>
      <c r="D4">
        <v>1.5138E-2</v>
      </c>
      <c r="E4">
        <v>57.736012000000002</v>
      </c>
      <c r="F4">
        <v>2.1900000000000001E-4</v>
      </c>
      <c r="G4">
        <v>685.7</v>
      </c>
      <c r="H4">
        <v>0.22360679774997899</v>
      </c>
      <c r="I4">
        <v>206</v>
      </c>
      <c r="J4" t="s">
        <v>42</v>
      </c>
      <c r="P4" s="7">
        <f t="shared" si="0"/>
        <v>1.4466904478795086E-2</v>
      </c>
      <c r="R4" s="7">
        <f t="shared" si="1"/>
        <v>3.2610004046956245E-4</v>
      </c>
    </row>
    <row r="5" spans="1:20" x14ac:dyDescent="0.3">
      <c r="A5" t="s">
        <v>12</v>
      </c>
      <c r="B5" s="1">
        <v>43901</v>
      </c>
      <c r="C5">
        <v>62262.825005999999</v>
      </c>
      <c r="D5">
        <v>1.799E-3</v>
      </c>
      <c r="E5">
        <v>2.2823790000000002</v>
      </c>
      <c r="F5">
        <v>6.2000000000000003E-5</v>
      </c>
      <c r="G5">
        <v>685.7</v>
      </c>
      <c r="H5">
        <v>0.22360679774997899</v>
      </c>
      <c r="I5">
        <v>206</v>
      </c>
      <c r="J5" t="s">
        <v>39</v>
      </c>
      <c r="P5" s="7">
        <f t="shared" si="0"/>
        <v>3.4463590883824349E-2</v>
      </c>
      <c r="R5" s="7">
        <f t="shared" si="1"/>
        <v>3.2610004046956245E-4</v>
      </c>
      <c r="S5" s="6"/>
    </row>
    <row r="6" spans="1:20" x14ac:dyDescent="0.3">
      <c r="A6" t="s">
        <v>13</v>
      </c>
      <c r="B6" s="1">
        <v>43901</v>
      </c>
      <c r="C6">
        <v>10473.434321000001</v>
      </c>
      <c r="D6">
        <v>3.2899999999999997E-4</v>
      </c>
      <c r="E6">
        <v>0.32944499999999999</v>
      </c>
      <c r="F6">
        <v>2.9E-5</v>
      </c>
      <c r="G6">
        <v>117.10000000000001</v>
      </c>
      <c r="H6">
        <v>0.22360679774997899</v>
      </c>
      <c r="I6">
        <v>206</v>
      </c>
      <c r="J6" t="s">
        <v>39</v>
      </c>
      <c r="P6" s="7">
        <f t="shared" si="0"/>
        <v>8.8145896656534967E-2</v>
      </c>
      <c r="R6" s="7">
        <f t="shared" si="1"/>
        <v>1.9095371285224507E-3</v>
      </c>
      <c r="S6" s="6"/>
    </row>
    <row r="7" spans="1:20" x14ac:dyDescent="0.3">
      <c r="A7" t="s">
        <v>14</v>
      </c>
      <c r="B7" s="1">
        <v>43901</v>
      </c>
      <c r="C7">
        <v>400.79526499999997</v>
      </c>
      <c r="D7">
        <v>3.3199999999999999E-4</v>
      </c>
      <c r="E7">
        <v>0.133879</v>
      </c>
      <c r="F7">
        <v>2.8E-5</v>
      </c>
      <c r="G7">
        <v>178.1</v>
      </c>
      <c r="H7">
        <v>0.22360679774997899</v>
      </c>
      <c r="I7">
        <v>206</v>
      </c>
      <c r="J7" t="s">
        <v>42</v>
      </c>
      <c r="P7" s="7">
        <f t="shared" si="0"/>
        <v>8.4337349397590355E-2</v>
      </c>
      <c r="R7" s="7">
        <f t="shared" si="1"/>
        <v>1.2555126207185795E-3</v>
      </c>
      <c r="S7" s="6"/>
      <c r="T7" s="6"/>
    </row>
    <row r="8" spans="1:20" x14ac:dyDescent="0.3">
      <c r="A8" t="s">
        <v>16</v>
      </c>
      <c r="B8" s="1">
        <v>43902</v>
      </c>
      <c r="C8">
        <v>23116.626477999998</v>
      </c>
      <c r="D8">
        <v>2.0969999999999999E-3</v>
      </c>
      <c r="E8">
        <v>0.75276100000000001</v>
      </c>
      <c r="F8">
        <v>6.7000000000000002E-5</v>
      </c>
      <c r="G8">
        <v>653.79999999999995</v>
      </c>
      <c r="H8">
        <v>0.44721359549995798</v>
      </c>
      <c r="I8">
        <v>406</v>
      </c>
      <c r="J8" t="s">
        <v>40</v>
      </c>
      <c r="P8" s="7">
        <f>F8/D8</f>
        <v>3.1950405340963287E-2</v>
      </c>
      <c r="Q8" s="7"/>
      <c r="R8" s="7">
        <f t="shared" si="1"/>
        <v>6.8402201820122054E-4</v>
      </c>
    </row>
    <row r="9" spans="1:20" x14ac:dyDescent="0.3">
      <c r="A9" t="s">
        <v>17</v>
      </c>
      <c r="B9" s="1">
        <v>43902</v>
      </c>
      <c r="C9">
        <v>44049.960068</v>
      </c>
      <c r="D9">
        <v>7.2550000000000002E-3</v>
      </c>
      <c r="E9">
        <v>1.2493019999999999</v>
      </c>
      <c r="F9">
        <v>1.2799999999999999E-4</v>
      </c>
      <c r="G9">
        <v>748.2</v>
      </c>
      <c r="H9">
        <v>0.53851648071345048</v>
      </c>
      <c r="I9">
        <v>406</v>
      </c>
      <c r="J9" t="s">
        <v>39</v>
      </c>
      <c r="P9" s="7">
        <f t="shared" si="0"/>
        <v>1.764300482425913E-2</v>
      </c>
      <c r="Q9" s="6"/>
      <c r="R9" s="7">
        <f t="shared" si="1"/>
        <v>7.1974937277927088E-4</v>
      </c>
      <c r="T9" s="6"/>
    </row>
    <row r="10" spans="1:20" x14ac:dyDescent="0.3">
      <c r="A10" t="s">
        <v>18</v>
      </c>
      <c r="B10" s="1">
        <v>43903</v>
      </c>
      <c r="C10">
        <v>47628.532027000001</v>
      </c>
      <c r="D10">
        <v>9.3050000000000008E-3</v>
      </c>
      <c r="E10">
        <v>3.4619680000000002</v>
      </c>
      <c r="F10">
        <v>1.4999999999999999E-4</v>
      </c>
      <c r="G10">
        <v>522.1</v>
      </c>
      <c r="H10">
        <v>0.44721359549995798</v>
      </c>
      <c r="I10">
        <v>406</v>
      </c>
      <c r="J10" t="s">
        <v>42</v>
      </c>
      <c r="P10" s="7">
        <f t="shared" si="0"/>
        <v>1.612036539494895E-2</v>
      </c>
      <c r="Q10" s="6"/>
      <c r="R10" s="7">
        <f t="shared" si="1"/>
        <v>8.5656693257988496E-4</v>
      </c>
    </row>
    <row r="11" spans="1:20" x14ac:dyDescent="0.3">
      <c r="A11" t="s">
        <v>19</v>
      </c>
      <c r="B11" s="1">
        <v>43903</v>
      </c>
      <c r="C11">
        <v>27609.558924000001</v>
      </c>
      <c r="D11">
        <v>5.8170000000000001E-3</v>
      </c>
      <c r="E11">
        <v>2.6541800000000002</v>
      </c>
      <c r="F11">
        <v>1.2899999999999999E-4</v>
      </c>
      <c r="G11">
        <v>291.2</v>
      </c>
      <c r="H11">
        <v>0.22360679774997899</v>
      </c>
      <c r="I11">
        <v>406</v>
      </c>
      <c r="J11" t="s">
        <v>42</v>
      </c>
      <c r="P11" s="7">
        <f t="shared" si="0"/>
        <v>2.2176379577101595E-2</v>
      </c>
      <c r="R11" s="7">
        <f t="shared" si="1"/>
        <v>7.6788048677877405E-4</v>
      </c>
    </row>
    <row r="12" spans="1:20" x14ac:dyDescent="0.3">
      <c r="A12" t="s">
        <v>20</v>
      </c>
      <c r="B12" s="1">
        <v>43904</v>
      </c>
      <c r="C12">
        <v>356234.86952800001</v>
      </c>
      <c r="D12">
        <v>0.44839200000000001</v>
      </c>
      <c r="E12">
        <v>23.135096999999998</v>
      </c>
      <c r="F12">
        <v>1.181E-3</v>
      </c>
      <c r="G12">
        <v>644.5</v>
      </c>
      <c r="H12">
        <v>0.53851648071345048</v>
      </c>
      <c r="I12">
        <v>406</v>
      </c>
      <c r="J12" t="s">
        <v>40</v>
      </c>
      <c r="P12" s="7">
        <f t="shared" si="0"/>
        <v>2.6338560902067834E-3</v>
      </c>
      <c r="R12" s="7">
        <f t="shared" si="1"/>
        <v>8.3555699102164549E-4</v>
      </c>
    </row>
    <row r="13" spans="1:20" x14ac:dyDescent="0.3">
      <c r="A13" t="s">
        <v>23</v>
      </c>
      <c r="B13" s="1">
        <v>43905</v>
      </c>
      <c r="C13">
        <v>155546.532183</v>
      </c>
      <c r="D13">
        <v>2.3467999999999999E-2</v>
      </c>
      <c r="E13">
        <v>11.751135</v>
      </c>
      <c r="F13">
        <v>2.43E-4</v>
      </c>
      <c r="G13">
        <v>460.9</v>
      </c>
      <c r="H13">
        <v>0.31622776601683794</v>
      </c>
      <c r="I13" t="s">
        <v>38</v>
      </c>
      <c r="J13" t="s">
        <v>39</v>
      </c>
      <c r="P13" s="7">
        <f t="shared" si="0"/>
        <v>1.0354525311061872E-2</v>
      </c>
      <c r="R13" s="7">
        <f t="shared" si="1"/>
        <v>6.861092775370752E-4</v>
      </c>
    </row>
    <row r="14" spans="1:20" x14ac:dyDescent="0.3">
      <c r="A14" t="s">
        <v>24</v>
      </c>
      <c r="B14" s="1">
        <v>43905</v>
      </c>
      <c r="C14">
        <v>16425.258365000002</v>
      </c>
      <c r="D14">
        <v>2.3579999999999999E-3</v>
      </c>
      <c r="E14">
        <v>0.70509299999999997</v>
      </c>
      <c r="F14">
        <v>7.7000000000000001E-5</v>
      </c>
      <c r="G14">
        <v>460.9</v>
      </c>
      <c r="H14">
        <v>0.31622776601683794</v>
      </c>
      <c r="I14" t="s">
        <v>38</v>
      </c>
      <c r="J14" t="s">
        <v>40</v>
      </c>
      <c r="P14" s="7">
        <f>F14/D14</f>
        <v>3.265479219677693E-2</v>
      </c>
      <c r="R14" s="7">
        <f t="shared" si="1"/>
        <v>6.861092775370752E-4</v>
      </c>
      <c r="S14" s="6"/>
    </row>
    <row r="15" spans="1:20" x14ac:dyDescent="0.3">
      <c r="A15" t="s">
        <v>25</v>
      </c>
      <c r="B15" s="1">
        <v>43906</v>
      </c>
      <c r="C15">
        <v>155871.84821900001</v>
      </c>
      <c r="D15">
        <v>2.6020999999999999E-2</v>
      </c>
      <c r="E15">
        <v>36.012737999999999</v>
      </c>
      <c r="F15">
        <v>1.3680000000000001E-3</v>
      </c>
      <c r="G15">
        <v>44.1</v>
      </c>
      <c r="H15">
        <v>0.31622776601683794</v>
      </c>
      <c r="I15">
        <v>506</v>
      </c>
      <c r="J15" t="s">
        <v>41</v>
      </c>
      <c r="P15" s="7">
        <f t="shared" si="0"/>
        <v>5.2572921870796673E-2</v>
      </c>
      <c r="R15" s="7">
        <f>H15/G15</f>
        <v>7.1706976421051687E-3</v>
      </c>
      <c r="S15" s="6"/>
    </row>
    <row r="16" spans="1:20" x14ac:dyDescent="0.3">
      <c r="A16" t="s">
        <v>26</v>
      </c>
      <c r="B16" s="1">
        <v>43907</v>
      </c>
      <c r="C16">
        <v>22130.389168999998</v>
      </c>
      <c r="D16">
        <v>3.5200000000000001E-3</v>
      </c>
      <c r="E16">
        <v>0.54369100000000004</v>
      </c>
      <c r="F16">
        <v>1.2300000000000001E-4</v>
      </c>
      <c r="G16">
        <v>44.1</v>
      </c>
      <c r="H16">
        <v>0.31622776601683794</v>
      </c>
      <c r="I16" t="s">
        <v>38</v>
      </c>
      <c r="J16" t="s">
        <v>39</v>
      </c>
      <c r="P16" s="7">
        <f>F16/D16</f>
        <v>3.4943181818181818E-2</v>
      </c>
      <c r="R16" s="7">
        <f t="shared" si="1"/>
        <v>7.1706976421051687E-3</v>
      </c>
    </row>
    <row r="18" spans="1:18" x14ac:dyDescent="0.3">
      <c r="A18" t="s">
        <v>71</v>
      </c>
      <c r="B18" s="1">
        <v>44050</v>
      </c>
      <c r="C18" s="14">
        <v>360110.43382899999</v>
      </c>
      <c r="D18" s="15">
        <v>5.6168999999999997E-2</v>
      </c>
      <c r="E18">
        <v>14.508520000000001</v>
      </c>
      <c r="F18">
        <v>4.0900000000000002E-4</v>
      </c>
      <c r="G18">
        <f>163.5-14.5</f>
        <v>149</v>
      </c>
      <c r="H18">
        <v>0.3</v>
      </c>
      <c r="I18">
        <v>506</v>
      </c>
      <c r="J18" t="s">
        <v>41</v>
      </c>
      <c r="P18" s="7">
        <f>F18/D18</f>
        <v>7.2815966102298428E-3</v>
      </c>
    </row>
    <row r="19" spans="1:18" x14ac:dyDescent="0.3">
      <c r="A19" s="18" t="s">
        <v>72</v>
      </c>
      <c r="B19" s="1">
        <v>44050</v>
      </c>
      <c r="C19" s="14">
        <v>474049.345615</v>
      </c>
      <c r="D19" s="15">
        <v>7.1887999999999994E-2</v>
      </c>
      <c r="E19">
        <v>19.956826</v>
      </c>
      <c r="F19">
        <v>4.6999999999999999E-4</v>
      </c>
      <c r="G19">
        <f>163.5-14.5</f>
        <v>149</v>
      </c>
      <c r="H19">
        <v>0.3</v>
      </c>
      <c r="I19" t="s">
        <v>38</v>
      </c>
      <c r="J19" t="s">
        <v>39</v>
      </c>
      <c r="P19" s="7">
        <f t="shared" ref="P19:P22" si="2">F19/D19</f>
        <v>6.5379479189850882E-3</v>
      </c>
      <c r="Q19">
        <f>16.4-14.3</f>
        <v>2.0999999999999979</v>
      </c>
      <c r="R19">
        <v>0.22</v>
      </c>
    </row>
    <row r="20" spans="1:18" x14ac:dyDescent="0.3">
      <c r="A20" s="18" t="s">
        <v>73</v>
      </c>
      <c r="B20" s="1">
        <v>44051</v>
      </c>
      <c r="C20" s="14">
        <v>88172.338099999994</v>
      </c>
      <c r="D20" s="15">
        <v>1.404E-2</v>
      </c>
      <c r="E20">
        <v>2.7842699999999998</v>
      </c>
      <c r="F20">
        <v>1.5899999999999999E-4</v>
      </c>
      <c r="G20">
        <f>301.8-14</f>
        <v>287.8</v>
      </c>
      <c r="H20">
        <v>0.3</v>
      </c>
      <c r="I20">
        <v>506</v>
      </c>
      <c r="J20" t="s">
        <v>80</v>
      </c>
      <c r="P20" s="7">
        <f>F20/D20</f>
        <v>1.1324786324786324E-2</v>
      </c>
      <c r="Q20">
        <f>16.4-14.3</f>
        <v>2.0999999999999979</v>
      </c>
    </row>
    <row r="21" spans="1:18" x14ac:dyDescent="0.3">
      <c r="A21" t="s">
        <v>74</v>
      </c>
      <c r="B21" s="1">
        <v>44051</v>
      </c>
      <c r="C21" s="14">
        <v>120028.454499</v>
      </c>
      <c r="D21" s="15">
        <v>1.7323999999999999E-2</v>
      </c>
      <c r="E21">
        <v>3.732094</v>
      </c>
      <c r="F21">
        <v>1.93E-4</v>
      </c>
      <c r="G21">
        <f>301.8-14</f>
        <v>287.8</v>
      </c>
      <c r="H21">
        <v>0.3</v>
      </c>
      <c r="I21" t="s">
        <v>38</v>
      </c>
      <c r="J21" t="s">
        <v>40</v>
      </c>
      <c r="P21" s="7">
        <f t="shared" si="2"/>
        <v>1.1140614176864466E-2</v>
      </c>
      <c r="Q21">
        <f>27.5-14.4</f>
        <v>13.1</v>
      </c>
      <c r="R21">
        <v>0.22</v>
      </c>
    </row>
    <row r="22" spans="1:18" x14ac:dyDescent="0.3">
      <c r="A22" t="s">
        <v>75</v>
      </c>
      <c r="B22" s="1">
        <v>44052</v>
      </c>
      <c r="C22" s="14">
        <v>84602.957263000004</v>
      </c>
      <c r="D22" s="15">
        <v>1.455E-2</v>
      </c>
      <c r="E22">
        <v>2.702515</v>
      </c>
      <c r="F22">
        <v>1.93E-4</v>
      </c>
      <c r="G22">
        <f>144.7-14.6</f>
        <v>130.1</v>
      </c>
      <c r="H22">
        <v>0.3</v>
      </c>
      <c r="I22" t="s">
        <v>38</v>
      </c>
      <c r="J22" t="s">
        <v>40</v>
      </c>
      <c r="P22" s="7">
        <f t="shared" si="2"/>
        <v>1.3264604810996563E-2</v>
      </c>
      <c r="Q22">
        <f>16.2-14.2</f>
        <v>2</v>
      </c>
      <c r="R22">
        <v>0.22</v>
      </c>
    </row>
    <row r="28" spans="1:18" x14ac:dyDescent="0.3">
      <c r="A28" t="s">
        <v>100</v>
      </c>
      <c r="B28" s="1">
        <v>44123.594976851855</v>
      </c>
      <c r="C28">
        <v>421032.09043400001</v>
      </c>
      <c r="D28">
        <v>6.1081999999999997E-2</v>
      </c>
      <c r="E28">
        <v>40.383271000000001</v>
      </c>
      <c r="F28">
        <v>2.5799999999999998E-4</v>
      </c>
      <c r="G28">
        <v>296.39999999999998</v>
      </c>
      <c r="H28">
        <f>(0.3^2+0.3^2)^0.5</f>
        <v>0.42426406871192851</v>
      </c>
      <c r="I28">
        <v>506</v>
      </c>
      <c r="J28" t="s">
        <v>41</v>
      </c>
    </row>
    <row r="29" spans="1:18" x14ac:dyDescent="0.3">
      <c r="A29" t="s">
        <v>101</v>
      </c>
      <c r="B29" s="1">
        <v>44124.54755787037</v>
      </c>
      <c r="C29">
        <v>450722.12192800001</v>
      </c>
      <c r="D29">
        <v>6.3958000000000001E-2</v>
      </c>
      <c r="E29">
        <v>39.077092</v>
      </c>
      <c r="F29">
        <v>3.5599999999999998E-4</v>
      </c>
      <c r="G29">
        <v>296.39999999999998</v>
      </c>
      <c r="H29">
        <f t="shared" ref="H29:H30" si="3">(0.3^2+0.3^2)^0.5</f>
        <v>0.42426406871192851</v>
      </c>
      <c r="I29">
        <v>506</v>
      </c>
      <c r="J29" t="s">
        <v>41</v>
      </c>
    </row>
    <row r="30" spans="1:18" x14ac:dyDescent="0.3">
      <c r="A30" t="s">
        <v>102</v>
      </c>
      <c r="B30" s="1">
        <v>44124.602627314816</v>
      </c>
      <c r="C30">
        <v>49380.912091999999</v>
      </c>
      <c r="D30">
        <v>7.6709999999999999E-3</v>
      </c>
      <c r="E30">
        <v>2.6692209999999998</v>
      </c>
      <c r="F30">
        <v>1.3300000000000001E-4</v>
      </c>
      <c r="G30">
        <v>93.699999999999989</v>
      </c>
      <c r="H30">
        <f t="shared" si="3"/>
        <v>0.42426406871192851</v>
      </c>
      <c r="I30">
        <v>506</v>
      </c>
      <c r="J30" t="s">
        <v>80</v>
      </c>
    </row>
    <row r="31" spans="1:18" x14ac:dyDescent="0.3">
      <c r="B31" s="1"/>
    </row>
    <row r="32" spans="1:18" x14ac:dyDescent="0.3">
      <c r="A32" t="s">
        <v>140</v>
      </c>
      <c r="B32" t="s">
        <v>141</v>
      </c>
      <c r="C32">
        <v>6.0661759999999996</v>
      </c>
      <c r="D32">
        <v>0</v>
      </c>
      <c r="E32">
        <v>3.243E-2</v>
      </c>
      <c r="F32">
        <v>0</v>
      </c>
      <c r="G32" s="5"/>
      <c r="I32" t="s">
        <v>161</v>
      </c>
      <c r="J32" t="s">
        <v>42</v>
      </c>
    </row>
    <row r="33" spans="1:15" x14ac:dyDescent="0.3">
      <c r="A33" t="s">
        <v>131</v>
      </c>
      <c r="B33" t="s">
        <v>137</v>
      </c>
      <c r="C33">
        <v>113735.799524</v>
      </c>
      <c r="D33">
        <v>4.6904000000000001E-2</v>
      </c>
      <c r="E33">
        <v>5.2359479999999996</v>
      </c>
      <c r="F33">
        <v>3.6600000000000001E-4</v>
      </c>
      <c r="G33" s="5"/>
      <c r="I33" t="s">
        <v>161</v>
      </c>
      <c r="J33" t="s">
        <v>42</v>
      </c>
      <c r="K33">
        <f>350.84-337.57</f>
        <v>13.269999999999982</v>
      </c>
      <c r="O33">
        <v>27.1</v>
      </c>
    </row>
    <row r="34" spans="1:15" x14ac:dyDescent="0.3">
      <c r="A34" s="21" t="s">
        <v>132</v>
      </c>
      <c r="B34" t="s">
        <v>137</v>
      </c>
      <c r="C34">
        <v>12559.202837000001</v>
      </c>
      <c r="D34">
        <v>1.3006E-2</v>
      </c>
      <c r="E34">
        <v>0.46842699999999998</v>
      </c>
      <c r="F34">
        <v>1.92E-4</v>
      </c>
      <c r="G34" s="5"/>
      <c r="I34" t="s">
        <v>161</v>
      </c>
      <c r="J34" t="s">
        <v>42</v>
      </c>
      <c r="K34">
        <f>345.97-332.49</f>
        <v>13.480000000000018</v>
      </c>
      <c r="L34">
        <v>18.5</v>
      </c>
      <c r="M34">
        <v>0.2</v>
      </c>
      <c r="N34" s="1">
        <v>43760</v>
      </c>
      <c r="O34">
        <v>27.1</v>
      </c>
    </row>
    <row r="35" spans="1:15" x14ac:dyDescent="0.3">
      <c r="A35" t="s">
        <v>133</v>
      </c>
      <c r="B35" t="s">
        <v>138</v>
      </c>
      <c r="C35">
        <v>10438.058815</v>
      </c>
      <c r="D35">
        <v>1.1077999999999999E-2</v>
      </c>
      <c r="E35">
        <v>0.41508499999999998</v>
      </c>
      <c r="F35">
        <v>1.76E-4</v>
      </c>
      <c r="G35" s="5"/>
      <c r="I35" t="s">
        <v>161</v>
      </c>
      <c r="J35" t="s">
        <v>42</v>
      </c>
      <c r="K35">
        <f>590.99-578.14</f>
        <v>12.850000000000023</v>
      </c>
      <c r="O35">
        <v>26.9</v>
      </c>
    </row>
    <row r="36" spans="1:15" x14ac:dyDescent="0.3">
      <c r="A36" s="21" t="s">
        <v>134</v>
      </c>
      <c r="B36" t="s">
        <v>138</v>
      </c>
      <c r="C36">
        <v>12643.325870000001</v>
      </c>
      <c r="D36">
        <v>1.3009E-2</v>
      </c>
      <c r="E36">
        <v>0.49638500000000002</v>
      </c>
      <c r="F36">
        <v>1.84E-4</v>
      </c>
      <c r="G36" s="5"/>
      <c r="I36" t="s">
        <v>161</v>
      </c>
      <c r="J36" t="s">
        <v>42</v>
      </c>
      <c r="K36">
        <f>345.19-331.74</f>
        <v>13.449999999999989</v>
      </c>
      <c r="L36">
        <v>18.5</v>
      </c>
      <c r="M36">
        <v>0.2</v>
      </c>
      <c r="N36" s="1">
        <v>43760</v>
      </c>
      <c r="O36">
        <v>27.2</v>
      </c>
    </row>
    <row r="37" spans="1:15" x14ac:dyDescent="0.3">
      <c r="A37" t="s">
        <v>135</v>
      </c>
      <c r="B37" t="s">
        <v>139</v>
      </c>
      <c r="C37">
        <v>156130.41457299999</v>
      </c>
      <c r="D37">
        <v>1.1402000000000001E-2</v>
      </c>
      <c r="E37">
        <v>7.7063370000000004</v>
      </c>
      <c r="F37">
        <v>1.7200000000000001E-4</v>
      </c>
      <c r="G37" s="5"/>
      <c r="I37" t="s">
        <v>161</v>
      </c>
      <c r="J37" t="s">
        <v>42</v>
      </c>
      <c r="K37">
        <f>353.94-341.15</f>
        <v>12.79000000000002</v>
      </c>
      <c r="O37">
        <v>27.3</v>
      </c>
    </row>
    <row r="38" spans="1:15" x14ac:dyDescent="0.3">
      <c r="A38" t="s">
        <v>136</v>
      </c>
      <c r="B38" t="s">
        <v>139</v>
      </c>
      <c r="C38">
        <v>10864.526855</v>
      </c>
      <c r="D38">
        <v>1.1057000000000001E-2</v>
      </c>
      <c r="E38">
        <v>0.40229900000000002</v>
      </c>
      <c r="F38">
        <v>1.7899999999999999E-4</v>
      </c>
      <c r="G38" s="5"/>
      <c r="I38" t="s">
        <v>161</v>
      </c>
      <c r="J38" t="s">
        <v>42</v>
      </c>
      <c r="K38">
        <f>591.03-578.21</f>
        <v>12.819999999999936</v>
      </c>
      <c r="O38">
        <v>26.8</v>
      </c>
    </row>
    <row r="39" spans="1:15" s="18" customFormat="1" x14ac:dyDescent="0.3">
      <c r="G39" s="5"/>
      <c r="H39"/>
    </row>
    <row r="40" spans="1:15" x14ac:dyDescent="0.3">
      <c r="A40" t="s">
        <v>93</v>
      </c>
      <c r="B40" s="20">
        <v>44053</v>
      </c>
      <c r="C40">
        <v>60.967072999999999</v>
      </c>
      <c r="D40">
        <v>0</v>
      </c>
      <c r="E40">
        <v>4.3815E-2</v>
      </c>
      <c r="F40">
        <v>0</v>
      </c>
      <c r="G40" s="5"/>
      <c r="I40" t="s">
        <v>161</v>
      </c>
      <c r="J40" t="s">
        <v>42</v>
      </c>
    </row>
    <row r="41" spans="1:15" x14ac:dyDescent="0.3">
      <c r="A41" t="s">
        <v>142</v>
      </c>
      <c r="B41" s="20">
        <v>44053</v>
      </c>
      <c r="C41">
        <v>9121.5888180000002</v>
      </c>
      <c r="D41">
        <v>7.6829999999999997E-3</v>
      </c>
      <c r="E41">
        <v>0.221021</v>
      </c>
      <c r="F41">
        <v>1.11E-4</v>
      </c>
      <c r="G41" s="5"/>
      <c r="I41" t="s">
        <v>161</v>
      </c>
      <c r="J41" t="s">
        <v>42</v>
      </c>
      <c r="K41">
        <v>12.83</v>
      </c>
    </row>
    <row r="42" spans="1:15" x14ac:dyDescent="0.3">
      <c r="A42" t="s">
        <v>143</v>
      </c>
      <c r="B42" s="20">
        <v>44054</v>
      </c>
      <c r="C42">
        <v>15390.423588</v>
      </c>
      <c r="D42">
        <v>2.0409999999999998E-3</v>
      </c>
      <c r="E42">
        <v>0.71798200000000001</v>
      </c>
      <c r="F42">
        <v>8.2999999999999998E-5</v>
      </c>
      <c r="G42" s="5"/>
      <c r="I42" t="s">
        <v>161</v>
      </c>
      <c r="J42" t="s">
        <v>42</v>
      </c>
      <c r="K42">
        <v>12.89</v>
      </c>
    </row>
    <row r="43" spans="1:15" x14ac:dyDescent="0.3">
      <c r="A43" t="s">
        <v>144</v>
      </c>
      <c r="B43" s="20">
        <v>44054</v>
      </c>
      <c r="C43">
        <v>24209.803362999999</v>
      </c>
      <c r="D43">
        <v>2.4520000000000002E-3</v>
      </c>
      <c r="E43">
        <v>0.77884500000000001</v>
      </c>
      <c r="F43">
        <v>9.3999999999999994E-5</v>
      </c>
      <c r="G43" s="5"/>
      <c r="I43" t="s">
        <v>161</v>
      </c>
      <c r="J43" t="s">
        <v>42</v>
      </c>
      <c r="K43">
        <v>12.99</v>
      </c>
    </row>
    <row r="44" spans="1:15" x14ac:dyDescent="0.3">
      <c r="A44" s="21" t="s">
        <v>145</v>
      </c>
      <c r="B44" s="20">
        <v>44055</v>
      </c>
      <c r="C44">
        <v>13193.949516999999</v>
      </c>
      <c r="D44">
        <v>1.23E-2</v>
      </c>
      <c r="E44">
        <v>0.35841400000000001</v>
      </c>
      <c r="F44">
        <v>1.35E-4</v>
      </c>
      <c r="G44" s="5"/>
      <c r="I44" t="s">
        <v>161</v>
      </c>
      <c r="J44" t="s">
        <v>42</v>
      </c>
      <c r="K44">
        <v>13.42</v>
      </c>
      <c r="L44">
        <v>18.8</v>
      </c>
      <c r="M44">
        <v>0.3</v>
      </c>
      <c r="N44" s="1">
        <v>43893</v>
      </c>
    </row>
    <row r="45" spans="1:15" x14ac:dyDescent="0.3">
      <c r="A45" t="s">
        <v>146</v>
      </c>
      <c r="B45" s="20">
        <v>44055</v>
      </c>
      <c r="C45">
        <v>378491.399706</v>
      </c>
      <c r="D45">
        <v>0.28272799999999998</v>
      </c>
      <c r="E45">
        <v>24.685566000000001</v>
      </c>
      <c r="F45">
        <v>9.5600000000000004E-4</v>
      </c>
      <c r="G45" s="5"/>
      <c r="I45" t="s">
        <v>161</v>
      </c>
      <c r="J45" t="s">
        <v>42</v>
      </c>
      <c r="K45">
        <v>12.94</v>
      </c>
    </row>
    <row r="46" spans="1:15" x14ac:dyDescent="0.3">
      <c r="A46" t="s">
        <v>147</v>
      </c>
      <c r="B46" s="20">
        <v>44056</v>
      </c>
      <c r="C46">
        <v>39270.030068</v>
      </c>
      <c r="D46">
        <v>3.2160000000000001E-3</v>
      </c>
      <c r="E46">
        <v>1.169988</v>
      </c>
      <c r="F46">
        <v>8.7000000000000001E-5</v>
      </c>
      <c r="G46" s="5"/>
      <c r="I46" t="s">
        <v>161</v>
      </c>
      <c r="J46" t="s">
        <v>42</v>
      </c>
      <c r="K46">
        <v>12.740000000000009</v>
      </c>
    </row>
    <row r="47" spans="1:15" x14ac:dyDescent="0.3">
      <c r="A47" t="s">
        <v>148</v>
      </c>
      <c r="B47" s="20">
        <v>44057</v>
      </c>
      <c r="C47">
        <v>55.093477999999998</v>
      </c>
      <c r="D47">
        <v>0</v>
      </c>
      <c r="E47">
        <v>8.1675999999999999E-2</v>
      </c>
      <c r="F47">
        <v>0</v>
      </c>
      <c r="G47" s="5"/>
    </row>
    <row r="48" spans="1:15" x14ac:dyDescent="0.3">
      <c r="A48" t="s">
        <v>149</v>
      </c>
      <c r="B48" s="20">
        <v>44057</v>
      </c>
      <c r="C48">
        <v>14762.612735000001</v>
      </c>
      <c r="D48">
        <v>1.2689999999999999E-3</v>
      </c>
      <c r="E48">
        <v>0.43290299999999998</v>
      </c>
      <c r="F48">
        <v>5.5000000000000002E-5</v>
      </c>
      <c r="G48" s="5"/>
      <c r="I48" t="s">
        <v>161</v>
      </c>
      <c r="J48" t="s">
        <v>42</v>
      </c>
      <c r="K48">
        <f>359.7-346.78</f>
        <v>12.920000000000016</v>
      </c>
    </row>
    <row r="49" spans="1:17" x14ac:dyDescent="0.3">
      <c r="A49" t="s">
        <v>150</v>
      </c>
      <c r="B49" s="20">
        <v>44058</v>
      </c>
      <c r="C49">
        <v>12218.928012</v>
      </c>
      <c r="D49">
        <v>6.0070000000000002E-3</v>
      </c>
      <c r="E49">
        <v>0.327905</v>
      </c>
      <c r="F49">
        <v>1.3100000000000001E-4</v>
      </c>
      <c r="G49" s="5"/>
      <c r="I49" t="s">
        <v>161</v>
      </c>
      <c r="J49" t="s">
        <v>42</v>
      </c>
      <c r="K49">
        <v>13.04</v>
      </c>
    </row>
    <row r="50" spans="1:17" s="18" customFormat="1" x14ac:dyDescent="0.3">
      <c r="G50" s="5"/>
      <c r="H50"/>
      <c r="I50" s="18" t="s">
        <v>161</v>
      </c>
      <c r="J50" s="18" t="s">
        <v>42</v>
      </c>
    </row>
    <row r="51" spans="1:17" x14ac:dyDescent="0.3">
      <c r="A51" t="s">
        <v>151</v>
      </c>
      <c r="B51" s="20">
        <v>44083</v>
      </c>
      <c r="C51">
        <v>2737.011344</v>
      </c>
      <c r="D51">
        <v>1.84E-4</v>
      </c>
      <c r="E51">
        <v>0.11879199999999999</v>
      </c>
      <c r="F51">
        <v>2.4000000000000001E-5</v>
      </c>
      <c r="G51" s="5"/>
      <c r="I51" t="s">
        <v>161</v>
      </c>
      <c r="J51" t="s">
        <v>42</v>
      </c>
      <c r="K51">
        <f>371.04-357.77</f>
        <v>13.270000000000039</v>
      </c>
      <c r="O51">
        <v>27.1</v>
      </c>
      <c r="P51">
        <v>11.5</v>
      </c>
    </row>
    <row r="52" spans="1:17" x14ac:dyDescent="0.3">
      <c r="A52" t="s">
        <v>152</v>
      </c>
      <c r="B52" s="20">
        <v>44083</v>
      </c>
      <c r="C52">
        <v>14529.073678999999</v>
      </c>
      <c r="D52">
        <v>7.228E-3</v>
      </c>
      <c r="E52">
        <v>0.54544499999999996</v>
      </c>
      <c r="F52">
        <v>1.08E-4</v>
      </c>
      <c r="G52" s="5"/>
      <c r="I52" t="s">
        <v>161</v>
      </c>
      <c r="J52" t="s">
        <v>42</v>
      </c>
      <c r="K52">
        <v>13.15</v>
      </c>
      <c r="O52">
        <v>27.1</v>
      </c>
      <c r="P52">
        <v>12.5</v>
      </c>
    </row>
    <row r="53" spans="1:17" x14ac:dyDescent="0.3">
      <c r="A53" s="21" t="s">
        <v>153</v>
      </c>
      <c r="B53" s="20">
        <v>44084</v>
      </c>
      <c r="C53">
        <v>855.44816200000002</v>
      </c>
      <c r="D53">
        <v>6.2200000000000005E-4</v>
      </c>
      <c r="E53">
        <v>7.7322000000000002E-2</v>
      </c>
      <c r="F53">
        <v>3.8000000000000002E-5</v>
      </c>
      <c r="G53" s="5"/>
      <c r="I53" t="s">
        <v>161</v>
      </c>
      <c r="J53" t="s">
        <v>42</v>
      </c>
      <c r="K53">
        <v>13.5</v>
      </c>
      <c r="L53">
        <v>18.8</v>
      </c>
      <c r="M53">
        <v>0.3</v>
      </c>
      <c r="N53" s="1">
        <v>43893</v>
      </c>
      <c r="O53">
        <v>27.1</v>
      </c>
      <c r="P53">
        <v>11.5</v>
      </c>
    </row>
    <row r="54" spans="1:17" x14ac:dyDescent="0.3">
      <c r="A54" s="21" t="s">
        <v>162</v>
      </c>
      <c r="B54" s="20">
        <v>44084</v>
      </c>
      <c r="C54">
        <v>12628.395345000001</v>
      </c>
      <c r="D54">
        <v>1.1464999999999999E-2</v>
      </c>
      <c r="E54">
        <v>0.50962099999999999</v>
      </c>
      <c r="F54">
        <v>1.6000000000000001E-4</v>
      </c>
      <c r="G54" s="5"/>
      <c r="I54" t="s">
        <v>161</v>
      </c>
      <c r="J54" t="s">
        <v>42</v>
      </c>
      <c r="K54">
        <f>350.82-337.33</f>
        <v>13.490000000000009</v>
      </c>
      <c r="L54">
        <v>19.8</v>
      </c>
      <c r="M54">
        <v>0.2</v>
      </c>
      <c r="N54" s="1">
        <v>44070</v>
      </c>
      <c r="O54">
        <v>27.1</v>
      </c>
    </row>
    <row r="55" spans="1:17" x14ac:dyDescent="0.3">
      <c r="A55" t="s">
        <v>154</v>
      </c>
      <c r="B55" s="20">
        <v>44085</v>
      </c>
      <c r="C55">
        <v>61.99</v>
      </c>
      <c r="D55">
        <v>0</v>
      </c>
      <c r="E55">
        <v>0.32688</v>
      </c>
      <c r="F55">
        <v>0</v>
      </c>
      <c r="G55" s="5"/>
      <c r="I55" t="s">
        <v>161</v>
      </c>
      <c r="J55" t="s">
        <v>42</v>
      </c>
    </row>
    <row r="56" spans="1:17" x14ac:dyDescent="0.3">
      <c r="A56" t="s">
        <v>155</v>
      </c>
      <c r="B56" s="20">
        <v>44086</v>
      </c>
      <c r="G56" s="7"/>
      <c r="I56" t="s">
        <v>161</v>
      </c>
      <c r="J56" t="s">
        <v>42</v>
      </c>
      <c r="Q56" t="s">
        <v>163</v>
      </c>
    </row>
    <row r="57" spans="1:17" x14ac:dyDescent="0.3">
      <c r="A57" t="s">
        <v>164</v>
      </c>
      <c r="B57" s="20"/>
      <c r="G57" s="7"/>
    </row>
    <row r="58" spans="1:17" x14ac:dyDescent="0.3">
      <c r="A58" t="s">
        <v>128</v>
      </c>
      <c r="B58" s="13">
        <v>44090.424097222225</v>
      </c>
      <c r="C58">
        <v>84.968283</v>
      </c>
      <c r="D58">
        <v>6.9999999999999999E-6</v>
      </c>
      <c r="E58">
        <v>4.1697999999999999E-2</v>
      </c>
      <c r="F58">
        <v>5.0000000000000004E-6</v>
      </c>
      <c r="G58" s="7"/>
    </row>
    <row r="60" spans="1:17" x14ac:dyDescent="0.3">
      <c r="A60" t="s">
        <v>167</v>
      </c>
      <c r="B60" s="20">
        <v>43809</v>
      </c>
      <c r="C60">
        <v>140513.15817000001</v>
      </c>
      <c r="D60">
        <v>1.1487000000000001E-2</v>
      </c>
      <c r="E60" s="22">
        <v>5.3721329999999998</v>
      </c>
      <c r="F60">
        <v>1.8799999999999999E-4</v>
      </c>
      <c r="G60" s="22">
        <f>488-7.7</f>
        <v>480.3</v>
      </c>
      <c r="H60">
        <v>2</v>
      </c>
      <c r="I60">
        <v>604</v>
      </c>
      <c r="J60" t="s">
        <v>42</v>
      </c>
    </row>
    <row r="61" spans="1:17" x14ac:dyDescent="0.3">
      <c r="A61" s="23" t="s">
        <v>168</v>
      </c>
      <c r="B61" s="30">
        <v>43749</v>
      </c>
      <c r="C61" s="27">
        <v>34896.527261000003</v>
      </c>
      <c r="D61" s="28">
        <v>3.4937999999999997E-2</v>
      </c>
      <c r="E61" s="29">
        <v>1.042816</v>
      </c>
      <c r="F61" s="29">
        <v>3.0699999999999998E-4</v>
      </c>
      <c r="G61" s="24">
        <f>47-8.3</f>
        <v>38.700000000000003</v>
      </c>
      <c r="H61">
        <v>0.3</v>
      </c>
      <c r="I61">
        <v>604</v>
      </c>
      <c r="J61" t="s">
        <v>42</v>
      </c>
    </row>
    <row r="62" spans="1:17" x14ac:dyDescent="0.3">
      <c r="A62" s="25" t="s">
        <v>169</v>
      </c>
      <c r="B62" s="1" t="s">
        <v>170</v>
      </c>
      <c r="C62">
        <v>0</v>
      </c>
      <c r="D62">
        <v>0</v>
      </c>
      <c r="E62">
        <v>0</v>
      </c>
      <c r="F62">
        <v>0</v>
      </c>
    </row>
    <row r="63" spans="1:17" x14ac:dyDescent="0.3">
      <c r="A63" s="25" t="s">
        <v>171</v>
      </c>
      <c r="B63" s="1" t="s">
        <v>172</v>
      </c>
      <c r="E63" s="26"/>
      <c r="G63" s="26">
        <f>84.9-9</f>
        <v>75.900000000000006</v>
      </c>
      <c r="H63">
        <v>0.4</v>
      </c>
      <c r="I63">
        <v>604</v>
      </c>
      <c r="J63" t="s">
        <v>42</v>
      </c>
    </row>
    <row r="65" spans="1:11" x14ac:dyDescent="0.3">
      <c r="A65" t="s">
        <v>186</v>
      </c>
      <c r="B65" s="1">
        <v>44138</v>
      </c>
      <c r="C65">
        <v>275.44</v>
      </c>
      <c r="D65">
        <v>0</v>
      </c>
      <c r="E65">
        <v>5.4417E-2</v>
      </c>
      <c r="F65">
        <v>0</v>
      </c>
      <c r="I65">
        <v>206</v>
      </c>
      <c r="J65" t="s">
        <v>42</v>
      </c>
    </row>
    <row r="66" spans="1:11" x14ac:dyDescent="0.3">
      <c r="A66" t="s">
        <v>188</v>
      </c>
      <c r="B66" s="1">
        <v>44140</v>
      </c>
      <c r="C66" s="31">
        <v>18326.78</v>
      </c>
      <c r="D66">
        <v>1.2062E-2</v>
      </c>
      <c r="E66">
        <v>1.2899480000000001</v>
      </c>
      <c r="F66">
        <v>2.5300000000000002E-4</v>
      </c>
      <c r="I66" t="s">
        <v>192</v>
      </c>
      <c r="J66" t="s">
        <v>42</v>
      </c>
      <c r="K66">
        <v>13.75</v>
      </c>
    </row>
    <row r="67" spans="1:11" x14ac:dyDescent="0.3">
      <c r="A67" t="s">
        <v>189</v>
      </c>
      <c r="B67" s="1">
        <v>44141</v>
      </c>
      <c r="C67" s="31">
        <v>16822.990000000002</v>
      </c>
      <c r="D67">
        <v>1.4208E-2</v>
      </c>
      <c r="E67">
        <v>0.82561600000000002</v>
      </c>
      <c r="F67">
        <v>1.8200000000000001E-4</v>
      </c>
      <c r="I67" t="s">
        <v>192</v>
      </c>
      <c r="J67" t="s">
        <v>42</v>
      </c>
      <c r="K67">
        <v>13.670000000000016</v>
      </c>
    </row>
    <row r="68" spans="1:11" x14ac:dyDescent="0.3">
      <c r="B68" s="1"/>
      <c r="C68" s="31"/>
    </row>
    <row r="69" spans="1:11" x14ac:dyDescent="0.3">
      <c r="A69" s="4" t="s">
        <v>199</v>
      </c>
      <c r="B69" s="3">
        <v>44158.466967592591</v>
      </c>
      <c r="C69" s="14">
        <v>245208.00857199999</v>
      </c>
      <c r="D69" s="15">
        <v>1.4898E-2</v>
      </c>
      <c r="E69">
        <v>15.753399</v>
      </c>
      <c r="F69">
        <v>2.0599999999999999E-4</v>
      </c>
      <c r="G69">
        <v>811.8</v>
      </c>
      <c r="H69">
        <v>1.0440306508910551</v>
      </c>
      <c r="I69">
        <v>604</v>
      </c>
      <c r="J69" t="s">
        <v>42</v>
      </c>
    </row>
    <row r="70" spans="1:11" x14ac:dyDescent="0.3">
      <c r="A70" s="4" t="s">
        <v>200</v>
      </c>
      <c r="B70" s="3">
        <v>44158.498067129629</v>
      </c>
      <c r="C70" s="14">
        <v>26722.795526000002</v>
      </c>
      <c r="D70" s="15">
        <v>1.8079999999999999E-3</v>
      </c>
      <c r="E70">
        <v>0.87551900000000005</v>
      </c>
      <c r="F70">
        <v>4.8000000000000001E-5</v>
      </c>
      <c r="G70">
        <v>811.8</v>
      </c>
      <c r="H70">
        <v>1.0440306508910551</v>
      </c>
      <c r="I70">
        <v>604</v>
      </c>
      <c r="J70" t="s">
        <v>39</v>
      </c>
    </row>
    <row r="71" spans="1:11" x14ac:dyDescent="0.3">
      <c r="A71" s="4" t="s">
        <v>201</v>
      </c>
      <c r="B71" s="3">
        <v>44159.516180555554</v>
      </c>
      <c r="C71" s="14">
        <v>30098.501783</v>
      </c>
      <c r="D71" s="15">
        <v>1.5460000000000001E-3</v>
      </c>
      <c r="E71">
        <v>1.2029970000000001</v>
      </c>
      <c r="F71">
        <v>4.8999999999999998E-5</v>
      </c>
      <c r="G71">
        <v>226.39999999999998</v>
      </c>
      <c r="H71">
        <v>0.58309518948452999</v>
      </c>
      <c r="I71">
        <v>604</v>
      </c>
      <c r="J71" t="s">
        <v>42</v>
      </c>
    </row>
    <row r="72" spans="1:11" x14ac:dyDescent="0.3">
      <c r="A72" s="32" t="s">
        <v>202</v>
      </c>
      <c r="B72" s="33">
        <v>44159.733391203707</v>
      </c>
      <c r="C72" s="14">
        <v>137217.76999999999</v>
      </c>
      <c r="D72" s="15">
        <v>1.1620999999999999E-2</v>
      </c>
      <c r="E72">
        <v>8.2913549999999994</v>
      </c>
      <c r="F72">
        <v>1.47E-4</v>
      </c>
      <c r="G72" s="21">
        <v>814.6</v>
      </c>
      <c r="H72" s="21">
        <v>1.0440306508910551</v>
      </c>
      <c r="I72">
        <v>604</v>
      </c>
      <c r="J72" t="s">
        <v>39</v>
      </c>
    </row>
    <row r="73" spans="1:11" x14ac:dyDescent="0.3">
      <c r="A73" s="4" t="s">
        <v>240</v>
      </c>
      <c r="B73" s="3">
        <v>44159.74722222222</v>
      </c>
      <c r="C73" s="14">
        <v>14691.67</v>
      </c>
      <c r="D73" s="15">
        <v>1.2780000000000001E-3</v>
      </c>
      <c r="E73">
        <v>0.63395599999999996</v>
      </c>
      <c r="F73">
        <v>6.2000000000000003E-5</v>
      </c>
      <c r="G73" s="21">
        <v>814.6</v>
      </c>
      <c r="H73" s="21">
        <v>1.0440306508910551</v>
      </c>
      <c r="I73">
        <v>604</v>
      </c>
      <c r="J73" t="s">
        <v>40</v>
      </c>
    </row>
    <row r="74" spans="1:11" x14ac:dyDescent="0.3">
      <c r="A74" t="s">
        <v>203</v>
      </c>
      <c r="B74" s="13">
        <v>44160.606828703705</v>
      </c>
      <c r="C74" s="14">
        <v>10673.182003</v>
      </c>
      <c r="D74" s="15">
        <v>7.2500000000000004E-3</v>
      </c>
      <c r="E74">
        <v>0.61008399999999996</v>
      </c>
      <c r="F74">
        <v>1.25E-4</v>
      </c>
      <c r="G74">
        <v>212.1</v>
      </c>
      <c r="H74">
        <v>0.85440037453175322</v>
      </c>
      <c r="I74">
        <v>604</v>
      </c>
      <c r="J74" t="s">
        <v>42</v>
      </c>
    </row>
    <row r="75" spans="1:11" x14ac:dyDescent="0.3">
      <c r="A75" t="s">
        <v>204</v>
      </c>
      <c r="B75" s="13">
        <v>44161.488912037035</v>
      </c>
      <c r="C75" s="14">
        <v>201904.71982999999</v>
      </c>
      <c r="D75" s="15">
        <v>1.1547E-2</v>
      </c>
      <c r="E75">
        <v>14.028074999999999</v>
      </c>
      <c r="F75">
        <v>1.6200000000000001E-4</v>
      </c>
      <c r="G75">
        <v>714.2</v>
      </c>
      <c r="H75">
        <v>1.019803902718557</v>
      </c>
      <c r="I75">
        <v>206</v>
      </c>
      <c r="J75" t="s">
        <v>42</v>
      </c>
    </row>
    <row r="76" spans="1:11" x14ac:dyDescent="0.3">
      <c r="A76" t="s">
        <v>205</v>
      </c>
      <c r="B76" s="13">
        <v>44161.519062500003</v>
      </c>
      <c r="C76" s="14">
        <v>21868.064677999999</v>
      </c>
      <c r="D76" s="15">
        <v>1.2099999999999999E-3</v>
      </c>
      <c r="E76">
        <v>0.84725600000000001</v>
      </c>
      <c r="F76">
        <v>4.6999999999999997E-5</v>
      </c>
      <c r="G76">
        <v>714.2</v>
      </c>
      <c r="H76">
        <v>1.019803902718557</v>
      </c>
      <c r="I76">
        <v>206</v>
      </c>
      <c r="J76" t="s">
        <v>39</v>
      </c>
    </row>
    <row r="77" spans="1:11" x14ac:dyDescent="0.3">
      <c r="A77" s="4" t="s">
        <v>206</v>
      </c>
      <c r="B77" s="3">
        <v>44161.708379629628</v>
      </c>
      <c r="C77" s="14">
        <v>65230.614062000001</v>
      </c>
      <c r="D77" s="15">
        <v>2.2780000000000001E-3</v>
      </c>
      <c r="E77">
        <v>2.0669529999999998</v>
      </c>
      <c r="F77">
        <v>6.8999999999999997E-5</v>
      </c>
      <c r="G77">
        <v>659.3</v>
      </c>
      <c r="H77">
        <v>1.0440306508910551</v>
      </c>
      <c r="I77">
        <v>206</v>
      </c>
      <c r="J77" t="s">
        <v>39</v>
      </c>
    </row>
    <row r="78" spans="1:11" x14ac:dyDescent="0.3">
      <c r="A78" t="s">
        <v>207</v>
      </c>
      <c r="B78" s="3">
        <v>44162.423784722225</v>
      </c>
      <c r="C78" s="14">
        <v>13124.857078999999</v>
      </c>
      <c r="D78" s="15">
        <v>8.7670000000000005E-3</v>
      </c>
      <c r="E78">
        <v>0.47288999999999998</v>
      </c>
      <c r="F78">
        <v>1.35E-4</v>
      </c>
      <c r="G78">
        <v>223.60000000000002</v>
      </c>
      <c r="H78">
        <v>0.14142135623730953</v>
      </c>
      <c r="I78">
        <v>604</v>
      </c>
      <c r="J78" t="s">
        <v>42</v>
      </c>
    </row>
    <row r="79" spans="1:11" x14ac:dyDescent="0.3">
      <c r="A79" t="s">
        <v>239</v>
      </c>
      <c r="B79" s="13">
        <v>44165.427187499998</v>
      </c>
      <c r="C79" s="14">
        <v>19063.733724999998</v>
      </c>
      <c r="D79" s="15">
        <v>1.9734999999999999E-2</v>
      </c>
      <c r="E79">
        <v>0.65371599999999996</v>
      </c>
      <c r="F79">
        <v>1.7000000000000001E-4</v>
      </c>
      <c r="G79">
        <v>10.699999999999996</v>
      </c>
      <c r="H79">
        <v>0.28284271247461906</v>
      </c>
      <c r="I79">
        <v>206</v>
      </c>
      <c r="J79" t="s">
        <v>42</v>
      </c>
    </row>
    <row r="80" spans="1:11" x14ac:dyDescent="0.3">
      <c r="A80" t="s">
        <v>209</v>
      </c>
      <c r="B80" s="13">
        <v>44166.442384259259</v>
      </c>
      <c r="C80" s="14">
        <v>20931.984659000002</v>
      </c>
      <c r="D80" s="15">
        <v>1.7146999999999999E-2</v>
      </c>
      <c r="E80">
        <v>0.80497300000000005</v>
      </c>
      <c r="F80">
        <v>1.95E-4</v>
      </c>
      <c r="G80">
        <v>227.70000000000002</v>
      </c>
      <c r="H80">
        <v>0.22360679774997899</v>
      </c>
      <c r="I80">
        <v>604</v>
      </c>
      <c r="J80" t="s">
        <v>42</v>
      </c>
    </row>
    <row r="81" spans="1:20" x14ac:dyDescent="0.3">
      <c r="A81" s="4" t="s">
        <v>210</v>
      </c>
      <c r="B81" s="3">
        <v>44166.684074074074</v>
      </c>
      <c r="C81" s="14">
        <v>7410.2906569999996</v>
      </c>
      <c r="D81" s="15">
        <v>7.5669999999999999E-3</v>
      </c>
      <c r="E81">
        <v>0.23061100000000001</v>
      </c>
      <c r="F81">
        <v>9.0000000000000006E-5</v>
      </c>
      <c r="G81">
        <v>117.39999999999999</v>
      </c>
      <c r="H81">
        <v>0.22360679774997899</v>
      </c>
      <c r="I81">
        <v>604</v>
      </c>
      <c r="J81" t="s">
        <v>42</v>
      </c>
    </row>
    <row r="82" spans="1:20" x14ac:dyDescent="0.3">
      <c r="A82" t="s">
        <v>211</v>
      </c>
      <c r="B82" s="13">
        <v>44167.372743055559</v>
      </c>
      <c r="C82" s="14">
        <v>61349.325402000002</v>
      </c>
      <c r="D82" s="15">
        <v>6.2756000000000006E-2</v>
      </c>
      <c r="E82">
        <v>2.3798919999999999</v>
      </c>
      <c r="F82">
        <v>3.6900000000000002E-4</v>
      </c>
      <c r="G82">
        <v>214.8</v>
      </c>
      <c r="H82">
        <v>0.22360679774997899</v>
      </c>
      <c r="I82">
        <v>604</v>
      </c>
      <c r="J82" t="s">
        <v>42</v>
      </c>
      <c r="N82" s="34"/>
      <c r="O82" s="17"/>
    </row>
    <row r="83" spans="1:20" x14ac:dyDescent="0.3">
      <c r="A83" t="s">
        <v>212</v>
      </c>
      <c r="B83" s="13">
        <v>44167.545752314814</v>
      </c>
      <c r="C83" s="14">
        <v>22772.877560000001</v>
      </c>
      <c r="D83" s="15">
        <v>1.7610000000000001E-2</v>
      </c>
      <c r="E83">
        <v>0.91363899999999998</v>
      </c>
      <c r="F83">
        <v>1.73E-4</v>
      </c>
      <c r="G83">
        <v>200.6</v>
      </c>
      <c r="H83">
        <v>0.14142135623730953</v>
      </c>
      <c r="I83">
        <v>604</v>
      </c>
      <c r="J83" t="s">
        <v>42</v>
      </c>
      <c r="N83" s="34"/>
    </row>
    <row r="84" spans="1:20" x14ac:dyDescent="0.3">
      <c r="A84" t="s">
        <v>213</v>
      </c>
      <c r="B84" s="13">
        <v>44167.671481481484</v>
      </c>
      <c r="C84" s="14">
        <v>30595.065781000001</v>
      </c>
      <c r="D84" s="15">
        <v>3.4657E-2</v>
      </c>
      <c r="E84">
        <v>0.845194</v>
      </c>
      <c r="F84">
        <v>2.22E-4</v>
      </c>
      <c r="G84">
        <v>116</v>
      </c>
      <c r="H84">
        <v>0.28284271247461906</v>
      </c>
      <c r="I84">
        <v>604</v>
      </c>
      <c r="J84" t="s">
        <v>42</v>
      </c>
    </row>
    <row r="87" spans="1:20" x14ac:dyDescent="0.3">
      <c r="A87" t="s">
        <v>241</v>
      </c>
      <c r="B87" s="1">
        <v>44339.645590277774</v>
      </c>
      <c r="C87">
        <v>167152.480499</v>
      </c>
      <c r="D87">
        <v>3.8149999999999998E-3</v>
      </c>
      <c r="E87">
        <v>11.422855999999999</v>
      </c>
      <c r="F87">
        <v>1.34E-4</v>
      </c>
      <c r="G87">
        <v>155.5</v>
      </c>
      <c r="H87">
        <v>0.18027756377319948</v>
      </c>
      <c r="I87">
        <v>506</v>
      </c>
      <c r="J87" t="s">
        <v>41</v>
      </c>
    </row>
    <row r="88" spans="1:20" x14ac:dyDescent="0.3">
      <c r="A88" t="s">
        <v>242</v>
      </c>
      <c r="B88" s="1">
        <v>44340.511261574073</v>
      </c>
      <c r="C88">
        <v>48249.078633999998</v>
      </c>
      <c r="D88">
        <v>1.0189999999999999E-3</v>
      </c>
      <c r="E88">
        <v>1.5610790000000001</v>
      </c>
      <c r="F88">
        <v>5.1999999999999997E-5</v>
      </c>
      <c r="G88">
        <v>44.9</v>
      </c>
      <c r="H88">
        <v>0.28284271247461906</v>
      </c>
      <c r="I88">
        <v>506</v>
      </c>
      <c r="J88" t="s">
        <v>41</v>
      </c>
    </row>
    <row r="89" spans="1:20" x14ac:dyDescent="0.3">
      <c r="A89" t="s">
        <v>243</v>
      </c>
      <c r="B89" s="1">
        <v>44341.473946759259</v>
      </c>
      <c r="C89">
        <v>525816.18510500004</v>
      </c>
      <c r="D89">
        <v>1.1554999999999999E-2</v>
      </c>
      <c r="E89">
        <v>35.079332000000001</v>
      </c>
      <c r="F89">
        <v>1.9900000000000001E-4</v>
      </c>
      <c r="G89">
        <v>115.1</v>
      </c>
      <c r="H89">
        <v>0.28284271247461906</v>
      </c>
      <c r="I89">
        <v>506</v>
      </c>
      <c r="J89" t="s">
        <v>41</v>
      </c>
      <c r="T89" t="s">
        <v>244</v>
      </c>
    </row>
    <row r="90" spans="1:20" x14ac:dyDescent="0.3">
      <c r="A90" t="s">
        <v>245</v>
      </c>
      <c r="B90" s="1">
        <v>44341.500925925924</v>
      </c>
      <c r="C90">
        <v>56886.999845999999</v>
      </c>
      <c r="D90">
        <v>1.4E-3</v>
      </c>
      <c r="E90">
        <v>1.534888</v>
      </c>
      <c r="F90">
        <v>5.1999999999999997E-5</v>
      </c>
      <c r="G90">
        <v>115.1</v>
      </c>
      <c r="H90">
        <v>0.28284271247461906</v>
      </c>
      <c r="I90">
        <v>506</v>
      </c>
      <c r="J90" t="s">
        <v>41</v>
      </c>
    </row>
    <row r="91" spans="1:20" x14ac:dyDescent="0.3">
      <c r="A91" t="s">
        <v>246</v>
      </c>
      <c r="B91" s="1">
        <v>44341.636817129627</v>
      </c>
      <c r="C91">
        <v>392873.00959899998</v>
      </c>
      <c r="D91">
        <v>9.1420000000000008E-3</v>
      </c>
      <c r="E91">
        <v>17.961376000000001</v>
      </c>
      <c r="F91">
        <v>9.6000000000000002E-5</v>
      </c>
      <c r="G91">
        <v>115.1</v>
      </c>
      <c r="H91">
        <v>0.28284271247461906</v>
      </c>
      <c r="I91" t="s">
        <v>38</v>
      </c>
      <c r="J91" t="s">
        <v>39</v>
      </c>
    </row>
    <row r="92" spans="1:20" x14ac:dyDescent="0.3">
      <c r="A92" t="s">
        <v>247</v>
      </c>
      <c r="B92" s="1">
        <v>44342.534861111111</v>
      </c>
      <c r="C92">
        <v>425582.78825300001</v>
      </c>
      <c r="D92">
        <v>6.3069E-2</v>
      </c>
      <c r="E92">
        <v>44.657480999999997</v>
      </c>
      <c r="F92">
        <v>3.6699999999999998E-4</v>
      </c>
      <c r="G92">
        <v>254.3</v>
      </c>
      <c r="H92">
        <v>0.28284271247461906</v>
      </c>
      <c r="I92">
        <v>506</v>
      </c>
      <c r="J92" t="s">
        <v>41</v>
      </c>
    </row>
    <row r="93" spans="1:20" x14ac:dyDescent="0.3">
      <c r="A93" t="s">
        <v>255</v>
      </c>
      <c r="B93" s="1">
        <v>44342.741064814814</v>
      </c>
      <c r="C93">
        <v>557867.10755800002</v>
      </c>
      <c r="D93">
        <v>7.8534000000000007E-2</v>
      </c>
      <c r="E93">
        <v>169.51453100000001</v>
      </c>
      <c r="F93">
        <v>1.438E-3</v>
      </c>
      <c r="G93">
        <v>13.100000000000001</v>
      </c>
      <c r="H93">
        <v>0.28284271247461906</v>
      </c>
      <c r="I93" t="s">
        <v>38</v>
      </c>
      <c r="J93" t="s">
        <v>39</v>
      </c>
      <c r="T93" t="s">
        <v>248</v>
      </c>
    </row>
    <row r="94" spans="1:20" x14ac:dyDescent="0.3">
      <c r="A94" t="s">
        <v>256</v>
      </c>
      <c r="B94" s="1">
        <v>44342.775590277779</v>
      </c>
      <c r="C94">
        <v>61060.398828999998</v>
      </c>
      <c r="D94">
        <v>9.6469999999999993E-3</v>
      </c>
      <c r="E94">
        <v>1.95581</v>
      </c>
      <c r="F94">
        <v>1.4999999999999999E-4</v>
      </c>
      <c r="G94">
        <v>13.100000000000001</v>
      </c>
      <c r="H94">
        <v>0.28284271247461906</v>
      </c>
      <c r="I94" t="s">
        <v>38</v>
      </c>
      <c r="J94" t="s">
        <v>40</v>
      </c>
    </row>
    <row r="95" spans="1:20" x14ac:dyDescent="0.3">
      <c r="A95" t="s">
        <v>249</v>
      </c>
      <c r="B95" s="1">
        <v>44343.477210648147</v>
      </c>
      <c r="C95">
        <v>158359.87838400001</v>
      </c>
      <c r="D95">
        <v>2.4028000000000001E-2</v>
      </c>
      <c r="E95">
        <v>7.2079800000000001</v>
      </c>
      <c r="F95">
        <v>2.2900000000000001E-4</v>
      </c>
      <c r="G95">
        <v>195.5</v>
      </c>
      <c r="H95">
        <v>0.28284271247461906</v>
      </c>
      <c r="I95">
        <v>506</v>
      </c>
      <c r="J95" t="s">
        <v>41</v>
      </c>
    </row>
    <row r="97" spans="1:10" x14ac:dyDescent="0.3">
      <c r="A97" t="s">
        <v>283</v>
      </c>
      <c r="B97" s="37">
        <v>44424.634480309374</v>
      </c>
    </row>
    <row r="98" spans="1:10" x14ac:dyDescent="0.3">
      <c r="A98" t="s">
        <v>283</v>
      </c>
      <c r="B98" s="37">
        <v>44424.643161255466</v>
      </c>
      <c r="C98">
        <v>7428.5743921647736</v>
      </c>
      <c r="D98">
        <v>5.4053122767890273E-3</v>
      </c>
      <c r="E98">
        <v>0.34396074662318971</v>
      </c>
      <c r="F98">
        <v>1.5282590890253943E-4</v>
      </c>
    </row>
    <row r="99" spans="1:10" x14ac:dyDescent="0.3">
      <c r="A99" t="s">
        <v>284</v>
      </c>
      <c r="B99" s="37">
        <v>44425.726154699216</v>
      </c>
      <c r="C99">
        <v>3764.7197624161258</v>
      </c>
      <c r="D99">
        <v>2.4183422372537748E-3</v>
      </c>
      <c r="E99">
        <v>0.18460686812027446</v>
      </c>
      <c r="F99">
        <v>8.3923280610304161E-5</v>
      </c>
    </row>
    <row r="100" spans="1:10" x14ac:dyDescent="0.3">
      <c r="A100" t="s">
        <v>287</v>
      </c>
      <c r="B100" s="37">
        <v>44428.502194478904</v>
      </c>
      <c r="C100">
        <v>4726.7520098338673</v>
      </c>
      <c r="D100">
        <v>3.7722120687693817E-3</v>
      </c>
      <c r="E100">
        <v>0.19678246508019345</v>
      </c>
      <c r="F100">
        <v>7.7458552343208148E-5</v>
      </c>
    </row>
    <row r="101" spans="1:10" x14ac:dyDescent="0.3">
      <c r="A101" t="s">
        <v>288</v>
      </c>
      <c r="B101" s="37">
        <v>44431.494134226559</v>
      </c>
      <c r="C101">
        <v>221087.36080369019</v>
      </c>
      <c r="D101">
        <v>1.9636949457163974E-2</v>
      </c>
      <c r="E101">
        <v>8.84626175432129</v>
      </c>
      <c r="F101">
        <v>2.0985651038180934E-4</v>
      </c>
    </row>
    <row r="102" spans="1:10" x14ac:dyDescent="0.3">
      <c r="A102" t="s">
        <v>289</v>
      </c>
      <c r="B102" s="37">
        <v>44431.721845816406</v>
      </c>
      <c r="C102">
        <v>4320.5144721751258</v>
      </c>
      <c r="D102">
        <v>1.8629124599392765E-3</v>
      </c>
      <c r="E102">
        <v>0.15207429175987472</v>
      </c>
      <c r="F102">
        <v>6.2460919733666175E-5</v>
      </c>
    </row>
    <row r="103" spans="1:10" x14ac:dyDescent="0.3">
      <c r="A103" t="s">
        <v>290</v>
      </c>
      <c r="B103" s="37">
        <v>44432.57673586328</v>
      </c>
      <c r="C103">
        <v>101993.67025968595</v>
      </c>
      <c r="D103">
        <v>2.7631653018127578E-2</v>
      </c>
      <c r="E103">
        <v>6.5127163161869488</v>
      </c>
      <c r="F103">
        <v>2.93686457996743E-4</v>
      </c>
    </row>
    <row r="104" spans="1:10" x14ac:dyDescent="0.3">
      <c r="A104" t="s">
        <v>291</v>
      </c>
      <c r="B104" s="37">
        <v>44433.499872179687</v>
      </c>
      <c r="C104">
        <v>30051.828641713</v>
      </c>
      <c r="D104">
        <v>2.0985035486645359E-2</v>
      </c>
      <c r="E104">
        <v>1.0627209214292066</v>
      </c>
      <c r="F104">
        <v>2.9177151121555776E-4</v>
      </c>
    </row>
    <row r="105" spans="1:10" x14ac:dyDescent="0.3">
      <c r="A105" t="s">
        <v>294</v>
      </c>
      <c r="B105" s="37">
        <v>44436.716704537503</v>
      </c>
      <c r="C105">
        <v>20697.582433298539</v>
      </c>
      <c r="D105">
        <v>1.1867082010936687E-2</v>
      </c>
      <c r="E105">
        <v>0.67318575667803915</v>
      </c>
      <c r="F105">
        <v>1.764769704624591E-4</v>
      </c>
    </row>
    <row r="106" spans="1:10" x14ac:dyDescent="0.3">
      <c r="A106" t="s">
        <v>295</v>
      </c>
      <c r="B106" s="37">
        <v>44438.652794067966</v>
      </c>
      <c r="C106">
        <v>333353.99255615461</v>
      </c>
      <c r="D106">
        <v>9.1807134200141735E-2</v>
      </c>
      <c r="E106">
        <v>49.562568668113904</v>
      </c>
      <c r="F106">
        <v>1.8994641111769637E-3</v>
      </c>
    </row>
    <row r="107" spans="1:10" x14ac:dyDescent="0.3">
      <c r="A107" t="s">
        <v>297</v>
      </c>
      <c r="B107" s="37">
        <v>44439.59693420781</v>
      </c>
      <c r="C107">
        <v>4098.5353069364492</v>
      </c>
      <c r="D107">
        <v>1.2321486496437866E-3</v>
      </c>
      <c r="E107">
        <v>0.1393643614787845</v>
      </c>
      <c r="F107">
        <v>5.2465993555903342E-5</v>
      </c>
    </row>
    <row r="108" spans="1:10" x14ac:dyDescent="0.3">
      <c r="A108" t="s">
        <v>307</v>
      </c>
      <c r="B108" s="37">
        <v>44488.630157001564</v>
      </c>
      <c r="C108">
        <v>560161.21464025311</v>
      </c>
      <c r="D108">
        <v>0.56367635689798878</v>
      </c>
      <c r="E108">
        <v>2.3724773743875991</v>
      </c>
      <c r="F108">
        <v>1.3419098019492443E-3</v>
      </c>
      <c r="G108" s="38">
        <v>577.29999999999995</v>
      </c>
      <c r="H108" s="38">
        <v>1.004987562112089</v>
      </c>
      <c r="I108" s="38">
        <v>406</v>
      </c>
      <c r="J108" t="s">
        <v>42</v>
      </c>
    </row>
    <row r="109" spans="1:10" x14ac:dyDescent="0.3">
      <c r="A109" t="s">
        <v>308</v>
      </c>
      <c r="B109" s="37">
        <v>44488.656682904686</v>
      </c>
      <c r="C109">
        <v>422175.00233957602</v>
      </c>
      <c r="D109">
        <v>9.3987512255241601E-2</v>
      </c>
      <c r="E109">
        <v>55.039107169414862</v>
      </c>
      <c r="F109">
        <v>4.333754615655153E-4</v>
      </c>
      <c r="G109" s="38">
        <v>577.29999999999995</v>
      </c>
      <c r="H109" s="38">
        <v>1.004987562112089</v>
      </c>
      <c r="I109" s="38">
        <v>406</v>
      </c>
      <c r="J109" t="s">
        <v>39</v>
      </c>
    </row>
    <row r="110" spans="1:10" x14ac:dyDescent="0.3">
      <c r="A110" t="s">
        <v>309</v>
      </c>
      <c r="B110" s="37">
        <v>44488.67778371484</v>
      </c>
      <c r="C110">
        <v>235771.55303223326</v>
      </c>
      <c r="D110">
        <v>5.4977012856677721E-2</v>
      </c>
      <c r="E110">
        <v>22.970807701410621</v>
      </c>
      <c r="F110">
        <v>4.414776763494656E-4</v>
      </c>
      <c r="G110" s="38">
        <v>577.29999999999995</v>
      </c>
      <c r="H110" s="38">
        <v>1.004987562112089</v>
      </c>
      <c r="I110" s="38">
        <v>406</v>
      </c>
      <c r="J110" t="s">
        <v>39</v>
      </c>
    </row>
    <row r="111" spans="1:10" x14ac:dyDescent="0.3">
      <c r="A111" t="s">
        <v>310</v>
      </c>
      <c r="B111" s="37">
        <v>44489.488238846876</v>
      </c>
      <c r="C111">
        <v>100158.26232875374</v>
      </c>
      <c r="D111">
        <v>2.5374767931512856E-2</v>
      </c>
      <c r="E111">
        <v>11.969953367103065</v>
      </c>
      <c r="F111">
        <v>3.3203356141202773E-4</v>
      </c>
      <c r="G111">
        <v>407.3</v>
      </c>
      <c r="H111">
        <v>1.019803902718557</v>
      </c>
      <c r="I111" s="38">
        <v>406</v>
      </c>
      <c r="J111" t="s">
        <v>39</v>
      </c>
    </row>
    <row r="112" spans="1:10" x14ac:dyDescent="0.3">
      <c r="A112" t="s">
        <v>311</v>
      </c>
      <c r="B112" s="37">
        <v>44489.638320124221</v>
      </c>
      <c r="C112">
        <v>425864.99927576585</v>
      </c>
      <c r="D112">
        <v>9.4076728766185364E-2</v>
      </c>
      <c r="E112">
        <v>50.663295680975253</v>
      </c>
      <c r="F112">
        <v>4.2915214001722782E-4</v>
      </c>
      <c r="G112">
        <v>389.8</v>
      </c>
      <c r="H112">
        <v>1.019803902718557</v>
      </c>
      <c r="I112" s="38">
        <v>406</v>
      </c>
      <c r="J112" t="s">
        <v>39</v>
      </c>
    </row>
    <row r="113" spans="1:10" x14ac:dyDescent="0.3">
      <c r="A113" t="s">
        <v>312</v>
      </c>
      <c r="B113" s="37">
        <v>44490.484804171872</v>
      </c>
      <c r="G113">
        <v>392.2</v>
      </c>
      <c r="H113">
        <v>1.019803902718557</v>
      </c>
      <c r="I113" s="38">
        <v>406</v>
      </c>
      <c r="J113" t="s">
        <v>39</v>
      </c>
    </row>
    <row r="114" spans="1:10" x14ac:dyDescent="0.3">
      <c r="A114" t="s">
        <v>313</v>
      </c>
      <c r="B114" s="37">
        <v>44491.405381953125</v>
      </c>
      <c r="C114">
        <v>95505.255459664084</v>
      </c>
      <c r="D114">
        <v>2.3243013457452801E-2</v>
      </c>
      <c r="E114">
        <v>10.425855794422006</v>
      </c>
      <c r="F114">
        <v>2.3327946360611536E-4</v>
      </c>
      <c r="G114">
        <v>210.4</v>
      </c>
      <c r="H114">
        <v>0.28284271247461906</v>
      </c>
      <c r="I114" s="38">
        <v>406</v>
      </c>
      <c r="J114" t="s">
        <v>39</v>
      </c>
    </row>
    <row r="115" spans="1:10" x14ac:dyDescent="0.3">
      <c r="A115" t="s">
        <v>314</v>
      </c>
      <c r="B115" s="37">
        <v>44491.489693426563</v>
      </c>
      <c r="C115">
        <v>140901.7387667172</v>
      </c>
      <c r="D115">
        <v>3.9816776224093405E-3</v>
      </c>
      <c r="E115">
        <v>17.178505784879736</v>
      </c>
      <c r="F115">
        <v>8.0716921809004729E-5</v>
      </c>
      <c r="G115">
        <v>619.5</v>
      </c>
      <c r="H115">
        <v>1.019803902718557</v>
      </c>
      <c r="I115" s="38">
        <v>406</v>
      </c>
      <c r="J115" t="s">
        <v>42</v>
      </c>
    </row>
    <row r="116" spans="1:10" x14ac:dyDescent="0.3">
      <c r="A116" t="s">
        <v>315</v>
      </c>
      <c r="B116" s="37">
        <v>44491.571567931249</v>
      </c>
      <c r="C116">
        <v>84696.728054031249</v>
      </c>
      <c r="D116">
        <v>2.6103368945617502E-3</v>
      </c>
      <c r="E116">
        <v>5.5949851579054819</v>
      </c>
      <c r="F116">
        <v>7.4258124163991147E-5</v>
      </c>
      <c r="G116" s="38">
        <v>368.5</v>
      </c>
      <c r="H116" s="38">
        <v>1.019803902718557</v>
      </c>
      <c r="I116" s="38">
        <v>406</v>
      </c>
      <c r="J116" t="s">
        <v>42</v>
      </c>
    </row>
    <row r="117" spans="1:10" x14ac:dyDescent="0.3">
      <c r="A117" t="s">
        <v>320</v>
      </c>
      <c r="B117" s="37">
        <v>44494.502016207029</v>
      </c>
      <c r="C117">
        <v>133376.63897781671</v>
      </c>
      <c r="D117">
        <v>3.9003122282106686E-3</v>
      </c>
      <c r="E117">
        <v>14.412724516301754</v>
      </c>
      <c r="F117">
        <v>9.8790483363895873E-5</v>
      </c>
      <c r="G117">
        <v>601.5</v>
      </c>
      <c r="H117">
        <v>1.019803902718557</v>
      </c>
      <c r="I117" s="38">
        <v>406</v>
      </c>
      <c r="J117" t="s">
        <v>42</v>
      </c>
    </row>
    <row r="118" spans="1:10" x14ac:dyDescent="0.3">
      <c r="A118" t="s">
        <v>321</v>
      </c>
      <c r="B118" s="37">
        <v>44494.665115206248</v>
      </c>
      <c r="C118">
        <v>35804.09334676381</v>
      </c>
      <c r="D118">
        <v>2.8990083687384517E-2</v>
      </c>
      <c r="E118">
        <v>3.3091215901154429</v>
      </c>
      <c r="F118">
        <v>2.7591479350927314E-4</v>
      </c>
      <c r="G118">
        <v>531.70000000000005</v>
      </c>
      <c r="H118">
        <v>1.019803902718557</v>
      </c>
      <c r="I118" s="38">
        <v>406</v>
      </c>
      <c r="J118" t="s">
        <v>39</v>
      </c>
    </row>
    <row r="119" spans="1:10" x14ac:dyDescent="0.3">
      <c r="A119" t="s">
        <v>322</v>
      </c>
      <c r="B119" s="37">
        <v>44495.539090671875</v>
      </c>
      <c r="C119">
        <v>57813.051729513834</v>
      </c>
      <c r="D119">
        <v>4.6706505738055362E-2</v>
      </c>
      <c r="E119">
        <v>4.3233520065320299</v>
      </c>
      <c r="F119">
        <v>3.5340014604612509E-4</v>
      </c>
      <c r="G119">
        <v>95.4</v>
      </c>
      <c r="H119">
        <v>0.28284271247461906</v>
      </c>
      <c r="I119" s="38">
        <v>406</v>
      </c>
      <c r="J119" t="s">
        <v>42</v>
      </c>
    </row>
    <row r="120" spans="1:10" x14ac:dyDescent="0.3">
      <c r="A120" t="s">
        <v>323</v>
      </c>
      <c r="B120" s="37">
        <v>44495.700247371096</v>
      </c>
      <c r="C120">
        <v>75575.319932786864</v>
      </c>
      <c r="D120">
        <v>1.6689579584476619E-2</v>
      </c>
      <c r="E120">
        <v>5.068007956903541</v>
      </c>
      <c r="F120">
        <v>2.044527181092577E-4</v>
      </c>
      <c r="G120">
        <v>545.5</v>
      </c>
      <c r="H120">
        <v>1.019803902718557</v>
      </c>
      <c r="I120" s="18"/>
      <c r="J120" s="18"/>
    </row>
    <row r="121" spans="1:10" x14ac:dyDescent="0.3">
      <c r="A121" t="s">
        <v>331</v>
      </c>
      <c r="B121" s="37">
        <v>44498.59698396406</v>
      </c>
      <c r="C121">
        <v>50662.402596520915</v>
      </c>
      <c r="D121">
        <v>3.2917102000121603E-3</v>
      </c>
      <c r="E121">
        <v>3.0105059926539504</v>
      </c>
      <c r="F121">
        <v>8.740724273565872E-5</v>
      </c>
      <c r="G121">
        <v>421.6</v>
      </c>
      <c r="H121">
        <v>1.019803902718557</v>
      </c>
      <c r="I121" s="38">
        <v>406</v>
      </c>
      <c r="J121" t="s">
        <v>39</v>
      </c>
    </row>
    <row r="122" spans="1:10" x14ac:dyDescent="0.3">
      <c r="A122" t="s">
        <v>332</v>
      </c>
      <c r="B122" s="37">
        <v>44500.502422629688</v>
      </c>
      <c r="C122">
        <v>22700.177135704242</v>
      </c>
      <c r="D122">
        <v>1.3984108693643562E-3</v>
      </c>
      <c r="E122">
        <v>1.8550796454893945</v>
      </c>
      <c r="F122">
        <v>5.9727139453895635E-5</v>
      </c>
      <c r="G122">
        <v>360.5</v>
      </c>
      <c r="H122">
        <v>0.44721359549995798</v>
      </c>
      <c r="I122" s="38">
        <v>406</v>
      </c>
      <c r="J122" t="s">
        <v>39</v>
      </c>
    </row>
    <row r="123" spans="1:10" x14ac:dyDescent="0.3">
      <c r="A123" t="s">
        <v>333</v>
      </c>
      <c r="B123" s="37">
        <v>44502.614000842972</v>
      </c>
      <c r="C123">
        <v>421142.67779333546</v>
      </c>
      <c r="D123">
        <v>9.0443637718091996E-2</v>
      </c>
      <c r="E123">
        <v>353.44869285538294</v>
      </c>
      <c r="F123">
        <v>5.7659493132770348E-4</v>
      </c>
      <c r="G123">
        <v>403.3</v>
      </c>
      <c r="H123">
        <v>1.019803902718557</v>
      </c>
      <c r="I123" s="38">
        <v>406</v>
      </c>
      <c r="J123" t="s">
        <v>39</v>
      </c>
    </row>
    <row r="124" spans="1:10" x14ac:dyDescent="0.3">
      <c r="A124" s="18" t="s">
        <v>339</v>
      </c>
      <c r="B124" s="42">
        <v>44509.738714939842</v>
      </c>
      <c r="C124" s="18">
        <v>37004.292791735221</v>
      </c>
      <c r="D124" s="18">
        <v>5.7880657738542309E-3</v>
      </c>
      <c r="E124" s="18">
        <v>5.4566935928248075</v>
      </c>
      <c r="F124" s="18">
        <v>1.4995674419776176E-4</v>
      </c>
      <c r="G124" s="18">
        <v>38.700000000000003</v>
      </c>
      <c r="H124" s="18">
        <v>0.28000000000000003</v>
      </c>
      <c r="I124" s="18">
        <v>406</v>
      </c>
      <c r="J124" s="18" t="s">
        <v>41</v>
      </c>
    </row>
    <row r="125" spans="1:10" x14ac:dyDescent="0.3">
      <c r="A125" t="s">
        <v>348</v>
      </c>
      <c r="B125" s="37">
        <v>44530.719027253122</v>
      </c>
      <c r="C125">
        <v>4580.7579224135461</v>
      </c>
      <c r="D125">
        <v>4.5287368207747071E-3</v>
      </c>
      <c r="E125">
        <v>0.190006503270303</v>
      </c>
      <c r="F125">
        <v>9.5856785060684346E-5</v>
      </c>
    </row>
    <row r="126" spans="1:10" x14ac:dyDescent="0.3">
      <c r="A126" t="s">
        <v>349</v>
      </c>
      <c r="B126" s="37">
        <v>44531.502368907029</v>
      </c>
      <c r="C126">
        <v>25590.438422621555</v>
      </c>
      <c r="D126">
        <v>6.2991282492903203E-3</v>
      </c>
      <c r="E126">
        <v>0.72408397569046423</v>
      </c>
      <c r="F126">
        <v>1.0211886263648075E-4</v>
      </c>
    </row>
    <row r="127" spans="1:10" x14ac:dyDescent="0.3">
      <c r="A127" t="s">
        <v>350</v>
      </c>
      <c r="B127" s="37">
        <v>44531.695252051562</v>
      </c>
      <c r="C127">
        <v>8299.3853408295163</v>
      </c>
      <c r="D127">
        <v>7.7654777349667765E-3</v>
      </c>
      <c r="E127">
        <v>0.22651502073378618</v>
      </c>
      <c r="F127">
        <v>1.2427535068736516E-4</v>
      </c>
    </row>
    <row r="128" spans="1:10" x14ac:dyDescent="0.3">
      <c r="A128" t="s">
        <v>351</v>
      </c>
      <c r="B128" s="37">
        <v>44532.475100664065</v>
      </c>
      <c r="C128">
        <v>3719.8885355915754</v>
      </c>
      <c r="D128">
        <v>1.763116591497047E-3</v>
      </c>
      <c r="E128">
        <v>0.21996836303100956</v>
      </c>
      <c r="F128">
        <v>7.4684260768129317E-5</v>
      </c>
    </row>
    <row r="129" spans="1:10" x14ac:dyDescent="0.3">
      <c r="A129" t="s">
        <v>352</v>
      </c>
      <c r="B129" s="37">
        <v>44532.689847325782</v>
      </c>
      <c r="C129">
        <v>2910.0377033932159</v>
      </c>
      <c r="D129">
        <v>1.6694169044387257E-3</v>
      </c>
      <c r="E129">
        <v>0.11408094628597562</v>
      </c>
      <c r="F129">
        <v>6.020066610396967E-5</v>
      </c>
    </row>
    <row r="130" spans="1:10" x14ac:dyDescent="0.3">
      <c r="A130" t="s">
        <v>353</v>
      </c>
      <c r="B130" s="37">
        <v>44535.620801396872</v>
      </c>
      <c r="C130">
        <v>278637.79763982067</v>
      </c>
      <c r="D130">
        <v>8.5517501427908163E-2</v>
      </c>
      <c r="E130">
        <v>16.387194631570253</v>
      </c>
      <c r="F130">
        <v>4.5075441732543282E-4</v>
      </c>
    </row>
    <row r="131" spans="1:10" x14ac:dyDescent="0.3">
      <c r="A131" t="s">
        <v>354</v>
      </c>
      <c r="B131" s="37">
        <v>44535.899455039063</v>
      </c>
    </row>
    <row r="132" spans="1:10" x14ac:dyDescent="0.3">
      <c r="A132" t="s">
        <v>355</v>
      </c>
      <c r="B132" s="37">
        <v>44535.903818944535</v>
      </c>
      <c r="C132">
        <v>64948.667972976124</v>
      </c>
      <c r="D132">
        <v>7.1922320392240578E-3</v>
      </c>
      <c r="E132">
        <v>2.1924798813046267</v>
      </c>
      <c r="F132">
        <v>1.2433482315130483E-4</v>
      </c>
    </row>
    <row r="135" spans="1:10" x14ac:dyDescent="0.3">
      <c r="A135" t="s">
        <v>363</v>
      </c>
      <c r="C135">
        <v>30</v>
      </c>
      <c r="D135">
        <v>1.4999999999999998E-6</v>
      </c>
      <c r="E135" s="6">
        <v>9.9999999999999995E-21</v>
      </c>
      <c r="F135" s="6">
        <v>9.9999999999999995E-21</v>
      </c>
      <c r="G135">
        <v>400</v>
      </c>
      <c r="H135">
        <v>1</v>
      </c>
      <c r="I135">
        <v>206</v>
      </c>
      <c r="J135" t="s">
        <v>42</v>
      </c>
    </row>
    <row r="138" spans="1:10" x14ac:dyDescent="0.3">
      <c r="A138" t="s">
        <v>337</v>
      </c>
      <c r="B138" s="13">
        <v>44509.54583333333</v>
      </c>
      <c r="C138">
        <v>261.54000000000002</v>
      </c>
      <c r="D138">
        <v>0</v>
      </c>
      <c r="E138">
        <v>0.05</v>
      </c>
      <c r="F138">
        <v>0</v>
      </c>
      <c r="G138" s="12">
        <v>249.39999999999998</v>
      </c>
      <c r="H138" s="5">
        <v>0.36055512754639896</v>
      </c>
      <c r="I138" s="5">
        <v>406</v>
      </c>
      <c r="J138" t="s">
        <v>41</v>
      </c>
    </row>
    <row r="139" spans="1:10" x14ac:dyDescent="0.3">
      <c r="A139" t="s">
        <v>338</v>
      </c>
      <c r="B139" s="13">
        <v>44509.560416666667</v>
      </c>
      <c r="C139">
        <v>22881</v>
      </c>
      <c r="D139">
        <v>2.4299999999999999E-2</v>
      </c>
      <c r="E139">
        <v>1.45</v>
      </c>
      <c r="F139">
        <v>2.7E-4</v>
      </c>
      <c r="G139" s="12">
        <v>28.4</v>
      </c>
      <c r="H139" s="5">
        <v>0.28284271247461906</v>
      </c>
      <c r="I139" s="5">
        <v>406</v>
      </c>
      <c r="J139" t="s">
        <v>42</v>
      </c>
    </row>
    <row r="140" spans="1:10" x14ac:dyDescent="0.3">
      <c r="A140" t="s">
        <v>339</v>
      </c>
      <c r="B140" s="13">
        <v>44509.738194444442</v>
      </c>
      <c r="C140">
        <v>37004</v>
      </c>
      <c r="D140">
        <v>5.7879999999999997E-3</v>
      </c>
      <c r="E140">
        <v>5.45</v>
      </c>
      <c r="F140">
        <v>1.4999999999999999E-4</v>
      </c>
      <c r="G140" s="12">
        <v>38.700000000000003</v>
      </c>
      <c r="H140" s="5">
        <v>0.36055512754639896</v>
      </c>
      <c r="I140" s="5">
        <v>406</v>
      </c>
      <c r="J140" t="s">
        <v>41</v>
      </c>
    </row>
    <row r="143" spans="1:10" x14ac:dyDescent="0.3">
      <c r="A143" t="s">
        <v>364</v>
      </c>
      <c r="C143" s="7">
        <f>C140*(G138/G140)*0.00000524/C138</f>
        <v>4.7777929358585455E-3</v>
      </c>
      <c r="D143">
        <v>0.155</v>
      </c>
    </row>
  </sheetData>
  <conditionalFormatting sqref="B58">
    <cfRule type="containsText" dxfId="24" priority="13" operator="containsText" text="Proc">
      <formula>NOT(ISERROR(SEARCH("Proc",B58)))</formula>
    </cfRule>
    <cfRule type="containsText" dxfId="23" priority="14" operator="containsText" text="Sample">
      <formula>NOT(ISERROR(SEARCH("Sample",B58)))</formula>
    </cfRule>
  </conditionalFormatting>
  <conditionalFormatting sqref="A61 A65:A67">
    <cfRule type="containsText" dxfId="22" priority="11" operator="containsText" text="Sample">
      <formula>NOT(ISERROR(SEARCH("Sample",A61)))</formula>
    </cfRule>
    <cfRule type="containsText" dxfId="21" priority="12" operator="containsText" text="Proc">
      <formula>NOT(ISERROR(SEARCH("Proc",A61)))</formula>
    </cfRule>
  </conditionalFormatting>
  <conditionalFormatting sqref="A62">
    <cfRule type="containsText" dxfId="20" priority="8" operator="containsText" text="sample">
      <formula>NOT(ISERROR(SEARCH("sample",A62)))</formula>
    </cfRule>
    <cfRule type="containsText" dxfId="19" priority="9" operator="containsText" text="Proc">
      <formula>NOT(ISERROR(SEARCH("Proc",A62)))</formula>
    </cfRule>
    <cfRule type="duplicateValues" dxfId="18" priority="10"/>
  </conditionalFormatting>
  <conditionalFormatting sqref="A63">
    <cfRule type="containsText" dxfId="17" priority="5" operator="containsText" text="sample">
      <formula>NOT(ISERROR(SEARCH("sample",A63)))</formula>
    </cfRule>
    <cfRule type="containsText" dxfId="16" priority="6" operator="containsText" text="Proc">
      <formula>NOT(ISERROR(SEARCH("Proc",A63)))</formula>
    </cfRule>
    <cfRule type="duplicateValues" dxfId="15" priority="7"/>
  </conditionalFormatting>
  <conditionalFormatting sqref="B74:B76 B82 B84">
    <cfRule type="containsText" dxfId="14" priority="1" operator="containsText" text="Proc">
      <formula>NOT(ISERROR(SEARCH("Proc",B74)))</formula>
    </cfRule>
    <cfRule type="containsText" dxfId="13" priority="2" operator="containsText" text="Sample">
      <formula>NOT(ISERROR(SEARCH("Sample",B74)))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5"/>
  <sheetViews>
    <sheetView zoomScale="80" zoomScaleNormal="80" workbookViewId="0">
      <pane xSplit="1" ySplit="1" topLeftCell="B77" activePane="bottomRight" state="frozen"/>
      <selection pane="topRight" activeCell="B1" sqref="B1"/>
      <selection pane="bottomLeft" activeCell="A2" sqref="A2"/>
      <selection pane="bottomRight" activeCell="H93" sqref="H93"/>
    </sheetView>
  </sheetViews>
  <sheetFormatPr defaultRowHeight="14.4" x14ac:dyDescent="0.3"/>
  <cols>
    <col min="1" max="1" width="60" customWidth="1"/>
    <col min="2" max="2" width="19" customWidth="1"/>
    <col min="3" max="3" width="15.5546875" customWidth="1"/>
    <col min="4" max="4" width="13" customWidth="1"/>
    <col min="6" max="7" width="12" bestFit="1" customWidth="1"/>
    <col min="12" max="13" width="17.77734375" customWidth="1"/>
    <col min="15" max="15" width="12" bestFit="1" customWidth="1"/>
    <col min="16" max="16" width="10.88671875" customWidth="1"/>
  </cols>
  <sheetData>
    <row r="1" spans="1:21" x14ac:dyDescent="0.3">
      <c r="A1" t="s">
        <v>0</v>
      </c>
      <c r="B1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19"/>
      <c r="H1" t="s">
        <v>6</v>
      </c>
      <c r="I1" t="s">
        <v>68</v>
      </c>
      <c r="J1" t="s">
        <v>7</v>
      </c>
      <c r="K1" t="s">
        <v>8</v>
      </c>
      <c r="L1" s="2" t="s">
        <v>156</v>
      </c>
      <c r="M1" s="2" t="s">
        <v>166</v>
      </c>
      <c r="N1" s="2" t="s">
        <v>157</v>
      </c>
      <c r="O1" s="2" t="s">
        <v>158</v>
      </c>
      <c r="P1" s="2" t="s">
        <v>159</v>
      </c>
      <c r="Q1" s="2" t="s">
        <v>160</v>
      </c>
    </row>
    <row r="2" spans="1:21" x14ac:dyDescent="0.3">
      <c r="A2" t="s">
        <v>69</v>
      </c>
      <c r="B2" s="1">
        <v>43899</v>
      </c>
      <c r="C2">
        <v>16777.511241</v>
      </c>
      <c r="D2">
        <v>1.6236E-2</v>
      </c>
      <c r="E2">
        <v>1.529461</v>
      </c>
      <c r="F2">
        <v>2.02E-4</v>
      </c>
      <c r="G2">
        <f>D2/C2/0.000001399</f>
        <v>0.69172550594932736</v>
      </c>
      <c r="H2">
        <v>258.39999999999998</v>
      </c>
      <c r="I2">
        <v>0.22360679774997899</v>
      </c>
      <c r="J2">
        <v>406</v>
      </c>
      <c r="K2" t="s">
        <v>39</v>
      </c>
      <c r="R2" s="7">
        <f t="shared" ref="R2:R14" si="0">F2/D2</f>
        <v>1.2441488051244148E-2</v>
      </c>
      <c r="U2" s="7">
        <f t="shared" ref="U2:U14" si="1">I2/H2</f>
        <v>8.6535138448134291E-4</v>
      </c>
    </row>
    <row r="3" spans="1:21" x14ac:dyDescent="0.3">
      <c r="A3" t="s">
        <v>21</v>
      </c>
      <c r="B3" s="1">
        <v>43905</v>
      </c>
      <c r="C3">
        <v>13304.886014</v>
      </c>
      <c r="D3">
        <v>1.3913E-2</v>
      </c>
      <c r="E3">
        <v>0.45438099999999998</v>
      </c>
      <c r="F3">
        <v>2.14E-4</v>
      </c>
      <c r="G3">
        <f t="shared" ref="G3:G27" si="2">D3/C3/0.000001399</f>
        <v>0.74746680848974545</v>
      </c>
      <c r="H3">
        <v>8.1999999999999993</v>
      </c>
      <c r="I3">
        <v>0.22360679774997899</v>
      </c>
      <c r="J3">
        <v>206</v>
      </c>
      <c r="K3" t="s">
        <v>42</v>
      </c>
      <c r="R3" s="7">
        <f t="shared" si="0"/>
        <v>1.5381298066556458E-2</v>
      </c>
      <c r="U3" s="7">
        <f t="shared" si="1"/>
        <v>2.726912167682671E-2</v>
      </c>
    </row>
    <row r="4" spans="1:21" x14ac:dyDescent="0.3">
      <c r="A4" t="s">
        <v>22</v>
      </c>
      <c r="B4" s="1">
        <v>43905</v>
      </c>
      <c r="C4">
        <v>376119.15544900001</v>
      </c>
      <c r="D4">
        <v>0.37504700000000002</v>
      </c>
      <c r="E4">
        <v>56.935544999999998</v>
      </c>
      <c r="F4">
        <v>1.5280000000000001E-3</v>
      </c>
      <c r="G4">
        <f t="shared" si="2"/>
        <v>0.71275870342876613</v>
      </c>
      <c r="H4">
        <v>224.1</v>
      </c>
      <c r="I4">
        <v>0.22360679774997899</v>
      </c>
      <c r="J4">
        <v>206</v>
      </c>
      <c r="K4" t="s">
        <v>42</v>
      </c>
      <c r="R4" s="7">
        <f t="shared" si="0"/>
        <v>4.0741560391097647E-3</v>
      </c>
      <c r="U4" s="7">
        <f t="shared" si="1"/>
        <v>9.9779918674689416E-4</v>
      </c>
    </row>
    <row r="5" spans="1:21" x14ac:dyDescent="0.3">
      <c r="A5" t="s">
        <v>27</v>
      </c>
      <c r="B5" s="1">
        <v>43907</v>
      </c>
      <c r="C5">
        <v>89.281329999999997</v>
      </c>
      <c r="D5">
        <v>1.16E-4</v>
      </c>
      <c r="E5">
        <v>4.2304000000000001E-2</v>
      </c>
      <c r="F5">
        <v>1.7E-5</v>
      </c>
      <c r="H5">
        <v>761.4</v>
      </c>
      <c r="I5">
        <v>0.22360679774997899</v>
      </c>
      <c r="J5" t="s">
        <v>38</v>
      </c>
      <c r="K5" t="s">
        <v>39</v>
      </c>
      <c r="R5" s="7">
        <f t="shared" si="0"/>
        <v>0.14655172413793102</v>
      </c>
      <c r="U5" s="7">
        <f t="shared" si="1"/>
        <v>2.9367848404252559E-4</v>
      </c>
    </row>
    <row r="6" spans="1:21" x14ac:dyDescent="0.3">
      <c r="A6" t="s">
        <v>28</v>
      </c>
      <c r="B6" s="1">
        <v>43907</v>
      </c>
      <c r="C6">
        <v>74709.614795000001</v>
      </c>
      <c r="D6">
        <v>7.7684000000000003E-2</v>
      </c>
      <c r="E6">
        <v>2.5750130000000002</v>
      </c>
      <c r="F6">
        <v>3.77E-4</v>
      </c>
      <c r="G6">
        <f t="shared" si="2"/>
        <v>0.74325419299173145</v>
      </c>
      <c r="H6">
        <v>125.4</v>
      </c>
      <c r="I6">
        <v>0.22360679774997899</v>
      </c>
      <c r="J6">
        <v>506</v>
      </c>
      <c r="K6" t="s">
        <v>42</v>
      </c>
      <c r="R6" s="7">
        <f t="shared" si="0"/>
        <v>4.8529941815560473E-3</v>
      </c>
      <c r="U6" s="7">
        <f t="shared" si="1"/>
        <v>1.7831483074161004E-3</v>
      </c>
    </row>
    <row r="7" spans="1:21" x14ac:dyDescent="0.3">
      <c r="A7" t="s">
        <v>29</v>
      </c>
      <c r="B7" s="1">
        <v>43907</v>
      </c>
      <c r="C7">
        <v>8059.43361</v>
      </c>
      <c r="D7">
        <v>8.4700000000000001E-3</v>
      </c>
      <c r="E7">
        <v>0.41212199999999999</v>
      </c>
      <c r="F7">
        <v>1.5100000000000001E-4</v>
      </c>
      <c r="G7">
        <f t="shared" si="2"/>
        <v>0.75120967681902751</v>
      </c>
      <c r="H7">
        <v>125.4</v>
      </c>
      <c r="I7">
        <v>0.22360679774997899</v>
      </c>
      <c r="J7">
        <v>506</v>
      </c>
      <c r="K7" t="s">
        <v>39</v>
      </c>
      <c r="R7" s="7">
        <f t="shared" si="0"/>
        <v>1.782762691853601E-2</v>
      </c>
      <c r="S7">
        <f>H2</f>
        <v>258.39999999999998</v>
      </c>
      <c r="T7">
        <f>C2/0.11</f>
        <v>152522.82946363636</v>
      </c>
      <c r="U7" s="7">
        <f t="shared" si="1"/>
        <v>1.7831483074161004E-3</v>
      </c>
    </row>
    <row r="8" spans="1:21" x14ac:dyDescent="0.3">
      <c r="A8" t="s">
        <v>30</v>
      </c>
      <c r="B8" s="1">
        <v>43907</v>
      </c>
      <c r="C8">
        <v>886.54248500000006</v>
      </c>
      <c r="D8">
        <v>8.6399999999999997E-4</v>
      </c>
      <c r="E8">
        <v>0.14099700000000001</v>
      </c>
      <c r="F8">
        <v>4.5000000000000003E-5</v>
      </c>
      <c r="G8">
        <f t="shared" si="2"/>
        <v>0.69662086026622783</v>
      </c>
      <c r="H8">
        <v>125.4</v>
      </c>
      <c r="I8">
        <v>0.22360679774997899</v>
      </c>
      <c r="J8">
        <v>506</v>
      </c>
      <c r="K8" t="s">
        <v>40</v>
      </c>
      <c r="R8" s="7">
        <f t="shared" si="0"/>
        <v>5.2083333333333336E-2</v>
      </c>
      <c r="S8">
        <f>H11</f>
        <v>189</v>
      </c>
      <c r="T8">
        <f>C11</f>
        <v>115953.77529999999</v>
      </c>
      <c r="U8" s="7">
        <f t="shared" si="1"/>
        <v>1.7831483074161004E-3</v>
      </c>
    </row>
    <row r="9" spans="1:21" x14ac:dyDescent="0.3">
      <c r="A9" t="s">
        <v>31</v>
      </c>
      <c r="B9" s="1">
        <v>43907</v>
      </c>
      <c r="C9">
        <v>102.445545</v>
      </c>
      <c r="D9" s="6">
        <v>9.9999999999999995E-21</v>
      </c>
      <c r="E9">
        <v>0.292487</v>
      </c>
      <c r="F9" s="6">
        <v>9.9999999999999995E-21</v>
      </c>
      <c r="H9">
        <v>125.4</v>
      </c>
      <c r="I9">
        <v>0.22360679774997899</v>
      </c>
      <c r="J9">
        <v>506</v>
      </c>
      <c r="K9" t="s">
        <v>41</v>
      </c>
      <c r="R9" s="7">
        <f t="shared" si="0"/>
        <v>1</v>
      </c>
      <c r="S9">
        <v>298.10000000000002</v>
      </c>
      <c r="T9">
        <v>293251.60980600002</v>
      </c>
      <c r="U9" s="7">
        <f t="shared" si="1"/>
        <v>1.7831483074161004E-3</v>
      </c>
    </row>
    <row r="10" spans="1:21" x14ac:dyDescent="0.3">
      <c r="A10" t="s">
        <v>32</v>
      </c>
      <c r="B10" s="1">
        <v>43908</v>
      </c>
      <c r="C10">
        <v>8717.6212790000009</v>
      </c>
      <c r="D10">
        <v>8.8769999999999995E-3</v>
      </c>
      <c r="E10">
        <v>0.267013</v>
      </c>
      <c r="F10">
        <v>1.5200000000000001E-4</v>
      </c>
      <c r="G10">
        <f t="shared" si="2"/>
        <v>0.72786444852827081</v>
      </c>
      <c r="H10">
        <v>15.2</v>
      </c>
      <c r="I10">
        <v>0.28284271247461906</v>
      </c>
      <c r="J10">
        <v>406</v>
      </c>
      <c r="K10" t="s">
        <v>42</v>
      </c>
      <c r="R10" s="7">
        <f t="shared" si="0"/>
        <v>1.7122901881266195E-2</v>
      </c>
      <c r="S10">
        <v>38.700000000000003</v>
      </c>
      <c r="T10">
        <v>34896.527261000003</v>
      </c>
      <c r="U10" s="7">
        <f t="shared" si="1"/>
        <v>1.8608073189119678E-2</v>
      </c>
    </row>
    <row r="11" spans="1:21" x14ac:dyDescent="0.3">
      <c r="A11" t="s">
        <v>33</v>
      </c>
      <c r="B11" s="1">
        <v>43908</v>
      </c>
      <c r="C11">
        <v>115953.77529999999</v>
      </c>
      <c r="D11">
        <v>0.119176</v>
      </c>
      <c r="E11">
        <v>6.3434189999999999</v>
      </c>
      <c r="F11">
        <v>7.76E-4</v>
      </c>
      <c r="G11">
        <f t="shared" si="2"/>
        <v>0.73465966597017296</v>
      </c>
      <c r="H11">
        <v>189</v>
      </c>
      <c r="I11">
        <v>0.28284271247461906</v>
      </c>
      <c r="J11">
        <v>406</v>
      </c>
      <c r="K11" t="s">
        <v>42</v>
      </c>
      <c r="R11" s="7">
        <f t="shared" si="0"/>
        <v>6.5113781298247967E-3</v>
      </c>
      <c r="S11" s="12">
        <f>52.9-16.5</f>
        <v>36.4</v>
      </c>
      <c r="T11">
        <v>20200</v>
      </c>
      <c r="U11" s="7">
        <f t="shared" si="1"/>
        <v>1.4965222882254976E-3</v>
      </c>
    </row>
    <row r="12" spans="1:21" x14ac:dyDescent="0.3">
      <c r="A12" t="s">
        <v>34</v>
      </c>
      <c r="B12" s="1">
        <v>43908</v>
      </c>
      <c r="C12">
        <v>12395.240244000001</v>
      </c>
      <c r="D12">
        <v>1.2687E-2</v>
      </c>
      <c r="E12">
        <v>0.48381400000000002</v>
      </c>
      <c r="F12">
        <v>1.84E-4</v>
      </c>
      <c r="G12">
        <f t="shared" si="2"/>
        <v>0.73162119205905851</v>
      </c>
      <c r="H12">
        <v>189</v>
      </c>
      <c r="I12">
        <v>0.28284271247461906</v>
      </c>
      <c r="J12">
        <v>406</v>
      </c>
      <c r="K12" t="s">
        <v>39</v>
      </c>
      <c r="R12" s="7">
        <f t="shared" si="0"/>
        <v>1.4503034602348861E-2</v>
      </c>
      <c r="S12" s="12">
        <f>57.8-16</f>
        <v>41.8</v>
      </c>
      <c r="T12">
        <v>23000</v>
      </c>
      <c r="U12" s="7">
        <f t="shared" si="1"/>
        <v>1.4965222882254976E-3</v>
      </c>
    </row>
    <row r="13" spans="1:21" x14ac:dyDescent="0.3">
      <c r="A13" t="s">
        <v>35</v>
      </c>
      <c r="B13" s="1">
        <v>43908</v>
      </c>
      <c r="C13">
        <v>1350.2519930000001</v>
      </c>
      <c r="D13">
        <v>1.214E-3</v>
      </c>
      <c r="E13">
        <v>0.82433999999999996</v>
      </c>
      <c r="F13">
        <v>8.3999999999999995E-5</v>
      </c>
      <c r="G13">
        <f t="shared" si="2"/>
        <v>0.64266721481078692</v>
      </c>
      <c r="H13">
        <v>189</v>
      </c>
      <c r="I13">
        <v>0.28284271247461906</v>
      </c>
      <c r="J13">
        <v>406</v>
      </c>
      <c r="K13" t="s">
        <v>40</v>
      </c>
      <c r="R13" s="7">
        <f t="shared" si="0"/>
        <v>6.919275123558484E-2</v>
      </c>
      <c r="S13" s="12">
        <f>707.5-15.5</f>
        <v>692</v>
      </c>
      <c r="T13">
        <v>413641</v>
      </c>
      <c r="U13" s="7">
        <f t="shared" si="1"/>
        <v>1.4965222882254976E-3</v>
      </c>
    </row>
    <row r="14" spans="1:21" x14ac:dyDescent="0.3">
      <c r="A14" t="s">
        <v>36</v>
      </c>
      <c r="B14" s="1">
        <v>43908</v>
      </c>
      <c r="C14">
        <v>150.951741</v>
      </c>
      <c r="D14" s="6">
        <f>D9</f>
        <v>9.9999999999999995E-21</v>
      </c>
      <c r="E14">
        <v>4.0509999999999997E-2</v>
      </c>
      <c r="F14" s="6">
        <f>F9</f>
        <v>9.9999999999999995E-21</v>
      </c>
      <c r="H14">
        <v>189</v>
      </c>
      <c r="I14">
        <v>0.28284271247461906</v>
      </c>
      <c r="J14">
        <v>406</v>
      </c>
      <c r="K14" t="s">
        <v>41</v>
      </c>
      <c r="R14" s="7">
        <f t="shared" si="0"/>
        <v>1</v>
      </c>
      <c r="U14" s="7">
        <f t="shared" si="1"/>
        <v>1.4965222882254976E-3</v>
      </c>
    </row>
    <row r="15" spans="1:21" x14ac:dyDescent="0.3">
      <c r="A15" t="s">
        <v>70</v>
      </c>
      <c r="B15" s="13">
        <v>43794.366666666669</v>
      </c>
      <c r="C15">
        <v>69012.717290000001</v>
      </c>
      <c r="D15">
        <v>7.3388999999999996E-2</v>
      </c>
      <c r="E15">
        <v>2.869119</v>
      </c>
      <c r="F15">
        <v>6.8099999999999996E-4</v>
      </c>
      <c r="H15">
        <v>43.2</v>
      </c>
      <c r="I15">
        <f>I14</f>
        <v>0.28284271247461906</v>
      </c>
      <c r="J15">
        <v>206</v>
      </c>
      <c r="K15" t="s">
        <v>42</v>
      </c>
    </row>
    <row r="18" spans="1:17" x14ac:dyDescent="0.3">
      <c r="C18" s="14"/>
      <c r="D18" s="15"/>
    </row>
    <row r="20" spans="1:17" x14ac:dyDescent="0.3">
      <c r="A20" t="s">
        <v>76</v>
      </c>
      <c r="B20">
        <v>44052</v>
      </c>
      <c r="C20" s="14">
        <v>1317.064541</v>
      </c>
      <c r="D20" s="15">
        <v>1.3470000000000001E-3</v>
      </c>
      <c r="E20">
        <v>9.9468000000000001E-2</v>
      </c>
      <c r="F20">
        <v>7.8999999999999996E-5</v>
      </c>
      <c r="G20">
        <f t="shared" si="2"/>
        <v>0.73104283298817851</v>
      </c>
      <c r="H20">
        <f>897-13.5</f>
        <v>883.5</v>
      </c>
      <c r="I20">
        <v>1</v>
      </c>
      <c r="J20" t="s">
        <v>38</v>
      </c>
      <c r="K20" t="s">
        <v>39</v>
      </c>
      <c r="L20">
        <f>27.3-14.1</f>
        <v>13.200000000000001</v>
      </c>
    </row>
    <row r="21" spans="1:17" x14ac:dyDescent="0.3">
      <c r="A21" t="s">
        <v>77</v>
      </c>
      <c r="B21">
        <v>44052</v>
      </c>
      <c r="C21" s="14">
        <v>146.002182</v>
      </c>
      <c r="D21" s="15">
        <v>0</v>
      </c>
      <c r="E21">
        <v>4.2431999999999997E-2</v>
      </c>
      <c r="F21">
        <v>0</v>
      </c>
      <c r="H21">
        <f>897-13.5</f>
        <v>883.5</v>
      </c>
      <c r="I21">
        <v>1</v>
      </c>
      <c r="J21" t="s">
        <v>38</v>
      </c>
      <c r="K21" t="s">
        <v>40</v>
      </c>
      <c r="L21">
        <v>13.2</v>
      </c>
    </row>
    <row r="22" spans="1:17" x14ac:dyDescent="0.3">
      <c r="A22" t="s">
        <v>78</v>
      </c>
      <c r="B22">
        <v>44052</v>
      </c>
      <c r="C22" s="14">
        <v>304.89390700000001</v>
      </c>
      <c r="D22" s="15">
        <v>3.1399999999999999E-4</v>
      </c>
      <c r="E22">
        <v>5.4961999999999997E-2</v>
      </c>
      <c r="F22">
        <v>3.4E-5</v>
      </c>
      <c r="G22">
        <f t="shared" si="2"/>
        <v>0.73614469731147814</v>
      </c>
      <c r="H22">
        <f>274.1-14.2</f>
        <v>259.90000000000003</v>
      </c>
      <c r="I22">
        <v>0.28000000000000003</v>
      </c>
      <c r="J22">
        <v>506</v>
      </c>
      <c r="K22" t="s">
        <v>41</v>
      </c>
      <c r="L22" s="7"/>
      <c r="M22" s="7"/>
    </row>
    <row r="24" spans="1:17" x14ac:dyDescent="0.3">
      <c r="A24" t="s">
        <v>96</v>
      </c>
      <c r="B24" s="1">
        <v>44122</v>
      </c>
      <c r="C24">
        <v>269605.84169500001</v>
      </c>
      <c r="D24">
        <v>0.26892300000000002</v>
      </c>
      <c r="E24">
        <v>17.733840000000001</v>
      </c>
      <c r="F24">
        <v>6.6399999999999999E-4</v>
      </c>
      <c r="G24">
        <f t="shared" si="2"/>
        <v>0.71298588940303587</v>
      </c>
      <c r="H24">
        <v>315.60000000000002</v>
      </c>
      <c r="I24">
        <v>0.42</v>
      </c>
      <c r="J24">
        <v>506</v>
      </c>
      <c r="K24" t="s">
        <v>42</v>
      </c>
    </row>
    <row r="25" spans="1:17" x14ac:dyDescent="0.3">
      <c r="A25" t="s">
        <v>97</v>
      </c>
      <c r="B25" s="1">
        <v>44122</v>
      </c>
      <c r="C25">
        <v>29335.466907000002</v>
      </c>
      <c r="D25">
        <v>3.0700000000000002E-2</v>
      </c>
      <c r="E25">
        <v>1.7771950000000001</v>
      </c>
      <c r="F25">
        <v>4.1800000000000002E-4</v>
      </c>
      <c r="G25">
        <f t="shared" si="2"/>
        <v>0.74804488230882926</v>
      </c>
      <c r="H25">
        <v>315.60000000000002</v>
      </c>
      <c r="I25">
        <v>0.42</v>
      </c>
      <c r="J25">
        <v>506</v>
      </c>
      <c r="K25" t="s">
        <v>39</v>
      </c>
    </row>
    <row r="26" spans="1:17" x14ac:dyDescent="0.3">
      <c r="A26" t="s">
        <v>98</v>
      </c>
      <c r="B26" s="1">
        <v>44122</v>
      </c>
      <c r="C26">
        <v>3190.2149840000002</v>
      </c>
      <c r="D26">
        <v>3.101E-3</v>
      </c>
      <c r="E26">
        <v>0.16447800000000001</v>
      </c>
      <c r="F26">
        <v>8.5000000000000006E-5</v>
      </c>
      <c r="G26">
        <f t="shared" si="2"/>
        <v>0.69480686564506966</v>
      </c>
      <c r="H26">
        <v>315.60000000000002</v>
      </c>
      <c r="I26">
        <v>0.42</v>
      </c>
      <c r="J26">
        <v>506</v>
      </c>
      <c r="K26" t="s">
        <v>40</v>
      </c>
    </row>
    <row r="27" spans="1:17" x14ac:dyDescent="0.3">
      <c r="A27" t="s">
        <v>99</v>
      </c>
      <c r="B27" s="1">
        <v>44122</v>
      </c>
      <c r="C27">
        <v>351.416112</v>
      </c>
      <c r="D27">
        <v>3.5799999999999997E-4</v>
      </c>
      <c r="E27">
        <v>5.3716E-2</v>
      </c>
      <c r="F27">
        <v>3.0000000000000001E-5</v>
      </c>
      <c r="G27">
        <f t="shared" si="2"/>
        <v>0.72818820935347273</v>
      </c>
      <c r="H27">
        <v>315.60000000000002</v>
      </c>
      <c r="I27">
        <v>0.42</v>
      </c>
      <c r="J27">
        <v>506</v>
      </c>
      <c r="K27" t="s">
        <v>41</v>
      </c>
    </row>
    <row r="29" spans="1:17" x14ac:dyDescent="0.3">
      <c r="A29" s="21" t="s">
        <v>132</v>
      </c>
      <c r="B29" t="s">
        <v>137</v>
      </c>
      <c r="C29">
        <v>12559.202837000001</v>
      </c>
      <c r="D29">
        <v>1.3006E-2</v>
      </c>
      <c r="E29">
        <v>0.46842699999999998</v>
      </c>
      <c r="F29">
        <v>1.92E-4</v>
      </c>
      <c r="G29" s="7"/>
      <c r="J29" t="s">
        <v>161</v>
      </c>
      <c r="K29" t="s">
        <v>42</v>
      </c>
      <c r="L29">
        <f>345.97-332.49</f>
        <v>13.480000000000018</v>
      </c>
      <c r="M29">
        <v>0.01</v>
      </c>
      <c r="N29">
        <v>18.5</v>
      </c>
      <c r="O29">
        <v>0.2</v>
      </c>
      <c r="P29" s="1">
        <v>43760</v>
      </c>
      <c r="Q29">
        <v>27.1</v>
      </c>
    </row>
    <row r="30" spans="1:17" x14ac:dyDescent="0.3">
      <c r="A30" s="21" t="s">
        <v>134</v>
      </c>
      <c r="B30" t="s">
        <v>138</v>
      </c>
      <c r="C30">
        <v>12643.325870000001</v>
      </c>
      <c r="D30">
        <v>1.3009E-2</v>
      </c>
      <c r="E30">
        <v>0.49638500000000002</v>
      </c>
      <c r="F30">
        <v>1.84E-4</v>
      </c>
      <c r="G30" s="7"/>
      <c r="J30" t="s">
        <v>161</v>
      </c>
      <c r="K30" t="s">
        <v>42</v>
      </c>
      <c r="L30">
        <f>345.19-331.74</f>
        <v>13.449999999999989</v>
      </c>
      <c r="M30">
        <v>0.01</v>
      </c>
      <c r="N30">
        <v>18.5</v>
      </c>
      <c r="O30">
        <v>0.2</v>
      </c>
      <c r="P30" s="1">
        <v>43760</v>
      </c>
      <c r="Q30">
        <v>27.2</v>
      </c>
    </row>
    <row r="31" spans="1:17" x14ac:dyDescent="0.3">
      <c r="A31" s="21" t="s">
        <v>165</v>
      </c>
      <c r="C31">
        <f>AVERAGE(C29:C30)</f>
        <v>12601.264353500001</v>
      </c>
      <c r="D31">
        <f>AVERAGE(D29:D30)</f>
        <v>1.30075E-2</v>
      </c>
      <c r="E31">
        <f>STDEV(C29:C30)</f>
        <v>59.483967088279613</v>
      </c>
      <c r="F31">
        <f>F29</f>
        <v>1.92E-4</v>
      </c>
      <c r="G31" s="7"/>
      <c r="J31" t="s">
        <v>161</v>
      </c>
      <c r="K31" t="s">
        <v>42</v>
      </c>
      <c r="L31">
        <f>AVERAGE(L29:L30)</f>
        <v>13.465000000000003</v>
      </c>
      <c r="M31">
        <f>STDEV(L29:L30)</f>
        <v>2.1213203435617327E-2</v>
      </c>
      <c r="N31">
        <v>18.5</v>
      </c>
      <c r="O31">
        <v>0.2</v>
      </c>
      <c r="P31" s="1"/>
    </row>
    <row r="32" spans="1:17" x14ac:dyDescent="0.3">
      <c r="A32" s="21" t="s">
        <v>145</v>
      </c>
      <c r="B32" s="20">
        <v>44055</v>
      </c>
      <c r="C32">
        <v>13193.949516999999</v>
      </c>
      <c r="D32">
        <v>1.23E-2</v>
      </c>
      <c r="E32">
        <v>0.35841400000000001</v>
      </c>
      <c r="F32">
        <v>1.35E-4</v>
      </c>
      <c r="G32" s="7"/>
      <c r="J32" t="s">
        <v>161</v>
      </c>
      <c r="K32" t="s">
        <v>42</v>
      </c>
      <c r="L32">
        <v>13.42</v>
      </c>
      <c r="M32">
        <v>0.01</v>
      </c>
      <c r="N32">
        <v>18.8</v>
      </c>
      <c r="O32">
        <v>0.3</v>
      </c>
      <c r="P32" s="1">
        <v>43893</v>
      </c>
    </row>
    <row r="33" spans="1:17" x14ac:dyDescent="0.3">
      <c r="A33" s="21" t="s">
        <v>162</v>
      </c>
      <c r="B33" s="20">
        <v>44084</v>
      </c>
      <c r="C33">
        <v>12628.395345000001</v>
      </c>
      <c r="D33">
        <v>1.1464999999999999E-2</v>
      </c>
      <c r="E33">
        <v>0.50962099999999999</v>
      </c>
      <c r="F33">
        <v>1.6000000000000001E-4</v>
      </c>
      <c r="G33" s="7"/>
      <c r="J33" t="s">
        <v>161</v>
      </c>
      <c r="K33" t="s">
        <v>42</v>
      </c>
      <c r="L33">
        <f>350.82-337.33</f>
        <v>13.490000000000009</v>
      </c>
      <c r="M33">
        <v>0.01</v>
      </c>
      <c r="N33">
        <v>19.8</v>
      </c>
      <c r="O33">
        <v>0.2</v>
      </c>
      <c r="P33" s="1">
        <v>44070</v>
      </c>
      <c r="Q33">
        <v>27.1</v>
      </c>
    </row>
    <row r="35" spans="1:17" x14ac:dyDescent="0.3">
      <c r="A35" s="23" t="s">
        <v>168</v>
      </c>
      <c r="B35" s="30">
        <v>43749</v>
      </c>
      <c r="C35" s="27">
        <v>34896.527261000003</v>
      </c>
      <c r="D35" s="28">
        <v>3.4937999999999997E-2</v>
      </c>
      <c r="E35" s="29">
        <v>1.042816</v>
      </c>
      <c r="F35" s="29">
        <v>3.0699999999999998E-4</v>
      </c>
      <c r="G35" s="7"/>
      <c r="H35" s="24">
        <f>47-8.3</f>
        <v>38.700000000000003</v>
      </c>
      <c r="I35">
        <v>0.3</v>
      </c>
      <c r="J35">
        <v>604</v>
      </c>
      <c r="K35" t="s">
        <v>42</v>
      </c>
    </row>
    <row r="36" spans="1:17" x14ac:dyDescent="0.3">
      <c r="H36" s="24"/>
    </row>
    <row r="37" spans="1:17" x14ac:dyDescent="0.3">
      <c r="A37" t="s">
        <v>190</v>
      </c>
      <c r="B37" s="1">
        <v>44127</v>
      </c>
      <c r="C37">
        <v>12265.854799999999</v>
      </c>
      <c r="D37">
        <v>0.01</v>
      </c>
      <c r="E37">
        <v>0.67354099999999995</v>
      </c>
      <c r="F37">
        <v>1.8599999999999999E-4</v>
      </c>
      <c r="J37" t="s">
        <v>192</v>
      </c>
      <c r="K37" t="s">
        <v>42</v>
      </c>
      <c r="L37">
        <f>345.29-331.78</f>
        <v>13.510000000000048</v>
      </c>
      <c r="M37">
        <v>0.01</v>
      </c>
      <c r="N37">
        <v>18.8</v>
      </c>
      <c r="O37">
        <v>0.3</v>
      </c>
      <c r="P37" s="1">
        <v>43893</v>
      </c>
    </row>
    <row r="38" spans="1:17" x14ac:dyDescent="0.3">
      <c r="A38" t="s">
        <v>191</v>
      </c>
      <c r="B38" s="1">
        <v>44137</v>
      </c>
      <c r="C38">
        <v>15563.60972</v>
      </c>
      <c r="D38">
        <v>1.2401000000000001E-2</v>
      </c>
      <c r="E38">
        <v>0.63788299999999998</v>
      </c>
      <c r="F38">
        <v>1.75E-4</v>
      </c>
      <c r="J38" t="s">
        <v>192</v>
      </c>
      <c r="K38" t="s">
        <v>42</v>
      </c>
      <c r="L38">
        <v>13.460000000000036</v>
      </c>
      <c r="M38">
        <v>0.01</v>
      </c>
      <c r="N38">
        <v>19.8</v>
      </c>
      <c r="O38">
        <v>0.2</v>
      </c>
      <c r="P38" s="1">
        <v>44070</v>
      </c>
    </row>
    <row r="39" spans="1:17" x14ac:dyDescent="0.3">
      <c r="A39" t="s">
        <v>187</v>
      </c>
      <c r="B39" s="1">
        <v>44139</v>
      </c>
      <c r="C39" s="31">
        <v>13169.05</v>
      </c>
      <c r="D39">
        <v>1.0571000000000001E-2</v>
      </c>
      <c r="E39">
        <v>0.92766800000000005</v>
      </c>
      <c r="F39">
        <v>2.7599999999999999E-4</v>
      </c>
      <c r="J39" t="s">
        <v>192</v>
      </c>
      <c r="K39" t="s">
        <v>42</v>
      </c>
      <c r="L39">
        <v>13.490000000000009</v>
      </c>
      <c r="M39">
        <v>0.01</v>
      </c>
      <c r="N39">
        <v>19.8</v>
      </c>
      <c r="O39">
        <v>0.2</v>
      </c>
      <c r="P39" s="1">
        <v>44070</v>
      </c>
    </row>
    <row r="40" spans="1:17" x14ac:dyDescent="0.3">
      <c r="A40" t="s">
        <v>193</v>
      </c>
    </row>
    <row r="42" spans="1:17" x14ac:dyDescent="0.3">
      <c r="A42" s="4" t="s">
        <v>195</v>
      </c>
      <c r="B42" s="3">
        <v>44157.481759259259</v>
      </c>
      <c r="C42" s="14">
        <v>210047.30667600001</v>
      </c>
      <c r="D42" s="15">
        <v>0.210623</v>
      </c>
      <c r="E42">
        <v>13.146378</v>
      </c>
      <c r="F42">
        <v>7.1100000000000004E-4</v>
      </c>
      <c r="G42">
        <f t="shared" ref="G42:G49" si="3">D42/C42/0.000001399</f>
        <v>0.71675538196275757</v>
      </c>
      <c r="H42">
        <v>243.5</v>
      </c>
      <c r="I42">
        <v>0.42426406871192851</v>
      </c>
      <c r="J42">
        <v>604</v>
      </c>
      <c r="K42" t="s">
        <v>42</v>
      </c>
    </row>
    <row r="43" spans="1:17" x14ac:dyDescent="0.3">
      <c r="A43" s="4" t="s">
        <v>196</v>
      </c>
      <c r="B43" s="3">
        <v>44157.508171296293</v>
      </c>
      <c r="C43" s="14">
        <v>22912.967406</v>
      </c>
      <c r="D43" s="15">
        <v>2.3795E-2</v>
      </c>
      <c r="E43">
        <v>0.97958800000000001</v>
      </c>
      <c r="F43">
        <v>2.24E-4</v>
      </c>
      <c r="G43">
        <f t="shared" si="3"/>
        <v>0.74231230089136502</v>
      </c>
      <c r="H43">
        <v>243.5</v>
      </c>
      <c r="I43">
        <v>0.42426406871192851</v>
      </c>
      <c r="J43">
        <v>604</v>
      </c>
      <c r="K43" t="s">
        <v>39</v>
      </c>
    </row>
    <row r="44" spans="1:17" x14ac:dyDescent="0.3">
      <c r="A44" s="4" t="s">
        <v>197</v>
      </c>
      <c r="B44" s="3">
        <v>44157.520127314812</v>
      </c>
      <c r="C44" s="14">
        <v>2497.3281630000001</v>
      </c>
      <c r="D44" s="15">
        <v>2.4740000000000001E-3</v>
      </c>
      <c r="E44">
        <v>0.134824</v>
      </c>
      <c r="F44">
        <v>6.6000000000000005E-5</v>
      </c>
      <c r="G44">
        <f t="shared" si="3"/>
        <v>0.7081191933399813</v>
      </c>
      <c r="H44">
        <v>243.5</v>
      </c>
      <c r="I44">
        <v>0.42426406871192851</v>
      </c>
      <c r="J44">
        <v>604</v>
      </c>
      <c r="K44" t="s">
        <v>40</v>
      </c>
    </row>
    <row r="45" spans="1:17" x14ac:dyDescent="0.3">
      <c r="A45" s="4" t="s">
        <v>198</v>
      </c>
      <c r="B45" s="3">
        <v>44157.531446759262</v>
      </c>
      <c r="C45" s="14">
        <v>274.94822399999998</v>
      </c>
      <c r="D45" s="15">
        <v>2.5599999999999999E-4</v>
      </c>
      <c r="E45">
        <v>3.3939999999999998E-2</v>
      </c>
      <c r="F45">
        <v>1.9000000000000001E-5</v>
      </c>
      <c r="G45">
        <f t="shared" si="3"/>
        <v>0.6655356626823965</v>
      </c>
      <c r="H45">
        <v>243.5</v>
      </c>
      <c r="I45">
        <v>0.42426406871192851</v>
      </c>
      <c r="J45">
        <v>604</v>
      </c>
      <c r="K45" t="s">
        <v>41</v>
      </c>
    </row>
    <row r="46" spans="1:17" x14ac:dyDescent="0.3">
      <c r="A46" t="s">
        <v>214</v>
      </c>
      <c r="B46" s="13">
        <v>44168.444050925929</v>
      </c>
      <c r="C46" s="14">
        <v>30225.846346999999</v>
      </c>
      <c r="D46" s="15">
        <v>3.0495000000000001E-2</v>
      </c>
      <c r="E46">
        <v>1.0417590000000001</v>
      </c>
      <c r="F46">
        <v>2.2599999999999999E-4</v>
      </c>
      <c r="G46">
        <f t="shared" si="3"/>
        <v>0.72116136638991735</v>
      </c>
      <c r="H46">
        <v>35.400000000000006</v>
      </c>
      <c r="I46">
        <v>0.22360679774997899</v>
      </c>
      <c r="J46">
        <v>604</v>
      </c>
      <c r="K46" t="s">
        <v>42</v>
      </c>
    </row>
    <row r="47" spans="1:17" x14ac:dyDescent="0.3">
      <c r="A47" t="s">
        <v>215</v>
      </c>
      <c r="B47" s="13">
        <v>44168.602511574078</v>
      </c>
      <c r="C47" s="14">
        <v>60530.697004000001</v>
      </c>
      <c r="D47" s="15">
        <v>5.9847999999999998E-2</v>
      </c>
      <c r="E47">
        <v>2.888306</v>
      </c>
      <c r="F47">
        <v>3.6999999999999999E-4</v>
      </c>
      <c r="G47">
        <f t="shared" si="3"/>
        <v>0.70673443502075861</v>
      </c>
      <c r="H47">
        <v>69.7</v>
      </c>
      <c r="I47">
        <v>0.22360679774997899</v>
      </c>
      <c r="J47">
        <v>604</v>
      </c>
      <c r="K47" t="s">
        <v>42</v>
      </c>
    </row>
    <row r="48" spans="1:17" x14ac:dyDescent="0.3">
      <c r="A48" t="s">
        <v>216</v>
      </c>
      <c r="B48" s="13">
        <v>44169.458807870367</v>
      </c>
      <c r="C48" s="14">
        <v>21657.489427</v>
      </c>
      <c r="D48" s="15">
        <v>2.2381000000000002E-2</v>
      </c>
      <c r="E48">
        <v>0.90597399999999995</v>
      </c>
      <c r="F48">
        <v>2.1599999999999999E-4</v>
      </c>
      <c r="G48">
        <f t="shared" si="3"/>
        <v>0.7386754436646098</v>
      </c>
      <c r="H48">
        <v>104.1</v>
      </c>
      <c r="I48">
        <v>0.22360679774997899</v>
      </c>
      <c r="J48">
        <v>206</v>
      </c>
      <c r="K48" t="s">
        <v>39</v>
      </c>
    </row>
    <row r="49" spans="1:11" x14ac:dyDescent="0.3">
      <c r="A49" t="s">
        <v>217</v>
      </c>
      <c r="B49" s="13">
        <v>44169.529247685183</v>
      </c>
      <c r="C49" s="14">
        <v>15974.615715</v>
      </c>
      <c r="D49" s="15">
        <v>1.6643000000000002E-2</v>
      </c>
      <c r="E49">
        <v>0.592916</v>
      </c>
      <c r="F49">
        <v>1.9000000000000001E-4</v>
      </c>
      <c r="G49">
        <f t="shared" si="3"/>
        <v>0.74470364428146119</v>
      </c>
      <c r="H49">
        <v>19.3</v>
      </c>
      <c r="I49">
        <v>0.22360679774997899</v>
      </c>
      <c r="J49">
        <v>604</v>
      </c>
      <c r="K49" t="s">
        <v>42</v>
      </c>
    </row>
    <row r="52" spans="1:11" x14ac:dyDescent="0.3">
      <c r="B52" s="1"/>
    </row>
    <row r="53" spans="1:11" x14ac:dyDescent="0.3">
      <c r="B53" s="1"/>
    </row>
    <row r="54" spans="1:11" x14ac:dyDescent="0.3">
      <c r="B54" s="1"/>
    </row>
    <row r="55" spans="1:11" x14ac:dyDescent="0.3">
      <c r="B55" s="1"/>
    </row>
    <row r="56" spans="1:11" x14ac:dyDescent="0.3">
      <c r="B56" s="1"/>
    </row>
    <row r="57" spans="1:11" x14ac:dyDescent="0.3">
      <c r="B57" s="1"/>
    </row>
    <row r="58" spans="1:11" x14ac:dyDescent="0.3">
      <c r="B58" s="1"/>
    </row>
    <row r="59" spans="1:11" x14ac:dyDescent="0.3">
      <c r="B59" s="1"/>
    </row>
    <row r="60" spans="1:11" x14ac:dyDescent="0.3">
      <c r="B60" s="1"/>
    </row>
    <row r="61" spans="1:11" x14ac:dyDescent="0.3">
      <c r="A61" t="s">
        <v>250</v>
      </c>
      <c r="B61" s="1">
        <v>44344.483715277776</v>
      </c>
      <c r="C61">
        <v>973.59886300000005</v>
      </c>
      <c r="D61">
        <v>9.7499999999999996E-4</v>
      </c>
      <c r="E61">
        <v>6.9015000000000007E-2</v>
      </c>
      <c r="F61">
        <v>4.8000000000000001E-5</v>
      </c>
      <c r="H61">
        <v>886.7</v>
      </c>
      <c r="I61">
        <v>1.019803902718557</v>
      </c>
      <c r="J61">
        <v>506</v>
      </c>
      <c r="K61" t="s">
        <v>41</v>
      </c>
    </row>
    <row r="62" spans="1:11" x14ac:dyDescent="0.3">
      <c r="A62" t="s">
        <v>251</v>
      </c>
      <c r="B62" s="1">
        <v>44344.55810185185</v>
      </c>
      <c r="C62">
        <v>1272.8365570000001</v>
      </c>
      <c r="D62">
        <v>1.302E-3</v>
      </c>
      <c r="E62">
        <v>8.7217000000000003E-2</v>
      </c>
      <c r="F62">
        <v>6.3E-5</v>
      </c>
      <c r="H62">
        <v>13.599999999999998</v>
      </c>
      <c r="I62">
        <v>0.28284271247461906</v>
      </c>
      <c r="J62" t="s">
        <v>38</v>
      </c>
      <c r="K62" t="s">
        <v>39</v>
      </c>
    </row>
    <row r="63" spans="1:11" x14ac:dyDescent="0.3">
      <c r="A63" t="s">
        <v>252</v>
      </c>
      <c r="B63" s="1">
        <v>44344.59847222222</v>
      </c>
      <c r="C63">
        <v>140.28079</v>
      </c>
      <c r="D63">
        <v>0</v>
      </c>
      <c r="E63">
        <v>3.6400000000000002E-2</v>
      </c>
      <c r="F63">
        <v>0</v>
      </c>
      <c r="H63">
        <v>13.599999999999998</v>
      </c>
      <c r="I63">
        <v>0.28284271247461906</v>
      </c>
      <c r="J63" t="s">
        <v>38</v>
      </c>
      <c r="K63" t="s">
        <v>40</v>
      </c>
    </row>
    <row r="64" spans="1:11" x14ac:dyDescent="0.3">
      <c r="A64" t="s">
        <v>253</v>
      </c>
      <c r="B64" s="1">
        <v>44345</v>
      </c>
      <c r="C64">
        <v>6190.9184859999996</v>
      </c>
      <c r="D64">
        <v>6.4859999999999996E-3</v>
      </c>
      <c r="E64">
        <v>0.25618000000000002</v>
      </c>
      <c r="F64">
        <v>1.6000000000000001E-4</v>
      </c>
      <c r="H64">
        <v>62.900000000000006</v>
      </c>
      <c r="I64">
        <v>0.28284271247461906</v>
      </c>
      <c r="J64" t="s">
        <v>38</v>
      </c>
      <c r="K64" t="s">
        <v>42</v>
      </c>
    </row>
    <row r="65" spans="1:11" x14ac:dyDescent="0.3">
      <c r="A65" t="s">
        <v>254</v>
      </c>
      <c r="B65" s="1">
        <v>44345</v>
      </c>
      <c r="C65">
        <v>687.49023099999999</v>
      </c>
      <c r="D65">
        <v>7.4399999999999998E-4</v>
      </c>
      <c r="E65">
        <v>5.4918000000000002E-2</v>
      </c>
      <c r="F65">
        <v>3.8999999999999999E-5</v>
      </c>
      <c r="H65">
        <v>488.85</v>
      </c>
      <c r="I65">
        <v>0.25</v>
      </c>
      <c r="J65" t="s">
        <v>38</v>
      </c>
      <c r="K65" t="s">
        <v>39</v>
      </c>
    </row>
    <row r="67" spans="1:11" x14ac:dyDescent="0.3">
      <c r="A67" t="s">
        <v>279</v>
      </c>
      <c r="B67" s="37">
        <v>44411.380755895312</v>
      </c>
      <c r="C67">
        <v>511.3444094830536</v>
      </c>
      <c r="D67">
        <v>4.9179315224886729E-4</v>
      </c>
      <c r="E67">
        <v>5.1052198157534354E-2</v>
      </c>
      <c r="F67">
        <v>3.3446688433852281E-5</v>
      </c>
    </row>
    <row r="68" spans="1:11" x14ac:dyDescent="0.3">
      <c r="A68" t="s">
        <v>280</v>
      </c>
      <c r="B68" s="37">
        <v>44411.547634660936</v>
      </c>
      <c r="C68">
        <v>3729.3839369869879</v>
      </c>
      <c r="D68">
        <v>3.7045788792210849E-3</v>
      </c>
      <c r="E68">
        <v>0.19901963726818689</v>
      </c>
      <c r="F68">
        <v>8.638653034220362E-5</v>
      </c>
    </row>
    <row r="69" spans="1:11" x14ac:dyDescent="0.3">
      <c r="A69" t="s">
        <v>281</v>
      </c>
      <c r="B69" s="37">
        <v>44421.510393250785</v>
      </c>
      <c r="C69">
        <v>1104.4059947723545</v>
      </c>
      <c r="D69">
        <v>1.108300203521296E-3</v>
      </c>
      <c r="E69">
        <v>5.6955550205063557E-2</v>
      </c>
      <c r="F69">
        <v>3.3932022785771797E-5</v>
      </c>
    </row>
    <row r="70" spans="1:11" x14ac:dyDescent="0.3">
      <c r="A70" t="s">
        <v>286</v>
      </c>
      <c r="B70" s="37">
        <v>44427.602460717186</v>
      </c>
      <c r="C70">
        <v>3255.7988759970217</v>
      </c>
      <c r="D70">
        <v>3.3748498550487107E-3</v>
      </c>
      <c r="E70">
        <v>0.11920906706146761</v>
      </c>
      <c r="F70">
        <v>9.2535135533190147E-5</v>
      </c>
    </row>
    <row r="71" spans="1:11" x14ac:dyDescent="0.3">
      <c r="A71" t="s">
        <v>296</v>
      </c>
      <c r="B71" s="37">
        <v>44439.474912442187</v>
      </c>
      <c r="C71">
        <v>9499.4066410314754</v>
      </c>
      <c r="D71">
        <v>1.0202103154877098E-2</v>
      </c>
      <c r="E71">
        <v>0.25104593074338871</v>
      </c>
      <c r="F71">
        <v>1.5533144393600149E-4</v>
      </c>
    </row>
    <row r="72" spans="1:11" x14ac:dyDescent="0.3">
      <c r="A72" t="s">
        <v>298</v>
      </c>
      <c r="B72" s="37">
        <v>44453.603122353124</v>
      </c>
      <c r="C72">
        <v>19574.298212205384</v>
      </c>
      <c r="D72">
        <v>2.0766924402057501E-2</v>
      </c>
      <c r="E72">
        <v>0.73467802767587453</v>
      </c>
      <c r="F72">
        <v>2.552005833335886E-4</v>
      </c>
    </row>
    <row r="73" spans="1:11" x14ac:dyDescent="0.3">
      <c r="A73" t="s">
        <v>299</v>
      </c>
      <c r="B73" s="37">
        <v>44456.670357528907</v>
      </c>
      <c r="C73">
        <v>1047.8359871944574</v>
      </c>
      <c r="D73">
        <v>1.131908242014963E-3</v>
      </c>
      <c r="E73">
        <v>6.5300869208356302E-2</v>
      </c>
      <c r="F73">
        <v>4.9921750811251684E-5</v>
      </c>
    </row>
    <row r="74" spans="1:11" x14ac:dyDescent="0.3">
      <c r="A74" t="s">
        <v>300</v>
      </c>
      <c r="B74" s="37">
        <v>44461.446285656253</v>
      </c>
      <c r="C74">
        <v>216834.54188026409</v>
      </c>
      <c r="D74">
        <v>0.22399435776272536</v>
      </c>
      <c r="E74">
        <v>15.047654796858328</v>
      </c>
      <c r="F74">
        <v>7.0916392113321383E-4</v>
      </c>
    </row>
    <row r="75" spans="1:11" x14ac:dyDescent="0.3">
      <c r="A75" t="s">
        <v>301</v>
      </c>
      <c r="B75" s="37">
        <v>44461.456739841407</v>
      </c>
      <c r="C75">
        <v>127177.04549070119</v>
      </c>
      <c r="D75">
        <v>0.13318564323327553</v>
      </c>
      <c r="E75">
        <v>6.244859158793119</v>
      </c>
      <c r="F75">
        <v>5.1229076410227439E-4</v>
      </c>
    </row>
    <row r="76" spans="1:11" x14ac:dyDescent="0.3">
      <c r="A76" t="s">
        <v>302</v>
      </c>
      <c r="B76" s="37">
        <v>44461.468122931248</v>
      </c>
      <c r="C76">
        <v>13861.959132525997</v>
      </c>
      <c r="D76">
        <v>1.4595358879172106E-2</v>
      </c>
      <c r="E76">
        <v>0.53897234313977038</v>
      </c>
      <c r="F76">
        <v>1.9599597260389935E-4</v>
      </c>
    </row>
    <row r="77" spans="1:11" x14ac:dyDescent="0.3">
      <c r="A77" t="s">
        <v>303</v>
      </c>
      <c r="B77" s="37">
        <v>44482.555232971878</v>
      </c>
      <c r="C77">
        <v>68.350478293623439</v>
      </c>
      <c r="D77" t="s">
        <v>282</v>
      </c>
      <c r="E77">
        <v>4.1552364449109785E-2</v>
      </c>
      <c r="F77" t="s">
        <v>282</v>
      </c>
    </row>
    <row r="78" spans="1:11" x14ac:dyDescent="0.3">
      <c r="A78" t="s">
        <v>304</v>
      </c>
      <c r="B78" s="37">
        <v>44483.511351317968</v>
      </c>
      <c r="C78">
        <v>0.13792663847249775</v>
      </c>
      <c r="D78" t="s">
        <v>282</v>
      </c>
      <c r="E78">
        <v>2.1485343506837042E-2</v>
      </c>
      <c r="F78" t="s">
        <v>282</v>
      </c>
    </row>
    <row r="79" spans="1:11" x14ac:dyDescent="0.3">
      <c r="A79" t="s">
        <v>304</v>
      </c>
      <c r="B79" s="37">
        <v>44483.653847070309</v>
      </c>
    </row>
    <row r="80" spans="1:11" x14ac:dyDescent="0.3">
      <c r="A80" t="s">
        <v>304</v>
      </c>
      <c r="B80" s="37">
        <v>44483.659996642185</v>
      </c>
      <c r="C80">
        <v>1274.8628393930378</v>
      </c>
      <c r="D80">
        <v>1.3274073110615121E-3</v>
      </c>
      <c r="E80">
        <v>0.12036240955618603</v>
      </c>
      <c r="F80">
        <v>5.6529532383111202E-5</v>
      </c>
    </row>
    <row r="81" spans="1:11" x14ac:dyDescent="0.3">
      <c r="A81" t="s">
        <v>305</v>
      </c>
      <c r="B81" s="37">
        <v>44484.629465859376</v>
      </c>
      <c r="C81">
        <v>4777.3953618410078</v>
      </c>
      <c r="D81">
        <v>5.0758953599158944E-3</v>
      </c>
      <c r="E81">
        <v>0.43021770663512615</v>
      </c>
      <c r="F81">
        <v>9.9045582383933042E-5</v>
      </c>
    </row>
    <row r="82" spans="1:11" x14ac:dyDescent="0.3">
      <c r="A82" t="s">
        <v>306</v>
      </c>
      <c r="B82" s="37">
        <v>44487.455149886722</v>
      </c>
      <c r="C82">
        <v>2007.9255847827542</v>
      </c>
      <c r="D82">
        <v>2.1089602042420746E-3</v>
      </c>
      <c r="E82">
        <v>0.12129619913856221</v>
      </c>
      <c r="F82">
        <v>6.6207433557934357E-5</v>
      </c>
    </row>
    <row r="83" spans="1:11" x14ac:dyDescent="0.3">
      <c r="A83" t="s">
        <v>316</v>
      </c>
      <c r="B83" s="37">
        <v>44491.735022578127</v>
      </c>
      <c r="C83">
        <v>171710.95244179919</v>
      </c>
      <c r="D83">
        <v>0.17583128661202022</v>
      </c>
      <c r="E83">
        <v>16.904894462540291</v>
      </c>
      <c r="F83">
        <v>8.2090089500557915E-4</v>
      </c>
      <c r="H83">
        <v>219</v>
      </c>
      <c r="I83">
        <v>0.28284271247461906</v>
      </c>
      <c r="J83">
        <v>406</v>
      </c>
      <c r="K83" t="s">
        <v>42</v>
      </c>
    </row>
    <row r="84" spans="1:11" x14ac:dyDescent="0.3">
      <c r="A84" t="s">
        <v>317</v>
      </c>
      <c r="B84" s="37">
        <v>44491.774877765623</v>
      </c>
      <c r="C84">
        <v>19305.662383332761</v>
      </c>
      <c r="D84">
        <v>2.0747472825142419E-2</v>
      </c>
      <c r="E84">
        <v>0.88056183961059686</v>
      </c>
      <c r="F84">
        <v>2.133250031582765E-4</v>
      </c>
      <c r="H84">
        <v>219</v>
      </c>
      <c r="I84">
        <v>0.28284271247461906</v>
      </c>
      <c r="J84">
        <v>406</v>
      </c>
      <c r="K84" t="s">
        <v>39</v>
      </c>
    </row>
    <row r="85" spans="1:11" x14ac:dyDescent="0.3">
      <c r="A85" t="s">
        <v>318</v>
      </c>
      <c r="B85" s="37">
        <v>44491.789366471872</v>
      </c>
      <c r="C85">
        <v>2109.0230213653172</v>
      </c>
      <c r="D85">
        <v>2.3503330169704793E-3</v>
      </c>
      <c r="E85">
        <v>0.15104813541887155</v>
      </c>
      <c r="F85">
        <v>7.5072598770756436E-5</v>
      </c>
      <c r="H85">
        <v>219</v>
      </c>
      <c r="I85">
        <v>0.28284271247461906</v>
      </c>
      <c r="J85">
        <v>406</v>
      </c>
      <c r="K85" t="s">
        <v>40</v>
      </c>
    </row>
    <row r="86" spans="1:11" x14ac:dyDescent="0.3">
      <c r="A86" t="s">
        <v>319</v>
      </c>
      <c r="B86" s="37">
        <v>44493.624013984372</v>
      </c>
      <c r="C86">
        <v>29250.732487722478</v>
      </c>
      <c r="D86">
        <v>3.1030029136007574E-2</v>
      </c>
      <c r="E86">
        <v>1.5136998829807249</v>
      </c>
      <c r="F86">
        <v>2.5731595711468881E-4</v>
      </c>
      <c r="H86">
        <v>36.700000000000003</v>
      </c>
      <c r="I86">
        <v>0.28284271247461906</v>
      </c>
    </row>
    <row r="87" spans="1:11" x14ac:dyDescent="0.3">
      <c r="A87" t="s">
        <v>324</v>
      </c>
      <c r="B87" s="37">
        <v>44496.731995243746</v>
      </c>
      <c r="C87">
        <v>29677.818431148644</v>
      </c>
      <c r="D87">
        <v>3.1560913111124848E-2</v>
      </c>
      <c r="E87">
        <v>1.4651474997682601</v>
      </c>
      <c r="F87">
        <v>2.667946027087406E-4</v>
      </c>
    </row>
    <row r="88" spans="1:11" x14ac:dyDescent="0.3">
      <c r="A88" t="s">
        <v>325</v>
      </c>
      <c r="B88" s="37">
        <v>44497.411556641404</v>
      </c>
      <c r="C88">
        <v>221413.43742130944</v>
      </c>
      <c r="D88">
        <v>0.22466190425217525</v>
      </c>
      <c r="E88">
        <v>22.486932346372438</v>
      </c>
      <c r="F88">
        <v>8.254307056999279E-4</v>
      </c>
    </row>
    <row r="89" spans="1:11" x14ac:dyDescent="0.3">
      <c r="A89" t="s">
        <v>326</v>
      </c>
      <c r="B89" s="37">
        <v>44497.459346938282</v>
      </c>
      <c r="C89">
        <v>25400.1115522238</v>
      </c>
      <c r="D89">
        <v>2.7363866019948488E-2</v>
      </c>
      <c r="E89">
        <v>1.3809771396704535</v>
      </c>
      <c r="F89">
        <v>2.6632530670511046E-4</v>
      </c>
    </row>
    <row r="90" spans="1:11" x14ac:dyDescent="0.3">
      <c r="A90" t="s">
        <v>327</v>
      </c>
      <c r="B90" s="37">
        <v>44497.472452044531</v>
      </c>
      <c r="C90">
        <v>2774.7213957435911</v>
      </c>
      <c r="D90">
        <v>2.8231347299792387E-3</v>
      </c>
      <c r="E90">
        <v>0.15295308925697038</v>
      </c>
      <c r="F90">
        <v>8.0057637408251353E-5</v>
      </c>
    </row>
    <row r="91" spans="1:11" x14ac:dyDescent="0.3">
      <c r="A91" t="s">
        <v>328</v>
      </c>
      <c r="B91" s="37">
        <v>44497.487626256247</v>
      </c>
      <c r="C91">
        <v>305.2735057209718</v>
      </c>
      <c r="D91">
        <v>3.0867700105138504E-4</v>
      </c>
      <c r="E91">
        <v>5.0767270620986571E-2</v>
      </c>
      <c r="F91">
        <v>3.0625521347013011E-5</v>
      </c>
    </row>
    <row r="92" spans="1:11" x14ac:dyDescent="0.3">
      <c r="A92" t="s">
        <v>329</v>
      </c>
      <c r="B92" s="37">
        <v>44497.601951425</v>
      </c>
      <c r="C92">
        <v>17031.821055848857</v>
      </c>
      <c r="D92">
        <v>1.8080129289277273E-2</v>
      </c>
      <c r="E92">
        <v>1.8954282113300329</v>
      </c>
      <c r="F92">
        <v>2.3313770522843461E-4</v>
      </c>
      <c r="H92">
        <v>20.500000000000004</v>
      </c>
      <c r="I92">
        <v>0.28284271247461906</v>
      </c>
      <c r="J92">
        <v>406</v>
      </c>
      <c r="K92" t="s">
        <v>42</v>
      </c>
    </row>
    <row r="93" spans="1:11" x14ac:dyDescent="0.3">
      <c r="A93" t="s">
        <v>330</v>
      </c>
      <c r="B93" s="37">
        <v>44498.483365065622</v>
      </c>
      <c r="C93">
        <v>4.3039877610795605</v>
      </c>
      <c r="D93" t="s">
        <v>282</v>
      </c>
      <c r="E93">
        <v>7.9453537011940245E-2</v>
      </c>
      <c r="F93" t="s">
        <v>282</v>
      </c>
      <c r="H93">
        <v>36.5</v>
      </c>
      <c r="I93">
        <v>0.28284271247461906</v>
      </c>
    </row>
    <row r="94" spans="1:11" x14ac:dyDescent="0.3">
      <c r="A94" t="s">
        <v>334</v>
      </c>
      <c r="B94" s="37">
        <v>44509.490962958596</v>
      </c>
      <c r="C94">
        <v>188924.60417592368</v>
      </c>
      <c r="D94">
        <v>0.192722531429003</v>
      </c>
      <c r="E94">
        <v>19.339753084370464</v>
      </c>
      <c r="F94">
        <v>5.616907538602082E-4</v>
      </c>
    </row>
    <row r="95" spans="1:11" x14ac:dyDescent="0.3">
      <c r="A95" t="s">
        <v>335</v>
      </c>
      <c r="B95" s="37">
        <v>44509.520478371873</v>
      </c>
      <c r="C95">
        <v>21758.42406056133</v>
      </c>
      <c r="D95">
        <v>2.31174067255084E-2</v>
      </c>
      <c r="E95">
        <v>0.87424295218149395</v>
      </c>
      <c r="F95">
        <v>1.8044821745470709E-4</v>
      </c>
    </row>
    <row r="96" spans="1:11" x14ac:dyDescent="0.3">
      <c r="A96" t="s">
        <v>336</v>
      </c>
      <c r="B96" s="37">
        <v>44509.534792841405</v>
      </c>
      <c r="C96">
        <v>2377.3203227573813</v>
      </c>
      <c r="D96">
        <v>2.6340429810641787E-3</v>
      </c>
      <c r="E96">
        <v>0.13323909705764186</v>
      </c>
      <c r="F96">
        <v>9.2197151905732579E-5</v>
      </c>
    </row>
    <row r="97" spans="1:16" x14ac:dyDescent="0.3">
      <c r="A97" t="s">
        <v>337</v>
      </c>
      <c r="B97" s="37">
        <v>44509.546001930466</v>
      </c>
      <c r="C97">
        <v>261.54070362422493</v>
      </c>
      <c r="D97">
        <v>2.8958907858301269E-4</v>
      </c>
      <c r="E97">
        <v>4.7205417731557162E-2</v>
      </c>
      <c r="F97">
        <v>2.6205097566116157E-5</v>
      </c>
    </row>
    <row r="98" spans="1:16" x14ac:dyDescent="0.3">
      <c r="A98" t="s">
        <v>338</v>
      </c>
      <c r="B98" s="37">
        <v>44509.560886956249</v>
      </c>
      <c r="C98">
        <v>22881.427563844445</v>
      </c>
      <c r="D98">
        <v>2.4324661177856019E-2</v>
      </c>
      <c r="E98">
        <v>1.4575227612573944</v>
      </c>
      <c r="F98">
        <v>2.6782090328428092E-4</v>
      </c>
      <c r="H98">
        <v>28.4</v>
      </c>
      <c r="I98">
        <v>0.28284271247461906</v>
      </c>
      <c r="J98">
        <v>406</v>
      </c>
      <c r="K98" t="s">
        <v>42</v>
      </c>
    </row>
    <row r="99" spans="1:16" x14ac:dyDescent="0.3">
      <c r="A99" t="s">
        <v>340</v>
      </c>
      <c r="B99" s="37">
        <v>44523.79538684219</v>
      </c>
      <c r="C99">
        <v>207629.42358060303</v>
      </c>
      <c r="D99">
        <v>0.20520537551060275</v>
      </c>
      <c r="E99">
        <v>21.465043101069778</v>
      </c>
      <c r="F99">
        <v>8.0064426674089997E-4</v>
      </c>
    </row>
    <row r="100" spans="1:16" x14ac:dyDescent="0.3">
      <c r="A100" t="s">
        <v>341</v>
      </c>
      <c r="B100" s="37">
        <v>44523.824897255472</v>
      </c>
      <c r="C100">
        <v>24385.499943700452</v>
      </c>
      <c r="D100">
        <v>2.5755051551951253E-2</v>
      </c>
      <c r="E100">
        <v>1.5874582961517354</v>
      </c>
      <c r="F100">
        <v>2.7692339816061374E-4</v>
      </c>
    </row>
    <row r="101" spans="1:16" x14ac:dyDescent="0.3">
      <c r="A101" t="s">
        <v>342</v>
      </c>
      <c r="B101" s="37">
        <v>44523.841037144528</v>
      </c>
      <c r="C101">
        <v>2674.2972860806381</v>
      </c>
      <c r="D101">
        <v>2.7816859889333093E-3</v>
      </c>
      <c r="E101">
        <v>0.15243781619792038</v>
      </c>
      <c r="F101">
        <v>7.7650172943052298E-5</v>
      </c>
    </row>
    <row r="102" spans="1:16" x14ac:dyDescent="0.3">
      <c r="A102" t="s">
        <v>343</v>
      </c>
      <c r="B102" s="37">
        <v>44523.856387102343</v>
      </c>
      <c r="C102">
        <v>295.16597945530862</v>
      </c>
      <c r="D102">
        <v>2.9408184367453298E-4</v>
      </c>
      <c r="E102">
        <v>4.8082909917931925E-2</v>
      </c>
      <c r="F102">
        <v>2.4097768084649756E-5</v>
      </c>
    </row>
    <row r="103" spans="1:16" x14ac:dyDescent="0.3">
      <c r="A103" t="s">
        <v>344</v>
      </c>
      <c r="B103" s="37">
        <v>44528.674777588283</v>
      </c>
      <c r="C103">
        <v>27825.618866797628</v>
      </c>
      <c r="D103">
        <v>2.8958416045782438E-2</v>
      </c>
      <c r="E103">
        <v>1.8770609435676653</v>
      </c>
      <c r="F103">
        <v>2.8166306648533468E-4</v>
      </c>
    </row>
    <row r="104" spans="1:16" x14ac:dyDescent="0.3">
      <c r="A104" t="s">
        <v>345</v>
      </c>
      <c r="B104" s="37">
        <v>44529.011220346096</v>
      </c>
      <c r="C104">
        <v>10364.507843201962</v>
      </c>
      <c r="D104">
        <v>1.0601263238124716E-2</v>
      </c>
      <c r="E104">
        <v>0.51434131681400286</v>
      </c>
      <c r="F104">
        <v>1.6946007420942441E-4</v>
      </c>
    </row>
    <row r="105" spans="1:16" x14ac:dyDescent="0.3">
      <c r="A105" t="s">
        <v>346</v>
      </c>
      <c r="B105" s="37">
        <v>44529.491542791409</v>
      </c>
      <c r="C105">
        <v>86.597460425721479</v>
      </c>
      <c r="D105">
        <v>2.5863332110138872E-5</v>
      </c>
      <c r="E105">
        <v>4.1633213012173299E-2</v>
      </c>
      <c r="F105">
        <v>1.1301414694805592E-5</v>
      </c>
    </row>
    <row r="106" spans="1:16" x14ac:dyDescent="0.3">
      <c r="A106" t="s">
        <v>347</v>
      </c>
      <c r="B106" s="37">
        <v>44529.705444806248</v>
      </c>
      <c r="C106">
        <v>106526.54953894443</v>
      </c>
      <c r="D106">
        <v>0.10938969269424939</v>
      </c>
      <c r="E106">
        <v>9.4304977652614781</v>
      </c>
      <c r="F106">
        <v>4.8044177906293381E-4</v>
      </c>
    </row>
    <row r="107" spans="1:16" x14ac:dyDescent="0.3">
      <c r="A107" t="s">
        <v>356</v>
      </c>
      <c r="B107" s="37">
        <v>44536.651358359377</v>
      </c>
      <c r="C107">
        <v>4843.8220919322621</v>
      </c>
      <c r="D107">
        <v>5.0228217898572059E-3</v>
      </c>
      <c r="E107">
        <v>0.17322548138646707</v>
      </c>
      <c r="F107">
        <v>9.5373739889907829E-5</v>
      </c>
    </row>
    <row r="108" spans="1:16" x14ac:dyDescent="0.3">
      <c r="A108" t="s">
        <v>357</v>
      </c>
      <c r="B108" s="37">
        <v>44538.761811804688</v>
      </c>
      <c r="C108">
        <v>4809.9586989201662</v>
      </c>
      <c r="D108">
        <v>4.9909202164105356E-3</v>
      </c>
      <c r="E108">
        <v>0.18146399836720342</v>
      </c>
      <c r="F108">
        <v>1.2227256030860129E-4</v>
      </c>
    </row>
    <row r="109" spans="1:16" x14ac:dyDescent="0.3">
      <c r="A109" t="s">
        <v>362</v>
      </c>
      <c r="B109" s="37">
        <v>44545.489243706252</v>
      </c>
      <c r="C109">
        <v>4791.9006536030611</v>
      </c>
      <c r="D109">
        <v>4.7693301728786762E-3</v>
      </c>
      <c r="E109">
        <v>0.1779321987356321</v>
      </c>
      <c r="F109">
        <v>1.0683247047891815E-4</v>
      </c>
    </row>
    <row r="112" spans="1:16" x14ac:dyDescent="0.3">
      <c r="A112" t="s">
        <v>285</v>
      </c>
      <c r="B112" s="37">
        <v>44426.735846246091</v>
      </c>
      <c r="C112">
        <v>12987.856633851983</v>
      </c>
      <c r="D112">
        <v>1.3197088297412698E-2</v>
      </c>
      <c r="E112">
        <v>0.47056876777784051</v>
      </c>
      <c r="F112">
        <v>1.897763374291744E-4</v>
      </c>
      <c r="L112">
        <f>350.61-337.6</f>
        <v>13.009999999999991</v>
      </c>
      <c r="M112">
        <v>0.02</v>
      </c>
      <c r="N112">
        <v>19.7</v>
      </c>
      <c r="O112">
        <v>0.7</v>
      </c>
      <c r="P112" s="1">
        <v>44392</v>
      </c>
    </row>
    <row r="113" spans="1:17" x14ac:dyDescent="0.3">
      <c r="A113" t="s">
        <v>292</v>
      </c>
      <c r="B113" s="37">
        <v>44434.48352016406</v>
      </c>
      <c r="C113">
        <v>11433.373646411941</v>
      </c>
      <c r="D113">
        <v>1.1795505429765311E-2</v>
      </c>
      <c r="E113">
        <v>0.41394787995717797</v>
      </c>
      <c r="F113">
        <v>1.6018219124695667E-4</v>
      </c>
      <c r="L113">
        <f>357.92-345.75</f>
        <v>12.170000000000016</v>
      </c>
      <c r="M113">
        <v>0.02</v>
      </c>
      <c r="N113">
        <v>18.399999999999999</v>
      </c>
      <c r="O113">
        <v>0.4</v>
      </c>
      <c r="P113" s="1">
        <v>44428</v>
      </c>
      <c r="Q113">
        <v>27.1</v>
      </c>
    </row>
    <row r="114" spans="1:17" x14ac:dyDescent="0.3">
      <c r="A114" t="s">
        <v>293</v>
      </c>
      <c r="B114" s="37">
        <v>44435.692973984376</v>
      </c>
      <c r="C114">
        <v>11194.277074752628</v>
      </c>
      <c r="D114">
        <v>1.1336344441084367E-2</v>
      </c>
      <c r="E114">
        <v>0.516559323069673</v>
      </c>
      <c r="F114">
        <v>1.54804183653793E-4</v>
      </c>
      <c r="L114">
        <f>359.46-347.2</f>
        <v>12.259999999999991</v>
      </c>
      <c r="M114">
        <v>0.02</v>
      </c>
      <c r="N114">
        <v>18.399999999999999</v>
      </c>
      <c r="O114">
        <v>0.4</v>
      </c>
      <c r="P114" s="1">
        <v>44428</v>
      </c>
      <c r="Q114">
        <v>27.1</v>
      </c>
    </row>
    <row r="115" spans="1:17" x14ac:dyDescent="0.3">
      <c r="A115" t="s">
        <v>358</v>
      </c>
      <c r="B115" s="37">
        <v>44542.775036801562</v>
      </c>
      <c r="L115">
        <f>366.84-354.51</f>
        <v>12.329999999999984</v>
      </c>
      <c r="M115">
        <v>0.02</v>
      </c>
      <c r="N115">
        <v>22.4</v>
      </c>
      <c r="O115">
        <v>0.5</v>
      </c>
      <c r="P115" s="1">
        <v>44540</v>
      </c>
      <c r="Q115">
        <v>27.1</v>
      </c>
    </row>
    <row r="116" spans="1:17" x14ac:dyDescent="0.3">
      <c r="A116" t="s">
        <v>359</v>
      </c>
      <c r="B116" s="37">
        <v>44542.816185429685</v>
      </c>
      <c r="C116">
        <v>10847.638182047167</v>
      </c>
      <c r="D116">
        <v>1.0822049611972001E-2</v>
      </c>
      <c r="E116">
        <v>0.45147837016027548</v>
      </c>
      <c r="F116">
        <v>1.7029998171719392E-4</v>
      </c>
      <c r="L116">
        <f>367.8-355.55</f>
        <v>12.25</v>
      </c>
      <c r="M116">
        <v>0.02</v>
      </c>
      <c r="N116">
        <v>22.4</v>
      </c>
      <c r="O116">
        <v>0.5</v>
      </c>
      <c r="P116" s="1">
        <v>44540</v>
      </c>
      <c r="Q116">
        <v>27.1</v>
      </c>
    </row>
    <row r="117" spans="1:17" x14ac:dyDescent="0.3">
      <c r="A117" t="s">
        <v>360</v>
      </c>
      <c r="B117" s="37">
        <v>44543.634006148437</v>
      </c>
      <c r="C117">
        <v>10270.476445061991</v>
      </c>
      <c r="D117">
        <v>1.0433198458951569E-2</v>
      </c>
      <c r="E117">
        <v>0.59541304730446409</v>
      </c>
      <c r="F117">
        <v>2.888309598897462E-4</v>
      </c>
      <c r="L117">
        <f>366.97-354.73</f>
        <v>12.240000000000009</v>
      </c>
      <c r="M117">
        <v>0.02</v>
      </c>
      <c r="N117">
        <v>22.4</v>
      </c>
      <c r="O117">
        <v>0.5</v>
      </c>
      <c r="P117" s="1">
        <v>44540</v>
      </c>
      <c r="Q117">
        <v>27.1</v>
      </c>
    </row>
    <row r="118" spans="1:17" x14ac:dyDescent="0.3">
      <c r="A118" t="s">
        <v>361</v>
      </c>
      <c r="B118" s="37">
        <v>44543.832657331252</v>
      </c>
      <c r="C118">
        <v>10021.052047550424</v>
      </c>
      <c r="D118">
        <v>1.0206576487277623E-2</v>
      </c>
      <c r="E118">
        <v>0.39144376852362617</v>
      </c>
      <c r="F118">
        <v>1.3994239139751918E-4</v>
      </c>
      <c r="L118">
        <f>366.8-354.49</f>
        <v>12.310000000000002</v>
      </c>
      <c r="M118">
        <v>0.02</v>
      </c>
      <c r="N118">
        <v>22.4</v>
      </c>
      <c r="O118">
        <v>0.5</v>
      </c>
      <c r="P118" s="1">
        <v>44540</v>
      </c>
      <c r="Q118">
        <v>27.1</v>
      </c>
    </row>
    <row r="119" spans="1:17" x14ac:dyDescent="0.3">
      <c r="F119" s="38"/>
      <c r="G119" s="38"/>
      <c r="H119" s="38"/>
    </row>
    <row r="120" spans="1:17" x14ac:dyDescent="0.3">
      <c r="F120" s="38"/>
      <c r="G120" s="38"/>
      <c r="H120" s="38"/>
    </row>
    <row r="121" spans="1:17" x14ac:dyDescent="0.3">
      <c r="A121" t="s">
        <v>337</v>
      </c>
      <c r="B121" s="13">
        <v>44509.54583333333</v>
      </c>
      <c r="C121">
        <v>261.54000000000002</v>
      </c>
      <c r="D121" s="6">
        <v>9.9999999999999995E-21</v>
      </c>
      <c r="E121">
        <v>0.05</v>
      </c>
      <c r="F121" s="40">
        <v>9.9999999999999995E-21</v>
      </c>
      <c r="G121" s="39"/>
      <c r="H121" s="39">
        <v>249.39999999999998</v>
      </c>
      <c r="I121" s="5">
        <v>0.36055512754639896</v>
      </c>
      <c r="J121" s="5">
        <v>406</v>
      </c>
      <c r="K121" t="s">
        <v>41</v>
      </c>
    </row>
    <row r="122" spans="1:17" x14ac:dyDescent="0.3">
      <c r="A122" t="s">
        <v>338</v>
      </c>
      <c r="B122" s="13">
        <v>44509.560416666667</v>
      </c>
      <c r="C122">
        <v>22881</v>
      </c>
      <c r="D122">
        <v>2.4299999999999999E-2</v>
      </c>
      <c r="E122">
        <v>1.45</v>
      </c>
      <c r="F122" s="38">
        <v>2.7E-4</v>
      </c>
      <c r="G122" s="39"/>
      <c r="H122" s="39">
        <v>28.4</v>
      </c>
      <c r="I122" s="5">
        <v>0.28284271247461906</v>
      </c>
      <c r="J122" s="5">
        <v>406</v>
      </c>
      <c r="K122" t="s">
        <v>42</v>
      </c>
    </row>
    <row r="123" spans="1:17" x14ac:dyDescent="0.3">
      <c r="F123" s="38"/>
      <c r="G123" s="38"/>
      <c r="H123" s="38"/>
    </row>
    <row r="124" spans="1:17" x14ac:dyDescent="0.3">
      <c r="F124" s="38"/>
      <c r="G124" s="38"/>
      <c r="H124" s="38"/>
    </row>
    <row r="125" spans="1:17" x14ac:dyDescent="0.3">
      <c r="F125" s="38"/>
      <c r="G125" s="38"/>
      <c r="H125" s="38"/>
    </row>
  </sheetData>
  <conditionalFormatting sqref="A35">
    <cfRule type="containsText" dxfId="12" priority="7" operator="containsText" text="Sample">
      <formula>NOT(ISERROR(SEARCH("Sample",A35)))</formula>
    </cfRule>
    <cfRule type="containsText" dxfId="11" priority="8" operator="containsText" text="Proc">
      <formula>NOT(ISERROR(SEARCH("Proc",A35)))</formula>
    </cfRule>
  </conditionalFormatting>
  <conditionalFormatting sqref="A38">
    <cfRule type="containsText" dxfId="10" priority="5" operator="containsText" text="Sample">
      <formula>NOT(ISERROR(SEARCH("Sample",A38)))</formula>
    </cfRule>
    <cfRule type="containsText" dxfId="9" priority="6" operator="containsText" text="Proc">
      <formula>NOT(ISERROR(SEARCH("Proc",A38)))</formula>
    </cfRule>
  </conditionalFormatting>
  <conditionalFormatting sqref="A39:A40">
    <cfRule type="containsText" dxfId="8" priority="3" operator="containsText" text="Sample">
      <formula>NOT(ISERROR(SEARCH("Sample",A39)))</formula>
    </cfRule>
    <cfRule type="containsText" dxfId="7" priority="4" operator="containsText" text="Proc">
      <formula>NOT(ISERROR(SEARCH("Proc",A39)))</formula>
    </cfRule>
  </conditionalFormatting>
  <conditionalFormatting sqref="B46:B49">
    <cfRule type="containsText" dxfId="6" priority="1" operator="containsText" text="Proc">
      <formula>NOT(ISERROR(SEARCH("Proc",B46)))</formula>
    </cfRule>
    <cfRule type="containsText" dxfId="5" priority="2" operator="containsText" text="Sample">
      <formula>NOT(ISERROR(SEARCH("Sample",B46)))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A23" sqref="A23"/>
    </sheetView>
  </sheetViews>
  <sheetFormatPr defaultRowHeight="14.4" x14ac:dyDescent="0.3"/>
  <cols>
    <col min="1" max="1" width="38" customWidth="1"/>
    <col min="2" max="2" width="20.5546875" customWidth="1"/>
  </cols>
  <sheetData>
    <row r="1" spans="1:11" x14ac:dyDescent="0.3">
      <c r="A1" s="5" t="s">
        <v>0</v>
      </c>
      <c r="B1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t="s">
        <v>6</v>
      </c>
      <c r="H1" t="s">
        <v>68</v>
      </c>
      <c r="I1" t="s">
        <v>7</v>
      </c>
      <c r="J1" t="s">
        <v>8</v>
      </c>
      <c r="K1" t="s">
        <v>130</v>
      </c>
    </row>
    <row r="2" spans="1:11" x14ac:dyDescent="0.3">
      <c r="A2" s="5" t="s">
        <v>15</v>
      </c>
      <c r="B2" s="1">
        <v>43902</v>
      </c>
      <c r="C2">
        <v>2.71</v>
      </c>
      <c r="D2">
        <v>0</v>
      </c>
      <c r="E2">
        <v>2.1454999999999998E-2</v>
      </c>
      <c r="F2" s="6">
        <v>0</v>
      </c>
      <c r="I2">
        <v>206</v>
      </c>
      <c r="J2" t="s">
        <v>42</v>
      </c>
      <c r="K2" s="7"/>
    </row>
    <row r="3" spans="1:11" x14ac:dyDescent="0.3">
      <c r="A3" s="5"/>
    </row>
    <row r="4" spans="1:11" x14ac:dyDescent="0.3">
      <c r="A4" t="s">
        <v>79</v>
      </c>
      <c r="B4">
        <v>44053</v>
      </c>
      <c r="C4" s="14">
        <v>160.33334199999999</v>
      </c>
      <c r="D4" s="15">
        <v>0</v>
      </c>
      <c r="E4">
        <v>0.116173</v>
      </c>
      <c r="F4">
        <v>0</v>
      </c>
      <c r="I4">
        <v>206</v>
      </c>
      <c r="J4" t="s">
        <v>42</v>
      </c>
    </row>
    <row r="5" spans="1:11" x14ac:dyDescent="0.3">
      <c r="A5" s="4" t="s">
        <v>93</v>
      </c>
      <c r="B5" s="1">
        <v>44053</v>
      </c>
      <c r="C5" s="14">
        <v>60.967072999999999</v>
      </c>
      <c r="D5" s="15">
        <v>0</v>
      </c>
      <c r="E5">
        <v>4.3815E-2</v>
      </c>
      <c r="F5">
        <v>0</v>
      </c>
      <c r="I5">
        <v>206</v>
      </c>
      <c r="J5" t="s">
        <v>42</v>
      </c>
    </row>
    <row r="6" spans="1:11" x14ac:dyDescent="0.3">
      <c r="A6" s="5" t="s">
        <v>94</v>
      </c>
      <c r="C6" s="6">
        <v>9.9999999999999995E-21</v>
      </c>
      <c r="D6">
        <v>0</v>
      </c>
      <c r="E6" s="6">
        <v>9.9999999999999995E-21</v>
      </c>
      <c r="F6">
        <v>0</v>
      </c>
      <c r="I6">
        <v>206</v>
      </c>
      <c r="J6" t="s">
        <v>42</v>
      </c>
    </row>
    <row r="7" spans="1:11" x14ac:dyDescent="0.3">
      <c r="A7" s="4" t="s">
        <v>95</v>
      </c>
      <c r="B7" s="1">
        <v>44059</v>
      </c>
      <c r="C7" s="14">
        <v>2.3114859999999999</v>
      </c>
      <c r="D7" s="15">
        <v>0</v>
      </c>
      <c r="E7">
        <v>2.7949000000000002E-2</v>
      </c>
      <c r="F7">
        <v>0</v>
      </c>
    </row>
    <row r="8" spans="1:11" x14ac:dyDescent="0.3">
      <c r="A8" t="s">
        <v>128</v>
      </c>
      <c r="B8" s="13">
        <v>44090.424097222225</v>
      </c>
      <c r="C8">
        <v>84.968283</v>
      </c>
      <c r="D8">
        <v>6.9999999999999999E-6</v>
      </c>
      <c r="E8">
        <v>4.1697999999999999E-2</v>
      </c>
      <c r="F8">
        <v>5.0000000000000004E-6</v>
      </c>
      <c r="K8" t="s">
        <v>129</v>
      </c>
    </row>
    <row r="9" spans="1:11" x14ac:dyDescent="0.3">
      <c r="A9" t="s">
        <v>127</v>
      </c>
      <c r="B9" s="13">
        <v>44102.618750000001</v>
      </c>
      <c r="C9">
        <v>68.334900000000005</v>
      </c>
      <c r="D9" s="6">
        <v>7.9999999999999996E-6</v>
      </c>
      <c r="E9">
        <v>3.8710000000000001E-2</v>
      </c>
      <c r="F9">
        <v>3.9999999999999998E-6</v>
      </c>
      <c r="K9" t="s">
        <v>129</v>
      </c>
    </row>
    <row r="10" spans="1:11" x14ac:dyDescent="0.3">
      <c r="C10" s="14"/>
    </row>
    <row r="11" spans="1:11" x14ac:dyDescent="0.3">
      <c r="A11" t="s">
        <v>140</v>
      </c>
      <c r="B11" t="s">
        <v>141</v>
      </c>
      <c r="C11">
        <v>6.0661759999999996</v>
      </c>
      <c r="D11">
        <v>0</v>
      </c>
      <c r="E11">
        <v>3.243E-2</v>
      </c>
      <c r="F11">
        <v>0</v>
      </c>
    </row>
    <row r="12" spans="1:11" x14ac:dyDescent="0.3">
      <c r="A12" t="s">
        <v>148</v>
      </c>
      <c r="B12" s="20">
        <v>44057</v>
      </c>
      <c r="C12">
        <v>55.093477999999998</v>
      </c>
      <c r="D12">
        <v>0</v>
      </c>
      <c r="E12">
        <v>8.1675999999999999E-2</v>
      </c>
      <c r="F12">
        <v>0</v>
      </c>
    </row>
    <row r="13" spans="1:11" x14ac:dyDescent="0.3">
      <c r="A13" t="s">
        <v>154</v>
      </c>
      <c r="B13" s="20">
        <v>44085</v>
      </c>
      <c r="C13">
        <v>61.99</v>
      </c>
      <c r="D13">
        <v>0</v>
      </c>
      <c r="E13">
        <v>0.32688</v>
      </c>
      <c r="F13">
        <v>0</v>
      </c>
    </row>
    <row r="15" spans="1:11" x14ac:dyDescent="0.3">
      <c r="A15" s="25" t="s">
        <v>169</v>
      </c>
      <c r="B15" s="1" t="s">
        <v>170</v>
      </c>
      <c r="C15" s="6">
        <v>1E-10</v>
      </c>
      <c r="D15" s="6"/>
      <c r="E15" s="6">
        <v>1E-10</v>
      </c>
      <c r="F15" s="6">
        <v>9.9999999999999995E-21</v>
      </c>
    </row>
    <row r="16" spans="1:11" x14ac:dyDescent="0.3">
      <c r="A16" t="s">
        <v>186</v>
      </c>
      <c r="B16" s="1">
        <v>44138</v>
      </c>
      <c r="C16">
        <v>275.44</v>
      </c>
      <c r="D16">
        <v>0</v>
      </c>
      <c r="E16">
        <v>5.4417E-2</v>
      </c>
      <c r="F16">
        <v>0</v>
      </c>
    </row>
    <row r="17" spans="1:6" x14ac:dyDescent="0.3">
      <c r="A17" t="s">
        <v>194</v>
      </c>
      <c r="B17" s="1">
        <v>44127</v>
      </c>
      <c r="C17">
        <v>60.981946999999998</v>
      </c>
      <c r="D17">
        <v>0</v>
      </c>
      <c r="E17">
        <v>4.0953000000000003E-2</v>
      </c>
      <c r="F17">
        <v>0</v>
      </c>
    </row>
    <row r="19" spans="1:6" x14ac:dyDescent="0.3">
      <c r="A19" t="s">
        <v>238</v>
      </c>
    </row>
    <row r="20" spans="1:6" x14ac:dyDescent="0.3">
      <c r="A20" t="s">
        <v>208</v>
      </c>
      <c r="B20" s="13">
        <v>44165.750787037039</v>
      </c>
      <c r="C20" s="14">
        <v>2.7382900000000001</v>
      </c>
      <c r="D20" s="15">
        <v>3.9999999999999998E-6</v>
      </c>
      <c r="E20">
        <v>2.7418999999999999E-2</v>
      </c>
      <c r="F20">
        <v>3.9999999999999998E-6</v>
      </c>
    </row>
    <row r="23" spans="1:6" x14ac:dyDescent="0.3">
      <c r="A23" t="s">
        <v>94</v>
      </c>
      <c r="C23" s="6">
        <v>9.9999999999999995E-21</v>
      </c>
      <c r="D23" s="6">
        <v>9.9999999999999995E-21</v>
      </c>
      <c r="E23" s="6">
        <v>9.9999999999999995E-21</v>
      </c>
      <c r="F23" s="6">
        <v>9.9999999999999995E-21</v>
      </c>
    </row>
    <row r="24" spans="1:6" x14ac:dyDescent="0.3">
      <c r="A24" t="s">
        <v>363</v>
      </c>
      <c r="C24">
        <v>30</v>
      </c>
      <c r="D24">
        <f>AVERAGE(D2:D15)</f>
        <v>1.4999999999999998E-6</v>
      </c>
    </row>
  </sheetData>
  <conditionalFormatting sqref="A15">
    <cfRule type="containsText" dxfId="4" priority="3" operator="containsText" text="sample">
      <formula>NOT(ISERROR(SEARCH("sample",A15)))</formula>
    </cfRule>
    <cfRule type="containsText" dxfId="3" priority="4" operator="containsText" text="Proc">
      <formula>NOT(ISERROR(SEARCH("Proc",A15)))</formula>
    </cfRule>
    <cfRule type="duplicateValues" dxfId="2" priority="5"/>
  </conditionalFormatting>
  <conditionalFormatting sqref="A16">
    <cfRule type="containsText" dxfId="1" priority="1" operator="containsText" text="Sample">
      <formula>NOT(ISERROR(SEARCH("Sample",A16)))</formula>
    </cfRule>
    <cfRule type="containsText" dxfId="0" priority="2" operator="containsText" text="Proc">
      <formula>NOT(ISERROR(SEARCH("Proc",A16)))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topLeftCell="A72" zoomScale="79" zoomScaleNormal="79" workbookViewId="0">
      <selection activeCell="M121" sqref="M121"/>
    </sheetView>
  </sheetViews>
  <sheetFormatPr defaultRowHeight="14.4" x14ac:dyDescent="0.3"/>
  <cols>
    <col min="2" max="2" width="22" customWidth="1"/>
    <col min="3" max="3" width="13.109375" customWidth="1"/>
    <col min="4" max="4" width="23.44140625" customWidth="1"/>
    <col min="7" max="9" width="12" bestFit="1" customWidth="1"/>
  </cols>
  <sheetData>
    <row r="1" spans="1:9" x14ac:dyDescent="0.3">
      <c r="A1" t="s">
        <v>43</v>
      </c>
      <c r="B1" t="s">
        <v>1</v>
      </c>
      <c r="D1" t="s">
        <v>46</v>
      </c>
      <c r="E1" t="s">
        <v>2</v>
      </c>
      <c r="F1" t="s">
        <v>4</v>
      </c>
    </row>
    <row r="2" spans="1:9" x14ac:dyDescent="0.3">
      <c r="A2">
        <v>1</v>
      </c>
      <c r="B2" s="3">
        <v>43896.691446759258</v>
      </c>
      <c r="C2" s="4" t="s">
        <v>44</v>
      </c>
      <c r="D2" s="4" t="s">
        <v>48</v>
      </c>
      <c r="E2" s="9">
        <v>16786.149789999999</v>
      </c>
      <c r="F2" s="10">
        <v>1.6726999999999999E-2</v>
      </c>
      <c r="G2" s="6">
        <f>F2/(E2-2.5)</f>
        <v>9.9662470376176749E-7</v>
      </c>
      <c r="H2" s="11"/>
    </row>
    <row r="3" spans="1:9" x14ac:dyDescent="0.3">
      <c r="A3">
        <v>2</v>
      </c>
      <c r="B3" s="3">
        <v>43895.992175925923</v>
      </c>
      <c r="C3" s="4" t="s">
        <v>44</v>
      </c>
      <c r="D3" s="4" t="s">
        <v>47</v>
      </c>
      <c r="E3" s="9">
        <v>16950.496762999999</v>
      </c>
      <c r="F3" s="10">
        <v>1.7145000000000001E-2</v>
      </c>
      <c r="G3" s="6">
        <f>F3/(E3-2.5)</f>
        <v>1.0116239836338704E-6</v>
      </c>
      <c r="H3" s="11"/>
    </row>
    <row r="4" spans="1:9" x14ac:dyDescent="0.3">
      <c r="A4">
        <v>3</v>
      </c>
      <c r="B4" s="3">
        <v>43896.773298611108</v>
      </c>
      <c r="C4" s="4" t="s">
        <v>44</v>
      </c>
      <c r="D4" s="4" t="s">
        <v>49</v>
      </c>
      <c r="E4" s="9">
        <v>16840.552528</v>
      </c>
      <c r="F4" s="10">
        <v>1.7107000000000001E-2</v>
      </c>
      <c r="G4" s="6">
        <f t="shared" ref="G4:G36" si="0">F4/(E4-2.5)</f>
        <v>1.0159725996550234E-6</v>
      </c>
      <c r="H4" s="11"/>
      <c r="I4" s="7"/>
    </row>
    <row r="5" spans="1:9" x14ac:dyDescent="0.3">
      <c r="A5">
        <v>4</v>
      </c>
      <c r="B5" s="3">
        <v>43897.949421296296</v>
      </c>
      <c r="C5" s="4" t="s">
        <v>44</v>
      </c>
      <c r="D5" s="4" t="s">
        <v>50</v>
      </c>
      <c r="E5" s="9">
        <v>16860.629397000001</v>
      </c>
      <c r="F5" s="10">
        <v>1.7437999999999999E-2</v>
      </c>
      <c r="G5" s="6">
        <f t="shared" si="0"/>
        <v>1.0343970905279199E-6</v>
      </c>
      <c r="H5" s="11"/>
    </row>
    <row r="6" spans="1:9" x14ac:dyDescent="0.3">
      <c r="A6">
        <v>5</v>
      </c>
      <c r="B6" s="3">
        <v>43898.092523148145</v>
      </c>
      <c r="C6" s="4" t="s">
        <v>44</v>
      </c>
      <c r="D6" s="4" t="s">
        <v>51</v>
      </c>
      <c r="E6" s="9">
        <v>16850.998477000001</v>
      </c>
      <c r="F6" s="10">
        <v>1.7314E-2</v>
      </c>
      <c r="G6" s="6">
        <f t="shared" si="0"/>
        <v>1.0276286651677274E-6</v>
      </c>
      <c r="H6" s="11"/>
    </row>
    <row r="7" spans="1:9" x14ac:dyDescent="0.3">
      <c r="A7">
        <v>6</v>
      </c>
      <c r="B7" s="3">
        <v>43898.856932870367</v>
      </c>
      <c r="C7" s="4" t="s">
        <v>44</v>
      </c>
      <c r="D7" s="4" t="s">
        <v>52</v>
      </c>
      <c r="E7" s="9">
        <v>16827.062039</v>
      </c>
      <c r="F7" s="10">
        <v>1.7099E-2</v>
      </c>
      <c r="G7" s="6">
        <f t="shared" si="0"/>
        <v>1.0163117447196451E-6</v>
      </c>
      <c r="H7" s="11"/>
    </row>
    <row r="8" spans="1:9" x14ac:dyDescent="0.3">
      <c r="A8">
        <v>7</v>
      </c>
      <c r="B8" s="3">
        <v>43898.955509259256</v>
      </c>
      <c r="C8" s="4" t="s">
        <v>44</v>
      </c>
      <c r="D8" s="4" t="s">
        <v>53</v>
      </c>
      <c r="E8" s="9">
        <v>16816.23818</v>
      </c>
      <c r="F8" s="10">
        <v>1.7240999999999999E-2</v>
      </c>
      <c r="G8" s="6">
        <f t="shared" si="0"/>
        <v>1.0254114709903256E-6</v>
      </c>
      <c r="H8" s="11"/>
    </row>
    <row r="9" spans="1:9" x14ac:dyDescent="0.3">
      <c r="A9">
        <v>8</v>
      </c>
      <c r="B9" s="3">
        <v>43899.868935185186</v>
      </c>
      <c r="C9" s="4" t="s">
        <v>44</v>
      </c>
      <c r="D9" s="4" t="s">
        <v>54</v>
      </c>
      <c r="E9" s="9">
        <v>16844.465081999999</v>
      </c>
      <c r="F9" s="10">
        <v>1.7676000000000001E-2</v>
      </c>
      <c r="G9" s="6">
        <f t="shared" si="0"/>
        <v>1.0495212354341824E-6</v>
      </c>
      <c r="H9" s="11"/>
    </row>
    <row r="10" spans="1:9" x14ac:dyDescent="0.3">
      <c r="A10">
        <v>9</v>
      </c>
      <c r="B10" s="3">
        <v>43899.983229166668</v>
      </c>
      <c r="C10" s="4" t="s">
        <v>44</v>
      </c>
      <c r="D10" s="4" t="s">
        <v>55</v>
      </c>
      <c r="E10" s="9">
        <v>16825.541091999999</v>
      </c>
      <c r="F10" s="10">
        <v>1.7214E-2</v>
      </c>
      <c r="G10" s="6">
        <f t="shared" si="0"/>
        <v>1.0232394907592491E-6</v>
      </c>
      <c r="H10" s="11"/>
    </row>
    <row r="11" spans="1:9" x14ac:dyDescent="0.3">
      <c r="A11">
        <v>10</v>
      </c>
      <c r="B11" s="3">
        <v>43900.784456018519</v>
      </c>
      <c r="C11" s="4" t="s">
        <v>44</v>
      </c>
      <c r="D11" s="4" t="s">
        <v>56</v>
      </c>
      <c r="E11" s="9">
        <v>16718.499877999999</v>
      </c>
      <c r="F11" s="10">
        <v>1.7537000000000001E-2</v>
      </c>
      <c r="G11" s="6">
        <f t="shared" si="0"/>
        <v>1.0491146283795158E-6</v>
      </c>
      <c r="H11" s="11"/>
    </row>
    <row r="12" spans="1:9" x14ac:dyDescent="0.3">
      <c r="A12">
        <v>11</v>
      </c>
      <c r="B12" s="3">
        <v>43900.853807870371</v>
      </c>
      <c r="C12" s="4" t="s">
        <v>44</v>
      </c>
      <c r="D12" s="4" t="s">
        <v>57</v>
      </c>
      <c r="E12" s="9">
        <v>16821.437536000001</v>
      </c>
      <c r="F12" s="10">
        <v>1.6931999999999999E-2</v>
      </c>
      <c r="G12" s="6">
        <f t="shared" si="0"/>
        <v>1.0067223309295248E-6</v>
      </c>
      <c r="H12" s="11"/>
    </row>
    <row r="13" spans="1:9" x14ac:dyDescent="0.3">
      <c r="A13">
        <v>12</v>
      </c>
      <c r="B13" s="3">
        <v>43901.949432870373</v>
      </c>
      <c r="C13" s="4" t="s">
        <v>44</v>
      </c>
      <c r="D13" s="4" t="s">
        <v>58</v>
      </c>
      <c r="E13" s="9">
        <v>16822.848254</v>
      </c>
      <c r="F13" s="10">
        <v>1.7507000000000002E-2</v>
      </c>
      <c r="G13" s="6">
        <f t="shared" si="0"/>
        <v>1.040822683075941E-6</v>
      </c>
      <c r="H13" s="11"/>
    </row>
    <row r="14" spans="1:9" x14ac:dyDescent="0.3">
      <c r="A14">
        <v>13</v>
      </c>
      <c r="B14" s="3">
        <v>43902.888067129628</v>
      </c>
      <c r="C14" s="4" t="s">
        <v>44</v>
      </c>
      <c r="D14" s="4" t="s">
        <v>59</v>
      </c>
      <c r="E14" s="9">
        <v>16787.158361000002</v>
      </c>
      <c r="F14" s="10">
        <v>1.7132000000000001E-2</v>
      </c>
      <c r="G14" s="6">
        <f t="shared" si="0"/>
        <v>1.0206939951668642E-6</v>
      </c>
      <c r="H14" s="11"/>
    </row>
    <row r="15" spans="1:9" x14ac:dyDescent="0.3">
      <c r="A15">
        <v>14</v>
      </c>
      <c r="B15" s="3">
        <v>43903.05364583333</v>
      </c>
      <c r="C15" s="4" t="s">
        <v>44</v>
      </c>
      <c r="D15" s="4" t="s">
        <v>49</v>
      </c>
      <c r="E15" s="9">
        <v>16787.317165</v>
      </c>
      <c r="F15" s="10">
        <v>1.6920000000000001E-2</v>
      </c>
      <c r="G15" s="6">
        <f t="shared" si="0"/>
        <v>1.0080538759327023E-6</v>
      </c>
      <c r="H15" s="11"/>
    </row>
    <row r="16" spans="1:9" x14ac:dyDescent="0.3">
      <c r="A16">
        <v>15</v>
      </c>
      <c r="B16" s="3">
        <v>43903.773680555554</v>
      </c>
      <c r="C16" s="4" t="s">
        <v>44</v>
      </c>
      <c r="D16" s="4" t="s">
        <v>60</v>
      </c>
      <c r="E16" s="9">
        <v>16742.494377999999</v>
      </c>
      <c r="F16" s="10">
        <v>1.6941000000000001E-2</v>
      </c>
      <c r="G16" s="6">
        <f t="shared" si="0"/>
        <v>1.0120075083337044E-6</v>
      </c>
      <c r="H16" s="11"/>
    </row>
    <row r="17" spans="1:8" x14ac:dyDescent="0.3">
      <c r="A17">
        <v>16</v>
      </c>
      <c r="B17" s="3">
        <v>43903.934884259259</v>
      </c>
      <c r="C17" s="4" t="s">
        <v>44</v>
      </c>
      <c r="D17" s="4" t="s">
        <v>61</v>
      </c>
      <c r="E17" s="9">
        <v>16804.619256999998</v>
      </c>
      <c r="F17" s="10">
        <v>1.7274000000000001E-2</v>
      </c>
      <c r="G17" s="6">
        <f t="shared" si="0"/>
        <v>1.0280845966977296E-6</v>
      </c>
      <c r="H17" s="11"/>
    </row>
    <row r="18" spans="1:8" x14ac:dyDescent="0.3">
      <c r="A18">
        <v>17</v>
      </c>
      <c r="B18" s="3">
        <v>43905.012048611112</v>
      </c>
      <c r="C18" s="4" t="s">
        <v>44</v>
      </c>
      <c r="D18" s="4" t="s">
        <v>62</v>
      </c>
      <c r="E18" s="9">
        <v>16769.702541999999</v>
      </c>
      <c r="F18" s="10">
        <v>1.7170000000000001E-2</v>
      </c>
      <c r="G18" s="6">
        <f t="shared" si="0"/>
        <v>1.0240229374572794E-6</v>
      </c>
      <c r="H18" s="11"/>
    </row>
    <row r="19" spans="1:8" x14ac:dyDescent="0.3">
      <c r="A19">
        <v>18</v>
      </c>
      <c r="B19" s="3">
        <v>43905.928078703706</v>
      </c>
      <c r="C19" s="4" t="s">
        <v>44</v>
      </c>
      <c r="D19" s="4" t="s">
        <v>63</v>
      </c>
      <c r="E19" s="9">
        <v>16773.087019999999</v>
      </c>
      <c r="F19" s="10">
        <v>1.7513000000000001E-2</v>
      </c>
      <c r="G19" s="6">
        <f t="shared" si="0"/>
        <v>1.0442687533307348E-6</v>
      </c>
      <c r="H19" s="11"/>
    </row>
    <row r="20" spans="1:8" x14ac:dyDescent="0.3">
      <c r="A20">
        <v>19</v>
      </c>
      <c r="B20" s="3">
        <v>43906.925127314818</v>
      </c>
      <c r="C20" s="4" t="s">
        <v>44</v>
      </c>
      <c r="D20" s="4" t="s">
        <v>64</v>
      </c>
      <c r="E20" s="9">
        <v>16736.713383999999</v>
      </c>
      <c r="F20" s="10">
        <v>1.7031000000000001E-2</v>
      </c>
      <c r="G20" s="6">
        <f t="shared" si="0"/>
        <v>1.0177353192044131E-6</v>
      </c>
      <c r="H20" s="11"/>
    </row>
    <row r="21" spans="1:8" x14ac:dyDescent="0.3">
      <c r="A21">
        <v>20</v>
      </c>
      <c r="B21" s="3">
        <v>43906.993564814817</v>
      </c>
      <c r="C21" s="4" t="s">
        <v>44</v>
      </c>
      <c r="D21" s="4" t="s">
        <v>65</v>
      </c>
      <c r="E21" s="9">
        <v>16779.859587999999</v>
      </c>
      <c r="F21" s="10">
        <v>1.7063999999999999E-2</v>
      </c>
      <c r="G21" s="6">
        <f t="shared" si="0"/>
        <v>1.0170849537137548E-6</v>
      </c>
      <c r="H21" s="11"/>
    </row>
    <row r="22" spans="1:8" x14ac:dyDescent="0.3">
      <c r="A22">
        <v>21</v>
      </c>
      <c r="B22" s="3">
        <v>43907.892881944441</v>
      </c>
      <c r="C22" s="4" t="s">
        <v>44</v>
      </c>
      <c r="D22" s="4" t="s">
        <v>66</v>
      </c>
      <c r="E22" s="9">
        <v>16795.766599999999</v>
      </c>
      <c r="F22" s="10">
        <v>1.719E-2</v>
      </c>
      <c r="G22" s="6">
        <f t="shared" si="0"/>
        <v>1.0236245519975251E-6</v>
      </c>
      <c r="H22" s="11"/>
    </row>
    <row r="23" spans="1:8" x14ac:dyDescent="0.3">
      <c r="A23">
        <v>22</v>
      </c>
      <c r="B23" s="3">
        <v>43907.97965277778</v>
      </c>
      <c r="C23" s="4" t="s">
        <v>44</v>
      </c>
      <c r="D23" s="4" t="s">
        <v>67</v>
      </c>
      <c r="E23" s="9">
        <v>16781.153103000001</v>
      </c>
      <c r="F23" s="10">
        <v>1.7142999999999999E-2</v>
      </c>
      <c r="G23" s="6">
        <f t="shared" si="0"/>
        <v>1.0217149073148697E-6</v>
      </c>
      <c r="H23" s="11"/>
    </row>
    <row r="24" spans="1:8" x14ac:dyDescent="0.3">
      <c r="E24" s="8"/>
      <c r="F24" s="11"/>
      <c r="G24" s="6"/>
      <c r="H24" s="11"/>
    </row>
    <row r="25" spans="1:8" x14ac:dyDescent="0.3">
      <c r="A25">
        <v>23</v>
      </c>
      <c r="B25" s="3">
        <v>44050.909236111111</v>
      </c>
      <c r="C25" s="4" t="s">
        <v>44</v>
      </c>
      <c r="D25" s="4" t="s">
        <v>81</v>
      </c>
      <c r="E25" s="16">
        <v>16794.635954000001</v>
      </c>
      <c r="F25" s="4">
        <v>1.7496999999999999E-2</v>
      </c>
      <c r="G25" s="6">
        <f t="shared" si="0"/>
        <v>1.0419758420209846E-6</v>
      </c>
      <c r="H25" s="17"/>
    </row>
    <row r="26" spans="1:8" x14ac:dyDescent="0.3">
      <c r="A26">
        <v>24</v>
      </c>
      <c r="B26" s="3">
        <v>44052.990995370368</v>
      </c>
      <c r="C26" s="4" t="s">
        <v>44</v>
      </c>
      <c r="D26" s="4" t="s">
        <v>82</v>
      </c>
      <c r="E26" s="16">
        <v>16890.583194999999</v>
      </c>
      <c r="F26" s="4">
        <v>1.7498E-2</v>
      </c>
      <c r="G26" s="6">
        <f t="shared" si="0"/>
        <v>1.0361152179295621E-6</v>
      </c>
      <c r="H26" s="17"/>
    </row>
    <row r="27" spans="1:8" x14ac:dyDescent="0.3">
      <c r="A27">
        <v>25</v>
      </c>
      <c r="B27" s="3">
        <v>44054.008912037039</v>
      </c>
      <c r="C27" s="4" t="s">
        <v>44</v>
      </c>
      <c r="D27" s="4" t="s">
        <v>83</v>
      </c>
      <c r="E27" s="16">
        <v>16866.695993000001</v>
      </c>
      <c r="F27" s="4">
        <v>1.7124E-2</v>
      </c>
      <c r="G27" s="6">
        <f t="shared" si="0"/>
        <v>1.0154056562855317E-6</v>
      </c>
      <c r="H27" s="17"/>
    </row>
    <row r="28" spans="1:8" x14ac:dyDescent="0.3">
      <c r="A28">
        <v>26</v>
      </c>
      <c r="B28" s="3">
        <v>44055.011469907404</v>
      </c>
      <c r="C28" s="4" t="s">
        <v>44</v>
      </c>
      <c r="D28" s="4" t="s">
        <v>84</v>
      </c>
      <c r="E28" s="16">
        <v>16742.036978</v>
      </c>
      <c r="F28" s="4">
        <v>1.7146999999999999E-2</v>
      </c>
      <c r="G28" s="6">
        <f t="shared" si="0"/>
        <v>1.0243413555903911E-6</v>
      </c>
      <c r="H28" s="17"/>
    </row>
    <row r="29" spans="1:8" x14ac:dyDescent="0.3">
      <c r="A29">
        <v>27</v>
      </c>
      <c r="B29" s="3">
        <v>44055.857569444444</v>
      </c>
      <c r="C29" s="4" t="s">
        <v>44</v>
      </c>
      <c r="D29" s="4" t="s">
        <v>85</v>
      </c>
      <c r="E29" s="16">
        <v>16724.730262000001</v>
      </c>
      <c r="F29" s="4">
        <v>1.7162E-2</v>
      </c>
      <c r="G29" s="6">
        <f t="shared" si="0"/>
        <v>1.0262985098943018E-6</v>
      </c>
      <c r="H29" s="17"/>
    </row>
    <row r="30" spans="1:8" x14ac:dyDescent="0.3">
      <c r="A30">
        <v>28</v>
      </c>
      <c r="B30" s="3">
        <v>44056.061828703707</v>
      </c>
      <c r="C30" s="4" t="s">
        <v>44</v>
      </c>
      <c r="D30" s="4" t="s">
        <v>86</v>
      </c>
      <c r="E30" s="16">
        <v>16833.126504</v>
      </c>
      <c r="F30" s="4">
        <v>1.7281999999999999E-2</v>
      </c>
      <c r="G30" s="6">
        <f t="shared" si="0"/>
        <v>1.026818579563436E-6</v>
      </c>
      <c r="H30" s="17"/>
    </row>
    <row r="31" spans="1:8" x14ac:dyDescent="0.3">
      <c r="A31">
        <v>29</v>
      </c>
      <c r="B31" s="3">
        <v>44056.876215277778</v>
      </c>
      <c r="C31" s="4" t="s">
        <v>44</v>
      </c>
      <c r="D31" s="4" t="s">
        <v>87</v>
      </c>
      <c r="E31" s="16">
        <v>16728.108991000001</v>
      </c>
      <c r="F31" s="4">
        <v>1.7326000000000001E-2</v>
      </c>
      <c r="G31" s="6">
        <f t="shared" si="0"/>
        <v>1.0358965111119761E-6</v>
      </c>
      <c r="H31" s="17"/>
    </row>
    <row r="32" spans="1:8" x14ac:dyDescent="0.3">
      <c r="A32">
        <v>30</v>
      </c>
      <c r="B32" s="3">
        <v>44056.943356481483</v>
      </c>
      <c r="C32" s="4" t="s">
        <v>44</v>
      </c>
      <c r="D32" s="4" t="s">
        <v>88</v>
      </c>
      <c r="E32" s="16">
        <v>16830.457373000001</v>
      </c>
      <c r="F32" s="4">
        <v>1.6978E-2</v>
      </c>
      <c r="G32" s="6">
        <f t="shared" si="0"/>
        <v>1.0089162709219087E-6</v>
      </c>
      <c r="H32" s="17"/>
    </row>
    <row r="33" spans="1:8" x14ac:dyDescent="0.3">
      <c r="A33">
        <v>31</v>
      </c>
      <c r="B33" s="3">
        <v>44057.996874999997</v>
      </c>
      <c r="C33" s="4" t="s">
        <v>44</v>
      </c>
      <c r="D33" s="4" t="s">
        <v>89</v>
      </c>
      <c r="E33" s="16">
        <v>16715.939777</v>
      </c>
      <c r="F33" s="4">
        <v>1.7099E-2</v>
      </c>
      <c r="G33" s="6">
        <f t="shared" si="0"/>
        <v>1.0230688732029049E-6</v>
      </c>
      <c r="H33" s="17"/>
    </row>
    <row r="34" spans="1:8" x14ac:dyDescent="0.3">
      <c r="A34">
        <v>32</v>
      </c>
      <c r="B34" s="3">
        <v>44058.807881944442</v>
      </c>
      <c r="C34" s="4" t="s">
        <v>44</v>
      </c>
      <c r="D34" s="4" t="s">
        <v>90</v>
      </c>
      <c r="E34" s="16">
        <v>16675.492118999999</v>
      </c>
      <c r="F34" s="4">
        <v>1.7059999999999999E-2</v>
      </c>
      <c r="G34" s="6">
        <f t="shared" si="0"/>
        <v>1.0232116634037737E-6</v>
      </c>
      <c r="H34" s="17"/>
    </row>
    <row r="35" spans="1:8" x14ac:dyDescent="0.3">
      <c r="A35">
        <v>33</v>
      </c>
      <c r="B35" s="3">
        <v>44059.762870370374</v>
      </c>
      <c r="C35" s="4" t="s">
        <v>44</v>
      </c>
      <c r="D35" s="4" t="s">
        <v>91</v>
      </c>
      <c r="E35" s="16">
        <v>16699.820908000002</v>
      </c>
      <c r="F35" s="4">
        <v>1.7246000000000001E-2</v>
      </c>
      <c r="G35" s="6">
        <f t="shared" si="0"/>
        <v>1.0328603070530385E-6</v>
      </c>
      <c r="H35" s="17"/>
    </row>
    <row r="36" spans="1:8" x14ac:dyDescent="0.3">
      <c r="A36">
        <v>34</v>
      </c>
      <c r="B36" s="3">
        <v>44059.831192129626</v>
      </c>
      <c r="C36" s="4" t="s">
        <v>44</v>
      </c>
      <c r="D36" s="4" t="s">
        <v>92</v>
      </c>
      <c r="E36" s="16">
        <v>16701.033874000001</v>
      </c>
      <c r="F36" s="4">
        <v>1.6912E-2</v>
      </c>
      <c r="G36" s="6">
        <f t="shared" si="0"/>
        <v>1.0127835250454155E-6</v>
      </c>
      <c r="H36" s="17"/>
    </row>
    <row r="37" spans="1:8" x14ac:dyDescent="0.3">
      <c r="B37" s="3"/>
      <c r="C37" s="4"/>
      <c r="D37" s="4"/>
      <c r="E37" s="16"/>
      <c r="F37" s="4"/>
      <c r="G37" s="6"/>
      <c r="H37" s="17"/>
    </row>
    <row r="38" spans="1:8" x14ac:dyDescent="0.3">
      <c r="B38" s="3"/>
      <c r="C38" s="4"/>
      <c r="D38" s="4"/>
      <c r="E38" s="16"/>
      <c r="F38" s="4"/>
      <c r="G38" s="6"/>
      <c r="H38" s="17"/>
    </row>
    <row r="39" spans="1:8" x14ac:dyDescent="0.3">
      <c r="A39">
        <v>35</v>
      </c>
      <c r="B39" s="3">
        <v>44111.764386574076</v>
      </c>
      <c r="C39" s="4" t="s">
        <v>44</v>
      </c>
      <c r="D39" s="4" t="s">
        <v>103</v>
      </c>
      <c r="E39" s="16">
        <v>16244.272725999999</v>
      </c>
      <c r="F39" s="4">
        <v>1.5552E-2</v>
      </c>
      <c r="G39" s="17">
        <v>9.5738358142116319E-7</v>
      </c>
      <c r="H39" s="17"/>
    </row>
    <row r="40" spans="1:8" x14ac:dyDescent="0.3">
      <c r="A40">
        <v>36</v>
      </c>
      <c r="B40" s="3">
        <v>44111.866516203707</v>
      </c>
      <c r="C40" s="4" t="s">
        <v>44</v>
      </c>
      <c r="D40" s="4" t="s">
        <v>104</v>
      </c>
      <c r="E40" s="16">
        <v>16248.332125999999</v>
      </c>
      <c r="F40" s="4">
        <v>1.6416E-2</v>
      </c>
      <c r="G40" s="17">
        <v>1.010319082149466E-6</v>
      </c>
      <c r="H40" s="17"/>
    </row>
    <row r="41" spans="1:8" x14ac:dyDescent="0.3">
      <c r="A41">
        <v>37</v>
      </c>
      <c r="B41" s="3">
        <v>44112.766967592594</v>
      </c>
      <c r="C41" s="4" t="s">
        <v>44</v>
      </c>
      <c r="D41" s="4" t="s">
        <v>105</v>
      </c>
      <c r="E41" s="16">
        <v>16219.962358000001</v>
      </c>
      <c r="F41" s="4">
        <v>1.4933999999999999E-2</v>
      </c>
      <c r="G41" s="17">
        <v>9.2071730318376847E-7</v>
      </c>
      <c r="H41" s="17"/>
    </row>
    <row r="42" spans="1:8" x14ac:dyDescent="0.3">
      <c r="A42">
        <v>38</v>
      </c>
      <c r="B42" s="3">
        <v>44112.866620370369</v>
      </c>
      <c r="C42" s="4" t="s">
        <v>44</v>
      </c>
      <c r="D42" s="4" t="s">
        <v>106</v>
      </c>
      <c r="E42" s="16">
        <v>16268.432048000001</v>
      </c>
      <c r="F42" s="4">
        <v>1.6718E-2</v>
      </c>
      <c r="G42" s="17">
        <v>1.0276343750075945E-6</v>
      </c>
      <c r="H42" s="17"/>
    </row>
    <row r="43" spans="1:8" x14ac:dyDescent="0.3">
      <c r="A43">
        <v>39</v>
      </c>
      <c r="B43" s="3">
        <v>44113.822824074072</v>
      </c>
      <c r="C43" s="4" t="s">
        <v>44</v>
      </c>
      <c r="D43" s="4" t="s">
        <v>107</v>
      </c>
      <c r="E43" s="16">
        <v>16224.252632</v>
      </c>
      <c r="F43" s="4">
        <v>1.6254999999999999E-2</v>
      </c>
      <c r="G43" s="17">
        <v>1.0018951484975866E-6</v>
      </c>
      <c r="H43" s="17"/>
    </row>
    <row r="44" spans="1:8" x14ac:dyDescent="0.3">
      <c r="A44">
        <v>40</v>
      </c>
      <c r="B44" s="3">
        <v>44113.948310185187</v>
      </c>
      <c r="C44" s="4" t="s">
        <v>44</v>
      </c>
      <c r="D44" s="4" t="s">
        <v>108</v>
      </c>
      <c r="E44" s="16">
        <v>16255.749196000001</v>
      </c>
      <c r="F44" s="4">
        <v>1.6688999999999999E-2</v>
      </c>
      <c r="G44" s="17">
        <v>1.0266521584933536E-6</v>
      </c>
      <c r="H44" s="17"/>
    </row>
    <row r="45" spans="1:8" x14ac:dyDescent="0.3">
      <c r="A45">
        <v>41</v>
      </c>
      <c r="B45" s="3">
        <v>44114.848136574074</v>
      </c>
      <c r="C45" s="4" t="s">
        <v>44</v>
      </c>
      <c r="D45" s="4" t="s">
        <v>109</v>
      </c>
      <c r="E45" s="16">
        <v>16138.055657000001</v>
      </c>
      <c r="F45" s="4">
        <v>1.6497000000000001E-2</v>
      </c>
      <c r="G45" s="17">
        <v>1.0222421059035265E-6</v>
      </c>
      <c r="H45" s="17"/>
    </row>
    <row r="46" spans="1:8" x14ac:dyDescent="0.3">
      <c r="A46">
        <v>42</v>
      </c>
      <c r="B46" s="3">
        <v>44114.919224537036</v>
      </c>
      <c r="C46" s="4" t="s">
        <v>44</v>
      </c>
      <c r="D46" s="4" t="s">
        <v>110</v>
      </c>
      <c r="E46" s="16">
        <v>16248.599423</v>
      </c>
      <c r="F46" s="4">
        <v>1.6959999999999999E-2</v>
      </c>
      <c r="G46" s="17">
        <v>1.0437822706117678E-6</v>
      </c>
      <c r="H46" s="17"/>
    </row>
    <row r="47" spans="1:8" x14ac:dyDescent="0.3">
      <c r="A47">
        <v>43</v>
      </c>
      <c r="B47" s="3">
        <v>44115.755011574074</v>
      </c>
      <c r="C47" t="s">
        <v>44</v>
      </c>
      <c r="D47" t="s">
        <v>111</v>
      </c>
      <c r="E47">
        <v>16109.238084000001</v>
      </c>
      <c r="F47">
        <v>1.6171000000000001E-2</v>
      </c>
      <c r="G47">
        <v>1.0038339439567502E-6</v>
      </c>
    </row>
    <row r="48" spans="1:8" x14ac:dyDescent="0.3">
      <c r="A48">
        <v>44</v>
      </c>
      <c r="B48" s="3">
        <v>44115.990358796298</v>
      </c>
      <c r="C48" t="s">
        <v>44</v>
      </c>
      <c r="D48" t="s">
        <v>112</v>
      </c>
      <c r="E48">
        <v>16270.711476</v>
      </c>
      <c r="F48">
        <v>1.7063999999999999E-2</v>
      </c>
      <c r="G48">
        <v>1.0487556137400712E-6</v>
      </c>
    </row>
    <row r="49" spans="1:7" x14ac:dyDescent="0.3">
      <c r="A49">
        <v>45</v>
      </c>
      <c r="B49" s="3">
        <v>44116.748819444445</v>
      </c>
      <c r="C49" t="s">
        <v>44</v>
      </c>
      <c r="D49" t="s">
        <v>113</v>
      </c>
      <c r="E49">
        <v>16167.24302</v>
      </c>
      <c r="F49">
        <v>1.6247999999999999E-2</v>
      </c>
      <c r="G49">
        <v>1.0049950990345166E-6</v>
      </c>
    </row>
    <row r="50" spans="1:7" x14ac:dyDescent="0.3">
      <c r="A50">
        <v>46</v>
      </c>
      <c r="B50" s="3">
        <v>44116.853946759256</v>
      </c>
      <c r="C50" t="s">
        <v>44</v>
      </c>
      <c r="D50" t="s">
        <v>114</v>
      </c>
      <c r="E50">
        <v>16256.461198999999</v>
      </c>
      <c r="F50">
        <v>1.6725E-2</v>
      </c>
      <c r="G50">
        <v>1.0288216971248836E-6</v>
      </c>
    </row>
    <row r="51" spans="1:7" x14ac:dyDescent="0.3">
      <c r="A51">
        <v>47</v>
      </c>
      <c r="B51" s="3">
        <v>44118.028067129628</v>
      </c>
      <c r="C51" t="s">
        <v>44</v>
      </c>
      <c r="D51" t="s">
        <v>115</v>
      </c>
      <c r="E51">
        <v>16242.979985</v>
      </c>
      <c r="F51">
        <v>1.5958E-2</v>
      </c>
      <c r="G51">
        <v>9.82455190780068E-7</v>
      </c>
    </row>
    <row r="52" spans="1:7" x14ac:dyDescent="0.3">
      <c r="A52">
        <v>48</v>
      </c>
      <c r="B52" s="3">
        <v>44118.098692129628</v>
      </c>
      <c r="C52" t="s">
        <v>44</v>
      </c>
      <c r="D52" t="s">
        <v>116</v>
      </c>
      <c r="E52">
        <v>16254.635988</v>
      </c>
      <c r="F52">
        <v>1.7114999999999998E-2</v>
      </c>
      <c r="G52">
        <v>1.0529303770712038E-6</v>
      </c>
    </row>
    <row r="53" spans="1:7" x14ac:dyDescent="0.3">
      <c r="A53">
        <v>49</v>
      </c>
      <c r="B53" s="3">
        <v>44118.904282407406</v>
      </c>
      <c r="C53" t="s">
        <v>44</v>
      </c>
      <c r="D53" t="s">
        <v>117</v>
      </c>
      <c r="E53">
        <v>16259.984302999999</v>
      </c>
      <c r="F53">
        <v>1.6112999999999999E-2</v>
      </c>
      <c r="G53">
        <v>9.9096036624261176E-7</v>
      </c>
    </row>
    <row r="54" spans="1:7" x14ac:dyDescent="0.3">
      <c r="A54">
        <v>50</v>
      </c>
      <c r="B54" s="3">
        <v>44118.979884259257</v>
      </c>
      <c r="C54" t="s">
        <v>44</v>
      </c>
      <c r="D54" t="s">
        <v>118</v>
      </c>
      <c r="E54">
        <v>16255.720713000001</v>
      </c>
      <c r="F54">
        <v>1.7016E-2</v>
      </c>
      <c r="G54">
        <v>1.0467699525861065E-6</v>
      </c>
    </row>
    <row r="55" spans="1:7" x14ac:dyDescent="0.3">
      <c r="A55">
        <v>51</v>
      </c>
      <c r="B55" s="3">
        <v>44119.392824074072</v>
      </c>
      <c r="C55" t="s">
        <v>44</v>
      </c>
      <c r="D55" t="s">
        <v>118</v>
      </c>
      <c r="E55">
        <v>16227.629842</v>
      </c>
      <c r="F55">
        <v>1.5758999999999999E-2</v>
      </c>
      <c r="G55">
        <v>9.7112148560431758E-7</v>
      </c>
    </row>
    <row r="56" spans="1:7" x14ac:dyDescent="0.3">
      <c r="A56">
        <v>52</v>
      </c>
      <c r="B56" s="3">
        <v>44119.458090277774</v>
      </c>
      <c r="C56" t="s">
        <v>44</v>
      </c>
      <c r="D56" t="s">
        <v>119</v>
      </c>
      <c r="E56">
        <v>16242.862347</v>
      </c>
      <c r="F56">
        <v>1.6570000000000001E-2</v>
      </c>
      <c r="G56">
        <v>1.0201403943474546E-6</v>
      </c>
    </row>
    <row r="57" spans="1:7" x14ac:dyDescent="0.3">
      <c r="A57">
        <v>53</v>
      </c>
      <c r="B57" s="3">
        <v>44119.937037037038</v>
      </c>
      <c r="C57" t="s">
        <v>44</v>
      </c>
      <c r="D57" t="s">
        <v>120</v>
      </c>
      <c r="E57">
        <v>16256.254172000001</v>
      </c>
      <c r="F57">
        <v>1.6740999999999999E-2</v>
      </c>
      <c r="G57">
        <v>1.029819035976623E-6</v>
      </c>
    </row>
    <row r="58" spans="1:7" x14ac:dyDescent="0.3">
      <c r="A58">
        <v>54</v>
      </c>
      <c r="B58" s="3">
        <v>44121.928182870368</v>
      </c>
      <c r="C58" t="s">
        <v>44</v>
      </c>
      <c r="D58" t="s">
        <v>121</v>
      </c>
      <c r="E58">
        <v>16084.54549</v>
      </c>
      <c r="F58">
        <v>1.5782000000000001E-2</v>
      </c>
      <c r="G58">
        <v>9.8119029908628162E-7</v>
      </c>
    </row>
    <row r="59" spans="1:7" x14ac:dyDescent="0.3">
      <c r="A59">
        <v>55</v>
      </c>
      <c r="B59" s="3">
        <v>44121.997256944444</v>
      </c>
      <c r="C59" t="s">
        <v>44</v>
      </c>
      <c r="D59" t="s">
        <v>122</v>
      </c>
      <c r="E59">
        <v>16251.886535</v>
      </c>
      <c r="F59">
        <v>1.6466000000000001E-2</v>
      </c>
      <c r="G59">
        <v>1.0131746837229567E-6</v>
      </c>
    </row>
    <row r="60" spans="1:7" x14ac:dyDescent="0.3">
      <c r="A60">
        <v>56</v>
      </c>
      <c r="B60" s="3">
        <v>44122.947743055556</v>
      </c>
      <c r="C60" t="s">
        <v>44</v>
      </c>
      <c r="D60" t="s">
        <v>123</v>
      </c>
      <c r="E60">
        <v>16285.650127000001</v>
      </c>
      <c r="F60">
        <v>1.5155E-2</v>
      </c>
      <c r="G60">
        <v>9.3057384149954849E-7</v>
      </c>
    </row>
    <row r="61" spans="1:7" x14ac:dyDescent="0.3">
      <c r="A61">
        <v>57</v>
      </c>
      <c r="B61" s="3">
        <v>44123.013240740744</v>
      </c>
      <c r="C61" t="s">
        <v>44</v>
      </c>
      <c r="D61" t="s">
        <v>124</v>
      </c>
      <c r="E61">
        <v>16239.672428</v>
      </c>
      <c r="F61">
        <v>1.6789999999999999E-2</v>
      </c>
      <c r="G61">
        <v>1.0338878493048381E-6</v>
      </c>
    </row>
    <row r="62" spans="1:7" x14ac:dyDescent="0.3">
      <c r="A62">
        <v>58</v>
      </c>
      <c r="B62" s="3">
        <v>44123.878101851849</v>
      </c>
      <c r="C62" t="s">
        <v>44</v>
      </c>
      <c r="D62" t="s">
        <v>125</v>
      </c>
      <c r="E62">
        <v>16221.032899</v>
      </c>
      <c r="F62">
        <v>1.6913000000000001E-2</v>
      </c>
      <c r="G62">
        <v>1.0426586337200919E-6</v>
      </c>
    </row>
    <row r="63" spans="1:7" x14ac:dyDescent="0.3">
      <c r="A63">
        <v>59</v>
      </c>
      <c r="B63" s="3">
        <v>44124.859814814816</v>
      </c>
      <c r="C63" t="s">
        <v>44</v>
      </c>
      <c r="D63" t="s">
        <v>126</v>
      </c>
      <c r="E63">
        <v>16190.220727</v>
      </c>
      <c r="F63">
        <v>1.6614E-2</v>
      </c>
      <c r="G63">
        <v>1.0261750151616695E-6</v>
      </c>
    </row>
    <row r="65" spans="1:8" x14ac:dyDescent="0.3">
      <c r="A65">
        <v>60</v>
      </c>
      <c r="B65" s="3">
        <v>43747.815868055557</v>
      </c>
      <c r="C65" s="4" t="s">
        <v>44</v>
      </c>
      <c r="D65" s="4" t="s">
        <v>173</v>
      </c>
      <c r="E65" s="16">
        <v>16889.710885</v>
      </c>
      <c r="F65" s="4">
        <v>1.6785000000000001E-2</v>
      </c>
      <c r="H65">
        <f t="shared" ref="H65:H98" si="1">F65/E65</f>
        <v>9.9380031513191892E-7</v>
      </c>
    </row>
    <row r="66" spans="1:8" x14ac:dyDescent="0.3">
      <c r="A66">
        <v>61</v>
      </c>
      <c r="B66" s="3">
        <v>43749.862743055557</v>
      </c>
      <c r="C66" s="4" t="s">
        <v>44</v>
      </c>
      <c r="D66" s="4" t="s">
        <v>174</v>
      </c>
      <c r="E66" s="16">
        <v>16830.104628000001</v>
      </c>
      <c r="F66" s="4">
        <v>1.7076000000000001E-2</v>
      </c>
      <c r="H66">
        <f t="shared" si="1"/>
        <v>1.0146104482078445E-6</v>
      </c>
    </row>
    <row r="67" spans="1:8" x14ac:dyDescent="0.3">
      <c r="A67">
        <v>62</v>
      </c>
      <c r="B67" s="3">
        <v>43749.932696759257</v>
      </c>
      <c r="C67" s="4" t="s">
        <v>44</v>
      </c>
      <c r="D67" s="4" t="s">
        <v>175</v>
      </c>
      <c r="E67" s="16">
        <v>16875.026432999999</v>
      </c>
      <c r="F67" s="4">
        <v>1.7415E-2</v>
      </c>
      <c r="H67">
        <f t="shared" si="1"/>
        <v>1.0319983834777321E-6</v>
      </c>
    </row>
    <row r="68" spans="1:8" x14ac:dyDescent="0.3">
      <c r="A68">
        <v>63</v>
      </c>
      <c r="B68" s="3">
        <v>43750.753449074073</v>
      </c>
      <c r="C68" s="4" t="s">
        <v>44</v>
      </c>
      <c r="D68" s="4" t="s">
        <v>176</v>
      </c>
      <c r="E68" s="16">
        <v>16863.357561000001</v>
      </c>
      <c r="F68" s="4">
        <v>1.6941999999999999E-2</v>
      </c>
      <c r="H68">
        <f t="shared" si="1"/>
        <v>1.0046635101411759E-6</v>
      </c>
    </row>
    <row r="69" spans="1:8" x14ac:dyDescent="0.3">
      <c r="A69">
        <v>64</v>
      </c>
      <c r="B69" s="3">
        <v>43750.897847222222</v>
      </c>
      <c r="C69" s="4" t="s">
        <v>44</v>
      </c>
      <c r="D69" s="4" t="s">
        <v>177</v>
      </c>
      <c r="E69" s="16">
        <v>16862.619587000001</v>
      </c>
      <c r="F69" s="4">
        <v>1.7070999999999999E-2</v>
      </c>
      <c r="H69">
        <f t="shared" si="1"/>
        <v>1.0123575350748377E-6</v>
      </c>
    </row>
    <row r="70" spans="1:8" x14ac:dyDescent="0.3">
      <c r="A70">
        <v>65</v>
      </c>
      <c r="B70" s="3">
        <v>43751.845775462964</v>
      </c>
      <c r="C70" s="4" t="s">
        <v>44</v>
      </c>
      <c r="D70" s="4" t="s">
        <v>178</v>
      </c>
      <c r="E70" s="16">
        <v>16933.921285</v>
      </c>
      <c r="F70" s="4">
        <v>1.7187999999999998E-2</v>
      </c>
      <c r="H70">
        <f t="shared" si="1"/>
        <v>1.0150041275569799E-6</v>
      </c>
    </row>
    <row r="71" spans="1:8" x14ac:dyDescent="0.3">
      <c r="A71">
        <v>66</v>
      </c>
      <c r="B71" s="3">
        <v>43752.01871527778</v>
      </c>
      <c r="C71" s="4" t="s">
        <v>44</v>
      </c>
      <c r="D71" s="4" t="s">
        <v>179</v>
      </c>
      <c r="E71" s="16">
        <v>16869.36522</v>
      </c>
      <c r="F71" s="4">
        <v>1.6293999999999999E-2</v>
      </c>
      <c r="H71">
        <f t="shared" si="1"/>
        <v>9.6589289445711572E-7</v>
      </c>
    </row>
    <row r="72" spans="1:8" x14ac:dyDescent="0.3">
      <c r="A72">
        <v>67</v>
      </c>
      <c r="B72" s="3">
        <v>43752.895312499997</v>
      </c>
      <c r="C72" s="4" t="s">
        <v>44</v>
      </c>
      <c r="D72" s="4" t="s">
        <v>180</v>
      </c>
      <c r="E72" s="16">
        <v>16780.553777000001</v>
      </c>
      <c r="F72" s="4">
        <v>1.6272999999999999E-2</v>
      </c>
      <c r="H72">
        <f t="shared" si="1"/>
        <v>9.6975345487729547E-7</v>
      </c>
    </row>
    <row r="73" spans="1:8" x14ac:dyDescent="0.3">
      <c r="A73">
        <v>68</v>
      </c>
      <c r="B73" s="3">
        <v>43753.755856481483</v>
      </c>
      <c r="C73" s="4" t="s">
        <v>44</v>
      </c>
      <c r="D73" s="4" t="s">
        <v>181</v>
      </c>
      <c r="E73" s="16">
        <v>16806.996664999999</v>
      </c>
      <c r="F73" s="4">
        <v>1.6742E-2</v>
      </c>
      <c r="H73">
        <f t="shared" si="1"/>
        <v>9.9613276147455002E-7</v>
      </c>
    </row>
    <row r="74" spans="1:8" x14ac:dyDescent="0.3">
      <c r="A74">
        <v>69</v>
      </c>
      <c r="B74" s="3">
        <v>43753.915810185186</v>
      </c>
      <c r="C74" s="4" t="s">
        <v>44</v>
      </c>
      <c r="D74" s="4" t="s">
        <v>182</v>
      </c>
      <c r="E74" s="16">
        <v>16840.859452000001</v>
      </c>
      <c r="F74" s="4">
        <v>1.6815E-2</v>
      </c>
      <c r="H74">
        <f t="shared" si="1"/>
        <v>9.9846448145513564E-7</v>
      </c>
    </row>
    <row r="75" spans="1:8" x14ac:dyDescent="0.3">
      <c r="A75">
        <v>70</v>
      </c>
      <c r="B75" s="3">
        <v>43754.741585648146</v>
      </c>
      <c r="C75" s="4" t="s">
        <v>44</v>
      </c>
      <c r="D75" s="4" t="s">
        <v>183</v>
      </c>
      <c r="E75" s="16">
        <v>16852.165399000001</v>
      </c>
      <c r="F75" s="4">
        <v>1.7552000000000002E-2</v>
      </c>
      <c r="H75">
        <f t="shared" si="1"/>
        <v>1.0415278739811993E-6</v>
      </c>
    </row>
    <row r="76" spans="1:8" x14ac:dyDescent="0.3">
      <c r="A76">
        <v>71</v>
      </c>
      <c r="B76" s="3">
        <v>43754.901504629626</v>
      </c>
      <c r="C76" s="4" t="s">
        <v>44</v>
      </c>
      <c r="D76" s="4" t="s">
        <v>184</v>
      </c>
      <c r="E76" s="16">
        <v>16837.886942000001</v>
      </c>
      <c r="F76" s="4">
        <v>1.6605000000000002E-2</v>
      </c>
      <c r="H76">
        <f t="shared" si="1"/>
        <v>9.8616887363585433E-7</v>
      </c>
    </row>
    <row r="77" spans="1:8" x14ac:dyDescent="0.3">
      <c r="A77">
        <v>72</v>
      </c>
      <c r="B77" s="3">
        <v>43755.723668981482</v>
      </c>
      <c r="C77" s="4" t="s">
        <v>44</v>
      </c>
      <c r="D77" s="4" t="s">
        <v>185</v>
      </c>
      <c r="E77" s="16">
        <v>16857.992737</v>
      </c>
      <c r="F77" s="4">
        <v>1.6462000000000001E-2</v>
      </c>
      <c r="H77">
        <f t="shared" si="1"/>
        <v>9.7651008971365422E-7</v>
      </c>
    </row>
    <row r="79" spans="1:8" x14ac:dyDescent="0.3">
      <c r="A79">
        <v>73</v>
      </c>
      <c r="B79" s="20">
        <v>44158.005358796298</v>
      </c>
      <c r="C79" t="s">
        <v>44</v>
      </c>
      <c r="D79" t="s">
        <v>218</v>
      </c>
      <c r="E79" s="31">
        <v>16121.494011999999</v>
      </c>
      <c r="F79">
        <v>1.6898E-2</v>
      </c>
      <c r="H79">
        <f>F79/E79</f>
        <v>1.0481658826050495E-6</v>
      </c>
    </row>
    <row r="80" spans="1:8" x14ac:dyDescent="0.3">
      <c r="A80">
        <v>74</v>
      </c>
      <c r="B80" s="20">
        <v>44158.948136574072</v>
      </c>
      <c r="C80" t="s">
        <v>44</v>
      </c>
      <c r="D80" t="s">
        <v>219</v>
      </c>
      <c r="E80" s="31">
        <v>15975.620115</v>
      </c>
      <c r="F80">
        <v>1.6184E-2</v>
      </c>
      <c r="H80">
        <f t="shared" si="1"/>
        <v>1.0130436179315724E-6</v>
      </c>
    </row>
    <row r="81" spans="1:8" x14ac:dyDescent="0.3">
      <c r="A81">
        <v>75</v>
      </c>
      <c r="B81" s="20">
        <v>44161.790162037039</v>
      </c>
      <c r="C81" t="s">
        <v>44</v>
      </c>
      <c r="D81" t="s">
        <v>220</v>
      </c>
      <c r="E81" s="31">
        <v>16098.550291</v>
      </c>
      <c r="F81">
        <v>1.6667999999999999E-2</v>
      </c>
      <c r="H81">
        <f t="shared" si="1"/>
        <v>1.0353727322464777E-6</v>
      </c>
    </row>
    <row r="82" spans="1:8" x14ac:dyDescent="0.3">
      <c r="A82">
        <v>76</v>
      </c>
      <c r="B82" s="20">
        <v>44161.957499999997</v>
      </c>
      <c r="C82" t="s">
        <v>44</v>
      </c>
      <c r="D82" t="s">
        <v>221</v>
      </c>
      <c r="E82" s="31">
        <v>16114.184536999999</v>
      </c>
      <c r="F82">
        <v>1.6371E-2</v>
      </c>
      <c r="H82">
        <f t="shared" si="1"/>
        <v>1.0159372298616988E-6</v>
      </c>
    </row>
    <row r="83" spans="1:8" x14ac:dyDescent="0.3">
      <c r="A83">
        <v>77</v>
      </c>
      <c r="B83" s="20">
        <v>44162.690185185187</v>
      </c>
      <c r="C83" t="s">
        <v>44</v>
      </c>
      <c r="D83" t="s">
        <v>222</v>
      </c>
      <c r="E83" s="31">
        <v>15974.918842999999</v>
      </c>
      <c r="F83">
        <v>1.5805E-2</v>
      </c>
      <c r="H83">
        <f t="shared" si="1"/>
        <v>9.8936339867075714E-7</v>
      </c>
    </row>
    <row r="84" spans="1:8" x14ac:dyDescent="0.3">
      <c r="A84">
        <v>78</v>
      </c>
      <c r="B84" s="20">
        <v>44162.758657407408</v>
      </c>
      <c r="C84" t="s">
        <v>44</v>
      </c>
      <c r="D84" t="s">
        <v>223</v>
      </c>
      <c r="E84" s="31">
        <v>16084.304201000001</v>
      </c>
      <c r="F84">
        <v>1.6412E-2</v>
      </c>
      <c r="H84">
        <f t="shared" si="1"/>
        <v>1.0203736384804029E-6</v>
      </c>
    </row>
    <row r="85" spans="1:8" x14ac:dyDescent="0.3">
      <c r="A85">
        <v>79</v>
      </c>
      <c r="B85" s="20">
        <v>44163.997511574074</v>
      </c>
      <c r="C85" t="s">
        <v>44</v>
      </c>
      <c r="D85" t="s">
        <v>224</v>
      </c>
      <c r="E85" s="31">
        <v>15941.71737</v>
      </c>
      <c r="F85">
        <v>1.6389000000000001E-2</v>
      </c>
      <c r="H85">
        <f t="shared" si="1"/>
        <v>1.0280573679496866E-6</v>
      </c>
    </row>
    <row r="86" spans="1:8" x14ac:dyDescent="0.3">
      <c r="A86">
        <v>80</v>
      </c>
      <c r="B86" s="20">
        <v>44164.065775462965</v>
      </c>
      <c r="C86" t="s">
        <v>44</v>
      </c>
      <c r="D86" t="s">
        <v>225</v>
      </c>
      <c r="E86" s="31">
        <v>16096.44634</v>
      </c>
      <c r="F86">
        <v>1.6736999999999998E-2</v>
      </c>
      <c r="H86">
        <f t="shared" si="1"/>
        <v>1.0397947252747464E-6</v>
      </c>
    </row>
    <row r="87" spans="1:8" x14ac:dyDescent="0.3">
      <c r="A87">
        <v>81</v>
      </c>
      <c r="B87" s="20">
        <v>44165.815532407411</v>
      </c>
      <c r="C87" t="s">
        <v>44</v>
      </c>
      <c r="D87" t="s">
        <v>226</v>
      </c>
      <c r="E87" s="31">
        <v>16088.410067999999</v>
      </c>
      <c r="F87">
        <v>1.6237000000000001E-2</v>
      </c>
      <c r="H87">
        <f t="shared" si="1"/>
        <v>1.0092358369392604E-6</v>
      </c>
    </row>
    <row r="88" spans="1:8" x14ac:dyDescent="0.3">
      <c r="A88">
        <v>82</v>
      </c>
      <c r="B88" s="20">
        <v>44166.011458333334</v>
      </c>
      <c r="C88" t="s">
        <v>44</v>
      </c>
      <c r="D88" t="s">
        <v>227</v>
      </c>
      <c r="E88" s="31">
        <v>16093.884174999999</v>
      </c>
      <c r="F88">
        <v>1.6579E-2</v>
      </c>
      <c r="H88">
        <f t="shared" si="1"/>
        <v>1.0301428679195774E-6</v>
      </c>
    </row>
    <row r="89" spans="1:8" x14ac:dyDescent="0.3">
      <c r="A89">
        <v>83</v>
      </c>
      <c r="B89" s="20">
        <v>44166.790937500002</v>
      </c>
      <c r="C89" t="s">
        <v>44</v>
      </c>
      <c r="D89" t="s">
        <v>228</v>
      </c>
      <c r="E89" s="31">
        <v>16077.379771</v>
      </c>
      <c r="F89">
        <v>1.661E-2</v>
      </c>
      <c r="H89">
        <f t="shared" si="1"/>
        <v>1.0331285468519397E-6</v>
      </c>
    </row>
    <row r="90" spans="1:8" x14ac:dyDescent="0.3">
      <c r="A90">
        <v>84</v>
      </c>
      <c r="B90" s="20">
        <v>44166.899062500001</v>
      </c>
      <c r="C90" t="s">
        <v>44</v>
      </c>
      <c r="D90" t="s">
        <v>229</v>
      </c>
      <c r="E90" s="31">
        <v>16096.574708</v>
      </c>
      <c r="F90">
        <v>1.627E-2</v>
      </c>
      <c r="H90">
        <f t="shared" si="1"/>
        <v>1.0107740494574792E-6</v>
      </c>
    </row>
    <row r="91" spans="1:8" x14ac:dyDescent="0.3">
      <c r="A91">
        <v>85</v>
      </c>
      <c r="B91" s="20">
        <v>44167.834965277776</v>
      </c>
      <c r="C91" t="s">
        <v>44</v>
      </c>
      <c r="D91" t="s">
        <v>230</v>
      </c>
      <c r="E91" s="31">
        <v>16129.036265999999</v>
      </c>
      <c r="F91">
        <v>1.6572E-2</v>
      </c>
      <c r="H91">
        <f t="shared" si="1"/>
        <v>1.0274637446834792E-6</v>
      </c>
    </row>
    <row r="92" spans="1:8" x14ac:dyDescent="0.3">
      <c r="A92">
        <v>86</v>
      </c>
      <c r="B92" s="20">
        <v>44167.917708333334</v>
      </c>
      <c r="C92" t="s">
        <v>44</v>
      </c>
      <c r="D92" t="s">
        <v>231</v>
      </c>
      <c r="E92" s="31">
        <v>16109.378183999999</v>
      </c>
      <c r="F92">
        <v>1.6757000000000001E-2</v>
      </c>
      <c r="H92">
        <f t="shared" si="1"/>
        <v>1.0402015402831145E-6</v>
      </c>
    </row>
    <row r="93" spans="1:8" x14ac:dyDescent="0.3">
      <c r="A93">
        <v>87</v>
      </c>
      <c r="B93" s="20">
        <v>44168.885474537034</v>
      </c>
      <c r="C93" t="s">
        <v>44</v>
      </c>
      <c r="D93" t="s">
        <v>232</v>
      </c>
      <c r="E93" s="31">
        <v>16041.027136000001</v>
      </c>
      <c r="F93">
        <v>1.6233999999999998E-2</v>
      </c>
      <c r="H93">
        <f t="shared" si="1"/>
        <v>1.012029956832809E-6</v>
      </c>
    </row>
    <row r="94" spans="1:8" x14ac:dyDescent="0.3">
      <c r="A94">
        <v>88</v>
      </c>
      <c r="B94" s="20">
        <v>44168.970277777778</v>
      </c>
      <c r="C94" t="s">
        <v>44</v>
      </c>
      <c r="D94" t="s">
        <v>233</v>
      </c>
      <c r="E94" s="31">
        <v>16046.675552999999</v>
      </c>
      <c r="F94">
        <v>1.6483000000000001E-2</v>
      </c>
      <c r="H94">
        <f t="shared" si="1"/>
        <v>1.0271909558811034E-6</v>
      </c>
    </row>
    <row r="95" spans="1:8" x14ac:dyDescent="0.3">
      <c r="A95">
        <v>89</v>
      </c>
      <c r="B95" s="20">
        <v>44169.702604166669</v>
      </c>
      <c r="C95" t="s">
        <v>44</v>
      </c>
      <c r="D95" t="s">
        <v>234</v>
      </c>
      <c r="E95" s="31">
        <v>16040.607673</v>
      </c>
      <c r="F95">
        <v>1.6139000000000001E-2</v>
      </c>
      <c r="H95">
        <f t="shared" si="1"/>
        <v>1.0061339525911861E-6</v>
      </c>
    </row>
    <row r="96" spans="1:8" x14ac:dyDescent="0.3">
      <c r="A96">
        <v>90</v>
      </c>
      <c r="B96" s="20">
        <v>44169.821319444447</v>
      </c>
      <c r="C96" t="s">
        <v>44</v>
      </c>
      <c r="D96" t="s">
        <v>235</v>
      </c>
      <c r="E96" s="31">
        <v>16036.630478999999</v>
      </c>
      <c r="F96">
        <v>1.6296999999999999E-2</v>
      </c>
      <c r="H96">
        <f t="shared" si="1"/>
        <v>1.0162359244568834E-6</v>
      </c>
    </row>
    <row r="97" spans="1:10" x14ac:dyDescent="0.3">
      <c r="A97">
        <v>91</v>
      </c>
      <c r="B97" s="20">
        <v>44169.949641203704</v>
      </c>
      <c r="C97" t="s">
        <v>44</v>
      </c>
      <c r="D97" t="s">
        <v>236</v>
      </c>
      <c r="E97" s="31">
        <v>16048.668984</v>
      </c>
      <c r="F97">
        <v>1.636E-2</v>
      </c>
      <c r="H97">
        <f t="shared" si="1"/>
        <v>1.0193991798516368E-6</v>
      </c>
    </row>
    <row r="98" spans="1:10" x14ac:dyDescent="0.3">
      <c r="A98">
        <v>92</v>
      </c>
      <c r="B98" s="20">
        <v>44170.110659722224</v>
      </c>
      <c r="C98" t="s">
        <v>44</v>
      </c>
      <c r="D98" t="s">
        <v>237</v>
      </c>
      <c r="E98" s="31">
        <v>16050.644675</v>
      </c>
      <c r="F98">
        <v>1.6875000000000001E-2</v>
      </c>
      <c r="H98">
        <f t="shared" si="1"/>
        <v>1.0513596395466901E-6</v>
      </c>
    </row>
    <row r="99" spans="1:10" x14ac:dyDescent="0.3">
      <c r="E99">
        <f>STDEV(E79:E98)</f>
        <v>51.671143900763731</v>
      </c>
    </row>
    <row r="100" spans="1:10" x14ac:dyDescent="0.3">
      <c r="E100" s="31">
        <f>AVERAGE(E79:E98)</f>
        <v>16063.307669049998</v>
      </c>
    </row>
    <row r="101" spans="1:10" x14ac:dyDescent="0.3">
      <c r="E101" s="7">
        <f>E99/E100</f>
        <v>3.216718808189249E-3</v>
      </c>
    </row>
    <row r="103" spans="1:10" x14ac:dyDescent="0.3">
      <c r="A103">
        <v>93</v>
      </c>
      <c r="B103" s="3">
        <v>44336.905752314815</v>
      </c>
      <c r="C103" s="4" t="s">
        <v>44</v>
      </c>
      <c r="D103" s="4" t="s">
        <v>257</v>
      </c>
      <c r="E103" s="16">
        <v>15677.342719</v>
      </c>
      <c r="F103" s="4">
        <v>1.6005999999999999E-2</v>
      </c>
      <c r="H103" s="35">
        <f t="shared" ref="H103:H125" si="2">F103/E103</f>
        <v>1.0209638385082752E-6</v>
      </c>
      <c r="J103" s="36">
        <f t="shared" ref="J103:J125" si="3">H103/0.000001399</f>
        <v>0.72978115690369916</v>
      </c>
    </row>
    <row r="104" spans="1:10" x14ac:dyDescent="0.3">
      <c r="A104">
        <v>94</v>
      </c>
      <c r="B104" s="3">
        <v>44337.069988425923</v>
      </c>
      <c r="C104" s="4" t="s">
        <v>44</v>
      </c>
      <c r="D104" s="4" t="s">
        <v>258</v>
      </c>
      <c r="E104" s="16">
        <v>15673.905174</v>
      </c>
      <c r="F104" s="4">
        <v>1.5798E-2</v>
      </c>
      <c r="H104" s="35">
        <f t="shared" si="2"/>
        <v>1.0079172882968471E-6</v>
      </c>
      <c r="J104" s="36">
        <f t="shared" si="3"/>
        <v>0.72045553130582352</v>
      </c>
    </row>
    <row r="105" spans="1:10" x14ac:dyDescent="0.3">
      <c r="A105">
        <v>95</v>
      </c>
      <c r="B105" s="3">
        <v>44337.673993055556</v>
      </c>
      <c r="C105" s="4" t="s">
        <v>44</v>
      </c>
      <c r="D105" s="4" t="s">
        <v>259</v>
      </c>
      <c r="E105" s="16">
        <v>15516.882423999999</v>
      </c>
      <c r="F105" s="4">
        <v>1.5526E-2</v>
      </c>
      <c r="H105" s="35">
        <f t="shared" si="2"/>
        <v>1.0005875907125454E-6</v>
      </c>
      <c r="J105" s="36">
        <f t="shared" si="3"/>
        <v>0.71521629071661563</v>
      </c>
    </row>
    <row r="106" spans="1:10" x14ac:dyDescent="0.3">
      <c r="A106">
        <v>96</v>
      </c>
      <c r="B106" s="3">
        <v>44337.7421875</v>
      </c>
      <c r="C106" s="4" t="s">
        <v>44</v>
      </c>
      <c r="D106" s="4" t="s">
        <v>260</v>
      </c>
      <c r="E106" s="16">
        <v>15646.651092</v>
      </c>
      <c r="F106" s="4">
        <v>1.6024E-2</v>
      </c>
      <c r="H106" s="35">
        <f t="shared" si="2"/>
        <v>1.0241169120332041E-6</v>
      </c>
      <c r="J106" s="36">
        <f t="shared" si="3"/>
        <v>0.73203496213953112</v>
      </c>
    </row>
    <row r="107" spans="1:10" x14ac:dyDescent="0.3">
      <c r="A107">
        <v>97</v>
      </c>
      <c r="B107" s="3">
        <v>44338.772835648146</v>
      </c>
      <c r="C107" s="4" t="s">
        <v>44</v>
      </c>
      <c r="D107" s="4" t="s">
        <v>261</v>
      </c>
      <c r="E107" s="16">
        <v>15667.074927</v>
      </c>
      <c r="F107" s="4">
        <v>1.6133000000000002E-2</v>
      </c>
      <c r="H107" s="35">
        <f t="shared" si="2"/>
        <v>1.0297391232997199E-6</v>
      </c>
      <c r="J107" s="36">
        <f t="shared" si="3"/>
        <v>0.73605369785541086</v>
      </c>
    </row>
    <row r="108" spans="1:10" x14ac:dyDescent="0.3">
      <c r="A108">
        <v>98</v>
      </c>
      <c r="B108" s="3">
        <v>44338.772835648146</v>
      </c>
      <c r="C108" s="4" t="s">
        <v>44</v>
      </c>
      <c r="D108" s="4" t="s">
        <v>261</v>
      </c>
      <c r="E108" s="16">
        <v>15667.074927</v>
      </c>
      <c r="F108" s="4">
        <v>1.6133000000000002E-2</v>
      </c>
      <c r="H108" s="35">
        <f t="shared" si="2"/>
        <v>1.0297391232997199E-6</v>
      </c>
      <c r="J108" s="36">
        <f t="shared" si="3"/>
        <v>0.73605369785541086</v>
      </c>
    </row>
    <row r="109" spans="1:10" x14ac:dyDescent="0.3">
      <c r="A109">
        <v>99</v>
      </c>
      <c r="B109" s="3">
        <v>44338.938761574071</v>
      </c>
      <c r="C109" s="4" t="s">
        <v>44</v>
      </c>
      <c r="D109" s="4" t="s">
        <v>262</v>
      </c>
      <c r="E109" s="16">
        <v>15659.056538999999</v>
      </c>
      <c r="F109" s="4">
        <v>1.6005999999999999E-2</v>
      </c>
      <c r="H109" s="35">
        <f t="shared" si="2"/>
        <v>1.022156089681132E-6</v>
      </c>
      <c r="J109" s="36">
        <f t="shared" si="3"/>
        <v>0.73063337361053038</v>
      </c>
    </row>
    <row r="110" spans="1:10" x14ac:dyDescent="0.3">
      <c r="A110">
        <v>100</v>
      </c>
      <c r="B110" s="3">
        <v>44339.748020833336</v>
      </c>
      <c r="C110" s="4" t="s">
        <v>44</v>
      </c>
      <c r="D110" s="4" t="s">
        <v>263</v>
      </c>
      <c r="E110" s="16">
        <v>15490.110719</v>
      </c>
      <c r="F110" s="4">
        <v>1.6192000000000002E-2</v>
      </c>
      <c r="H110" s="35">
        <f t="shared" si="2"/>
        <v>1.0453120893538269E-6</v>
      </c>
      <c r="J110" s="36">
        <f t="shared" si="3"/>
        <v>0.74718519610709566</v>
      </c>
    </row>
    <row r="111" spans="1:10" x14ac:dyDescent="0.3">
      <c r="A111">
        <v>101</v>
      </c>
      <c r="B111" s="3">
        <v>44339.81658564815</v>
      </c>
      <c r="C111" s="4" t="s">
        <v>44</v>
      </c>
      <c r="D111" s="4" t="s">
        <v>264</v>
      </c>
      <c r="E111" s="16">
        <v>15615.509314000001</v>
      </c>
      <c r="F111" s="4">
        <v>1.5640000000000001E-2</v>
      </c>
      <c r="H111" s="35">
        <f t="shared" si="2"/>
        <v>1.0015683565298791E-6</v>
      </c>
      <c r="J111" s="36">
        <f t="shared" si="3"/>
        <v>0.71591733847739747</v>
      </c>
    </row>
    <row r="112" spans="1:10" x14ac:dyDescent="0.3">
      <c r="A112">
        <v>102</v>
      </c>
      <c r="B112" s="3">
        <v>44340.745856481481</v>
      </c>
      <c r="C112" s="4" t="s">
        <v>44</v>
      </c>
      <c r="D112" s="4" t="s">
        <v>265</v>
      </c>
      <c r="E112" s="16">
        <v>15639.935170000001</v>
      </c>
      <c r="F112" s="4">
        <v>1.602E-2</v>
      </c>
      <c r="H112" s="35">
        <f t="shared" si="2"/>
        <v>1.0243009210632168E-6</v>
      </c>
      <c r="J112" s="36">
        <f t="shared" si="3"/>
        <v>0.73216649111023357</v>
      </c>
    </row>
    <row r="113" spans="1:10" x14ac:dyDescent="0.3">
      <c r="A113">
        <v>103</v>
      </c>
      <c r="B113" s="3">
        <v>44340.880856481483</v>
      </c>
      <c r="C113" s="4" t="s">
        <v>44</v>
      </c>
      <c r="D113" s="4" t="s">
        <v>266</v>
      </c>
      <c r="E113" s="16">
        <v>15620.893366</v>
      </c>
      <c r="F113" s="4">
        <v>1.5576E-2</v>
      </c>
      <c r="H113" s="35">
        <f t="shared" si="2"/>
        <v>9.9712606923636557E-7</v>
      </c>
      <c r="J113" s="36">
        <f t="shared" si="3"/>
        <v>0.71274200803171228</v>
      </c>
    </row>
    <row r="114" spans="1:10" x14ac:dyDescent="0.3">
      <c r="A114">
        <v>104</v>
      </c>
      <c r="B114" s="3">
        <v>44343.845983796295</v>
      </c>
      <c r="C114" s="4" t="s">
        <v>44</v>
      </c>
      <c r="D114" s="4" t="s">
        <v>267</v>
      </c>
      <c r="E114" s="16">
        <v>15627.048671</v>
      </c>
      <c r="F114" s="4">
        <v>1.6211E-2</v>
      </c>
      <c r="H114" s="35">
        <f t="shared" si="2"/>
        <v>1.0373679855546666E-6</v>
      </c>
      <c r="J114" s="36">
        <f t="shared" si="3"/>
        <v>0.74150678023921845</v>
      </c>
    </row>
    <row r="115" spans="1:10" x14ac:dyDescent="0.3">
      <c r="A115">
        <v>105</v>
      </c>
      <c r="B115" s="3">
        <v>44343.915289351855</v>
      </c>
      <c r="C115" s="4" t="s">
        <v>44</v>
      </c>
      <c r="D115" s="4" t="s">
        <v>268</v>
      </c>
      <c r="E115" s="16">
        <v>15618.733322</v>
      </c>
      <c r="F115" s="4">
        <v>1.5938000000000001E-2</v>
      </c>
      <c r="H115" s="35">
        <f t="shared" si="2"/>
        <v>1.0204412657171304E-6</v>
      </c>
      <c r="J115" s="36">
        <f t="shared" si="3"/>
        <v>0.72940762381496094</v>
      </c>
    </row>
    <row r="116" spans="1:10" x14ac:dyDescent="0.3">
      <c r="A116">
        <v>106</v>
      </c>
      <c r="B116" s="3">
        <v>44344.651331018518</v>
      </c>
      <c r="C116" s="4" t="s">
        <v>44</v>
      </c>
      <c r="D116" s="4" t="s">
        <v>269</v>
      </c>
      <c r="E116" s="16">
        <v>15607.010566000001</v>
      </c>
      <c r="F116" s="4">
        <v>1.6261999999999999E-2</v>
      </c>
      <c r="H116" s="35">
        <f t="shared" si="2"/>
        <v>1.0419676421201955E-6</v>
      </c>
      <c r="J116" s="36">
        <f t="shared" si="3"/>
        <v>0.74479459765560796</v>
      </c>
    </row>
    <row r="117" spans="1:10" x14ac:dyDescent="0.3">
      <c r="A117">
        <v>107</v>
      </c>
      <c r="B117" s="3">
        <v>44345.085995370369</v>
      </c>
      <c r="C117" s="4" t="s">
        <v>44</v>
      </c>
      <c r="D117" s="4" t="s">
        <v>270</v>
      </c>
      <c r="E117" s="16">
        <v>15593.328965000001</v>
      </c>
      <c r="F117" s="4">
        <v>1.6107E-2</v>
      </c>
      <c r="H117" s="35">
        <f t="shared" si="2"/>
        <v>1.0329417173300812E-6</v>
      </c>
      <c r="J117" s="36">
        <f t="shared" si="3"/>
        <v>0.73834290016446114</v>
      </c>
    </row>
    <row r="118" spans="1:10" x14ac:dyDescent="0.3">
      <c r="A118">
        <v>108</v>
      </c>
      <c r="B118" s="3">
        <v>44345.723101851851</v>
      </c>
      <c r="C118" s="4" t="s">
        <v>44</v>
      </c>
      <c r="D118" s="4" t="s">
        <v>271</v>
      </c>
      <c r="E118" s="16">
        <v>15596.209127</v>
      </c>
      <c r="F118" s="4">
        <v>1.6152E-2</v>
      </c>
      <c r="H118" s="35">
        <f t="shared" si="2"/>
        <v>1.0356362798468649E-6</v>
      </c>
      <c r="J118" s="36">
        <f t="shared" si="3"/>
        <v>0.74026896343592907</v>
      </c>
    </row>
    <row r="119" spans="1:10" x14ac:dyDescent="0.3">
      <c r="A119">
        <v>109</v>
      </c>
      <c r="B119" s="3">
        <v>44345.848449074074</v>
      </c>
      <c r="C119" s="4" t="s">
        <v>44</v>
      </c>
      <c r="D119" s="4" t="s">
        <v>272</v>
      </c>
      <c r="E119" s="16">
        <v>15609.510474000001</v>
      </c>
      <c r="F119" s="4">
        <v>1.5792E-2</v>
      </c>
      <c r="H119" s="35">
        <f t="shared" si="2"/>
        <v>1.0116909192190213E-6</v>
      </c>
      <c r="J119" s="36">
        <f t="shared" si="3"/>
        <v>0.72315290866263138</v>
      </c>
    </row>
    <row r="120" spans="1:10" x14ac:dyDescent="0.3">
      <c r="A120">
        <v>110</v>
      </c>
      <c r="B120" s="3">
        <v>44346.912546296298</v>
      </c>
      <c r="C120" s="4" t="s">
        <v>44</v>
      </c>
      <c r="D120" s="4" t="s">
        <v>273</v>
      </c>
      <c r="E120" s="16">
        <v>15578.464561000001</v>
      </c>
      <c r="F120" s="4">
        <v>1.5819E-2</v>
      </c>
      <c r="H120" s="35">
        <f t="shared" si="2"/>
        <v>1.0154402533098267E-6</v>
      </c>
      <c r="J120" s="36">
        <f t="shared" si="3"/>
        <v>0.72583291873468669</v>
      </c>
    </row>
    <row r="121" spans="1:10" x14ac:dyDescent="0.3">
      <c r="A121">
        <v>111</v>
      </c>
      <c r="B121" s="3">
        <v>44347.052569444444</v>
      </c>
      <c r="C121" s="4" t="s">
        <v>44</v>
      </c>
      <c r="D121" s="4" t="s">
        <v>274</v>
      </c>
      <c r="E121" s="16">
        <v>15586.742612</v>
      </c>
      <c r="F121" s="4">
        <v>1.5788E-2</v>
      </c>
      <c r="H121" s="35">
        <f t="shared" si="2"/>
        <v>1.0129120877280064E-6</v>
      </c>
      <c r="J121" s="36">
        <f t="shared" si="3"/>
        <v>0.72402579537384293</v>
      </c>
    </row>
    <row r="122" spans="1:10" x14ac:dyDescent="0.3">
      <c r="A122">
        <v>112</v>
      </c>
      <c r="B122" s="3">
        <v>44347.725624999999</v>
      </c>
      <c r="C122" s="4" t="s">
        <v>44</v>
      </c>
      <c r="D122" s="4" t="s">
        <v>275</v>
      </c>
      <c r="E122" s="16">
        <v>15416.036169999999</v>
      </c>
      <c r="F122" s="4">
        <v>1.5575E-2</v>
      </c>
      <c r="H122" s="35">
        <f t="shared" si="2"/>
        <v>1.0103115890652456E-6</v>
      </c>
      <c r="J122" s="36">
        <f t="shared" si="3"/>
        <v>0.72216696859560081</v>
      </c>
    </row>
    <row r="123" spans="1:10" x14ac:dyDescent="0.3">
      <c r="A123">
        <v>113</v>
      </c>
      <c r="B123" s="3">
        <v>44347.792511574073</v>
      </c>
      <c r="C123" s="4" t="s">
        <v>44</v>
      </c>
      <c r="D123" s="4" t="s">
        <v>276</v>
      </c>
      <c r="E123" s="16">
        <v>15592.945627999999</v>
      </c>
      <c r="F123" s="4">
        <v>1.5876000000000001E-2</v>
      </c>
      <c r="H123" s="35">
        <f t="shared" si="2"/>
        <v>1.0181527197460194E-6</v>
      </c>
      <c r="J123" s="36">
        <f t="shared" si="3"/>
        <v>0.72777177966120032</v>
      </c>
    </row>
    <row r="124" spans="1:10" x14ac:dyDescent="0.3">
      <c r="A124">
        <v>114</v>
      </c>
      <c r="B124" s="3">
        <v>44348.802766203706</v>
      </c>
      <c r="C124" s="4" t="s">
        <v>44</v>
      </c>
      <c r="D124" s="4" t="s">
        <v>277</v>
      </c>
      <c r="E124" s="16">
        <v>15533.992351000001</v>
      </c>
      <c r="F124" s="4">
        <v>1.6036999999999999E-2</v>
      </c>
      <c r="H124" s="35">
        <f t="shared" si="2"/>
        <v>1.0323810928726005E-6</v>
      </c>
      <c r="J124" s="36">
        <f t="shared" si="3"/>
        <v>0.73794216788606182</v>
      </c>
    </row>
    <row r="125" spans="1:10" x14ac:dyDescent="0.3">
      <c r="A125">
        <v>115</v>
      </c>
      <c r="B125" s="3">
        <v>44348.918275462966</v>
      </c>
      <c r="C125" s="4" t="s">
        <v>44</v>
      </c>
      <c r="D125" s="4" t="s">
        <v>278</v>
      </c>
      <c r="E125" s="16">
        <v>15538.879870000001</v>
      </c>
      <c r="F125" s="4">
        <v>1.5968E-2</v>
      </c>
      <c r="H125" s="35">
        <f t="shared" si="2"/>
        <v>1.0276158985454593E-6</v>
      </c>
      <c r="J125" s="36">
        <f t="shared" si="3"/>
        <v>0.73453602469296586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14" workbookViewId="0">
      <selection activeCell="A28" sqref="A28:XFD28"/>
    </sheetView>
  </sheetViews>
  <sheetFormatPr defaultRowHeight="14.4" x14ac:dyDescent="0.3"/>
  <cols>
    <col min="2" max="2" width="20.77734375" customWidth="1"/>
    <col min="4" max="4" width="15.33203125" customWidth="1"/>
    <col min="5" max="5" width="13.21875" customWidth="1"/>
  </cols>
  <sheetData>
    <row r="1" spans="1:7" x14ac:dyDescent="0.3">
      <c r="A1" t="s">
        <v>43</v>
      </c>
      <c r="B1" t="s">
        <v>1</v>
      </c>
      <c r="D1" t="s">
        <v>46</v>
      </c>
      <c r="E1" t="s">
        <v>2</v>
      </c>
      <c r="F1" t="s">
        <v>4</v>
      </c>
    </row>
    <row r="2" spans="1:7" x14ac:dyDescent="0.3">
      <c r="A2" s="8">
        <v>1</v>
      </c>
      <c r="B2" s="1">
        <v>43895.052106481482</v>
      </c>
      <c r="C2" t="s">
        <v>44</v>
      </c>
      <c r="D2" t="s">
        <v>45</v>
      </c>
      <c r="E2" s="8">
        <v>4.7034979999999997</v>
      </c>
      <c r="F2" t="s">
        <v>37</v>
      </c>
      <c r="G2" s="8">
        <f>AVERAGE(E3:E9)</f>
        <v>2.4199997142857144</v>
      </c>
    </row>
    <row r="3" spans="1:7" x14ac:dyDescent="0.3">
      <c r="A3" s="8">
        <v>2</v>
      </c>
      <c r="B3" s="1">
        <v>43896.080023148148</v>
      </c>
      <c r="C3" t="s">
        <v>44</v>
      </c>
      <c r="D3" t="s">
        <v>45</v>
      </c>
      <c r="E3" s="8">
        <v>2.8816679999999999</v>
      </c>
      <c r="F3" t="s">
        <v>37</v>
      </c>
      <c r="G3">
        <f>STDEV(E3:E9)</f>
        <v>0.35334583722028418</v>
      </c>
    </row>
    <row r="4" spans="1:7" x14ac:dyDescent="0.3">
      <c r="A4" s="8">
        <v>3</v>
      </c>
      <c r="B4" s="1">
        <v>43896.931689814817</v>
      </c>
      <c r="C4" t="s">
        <v>44</v>
      </c>
      <c r="D4" t="s">
        <v>45</v>
      </c>
      <c r="E4" s="8">
        <v>2.666712</v>
      </c>
      <c r="F4" t="s">
        <v>37</v>
      </c>
    </row>
    <row r="5" spans="1:7" x14ac:dyDescent="0.3">
      <c r="A5" s="8">
        <v>4</v>
      </c>
      <c r="B5" s="1">
        <v>43899.115891203706</v>
      </c>
      <c r="C5" t="s">
        <v>44</v>
      </c>
      <c r="D5" t="s">
        <v>45</v>
      </c>
      <c r="E5" s="8">
        <v>2.720202</v>
      </c>
      <c r="F5" t="s">
        <v>37</v>
      </c>
    </row>
    <row r="6" spans="1:7" x14ac:dyDescent="0.3">
      <c r="A6" s="8">
        <v>5</v>
      </c>
      <c r="B6" s="1">
        <v>43900.143645833334</v>
      </c>
      <c r="C6" t="s">
        <v>44</v>
      </c>
      <c r="D6" t="s">
        <v>45</v>
      </c>
      <c r="E6" s="8">
        <v>2.3296489999999999</v>
      </c>
      <c r="F6" t="s">
        <v>37</v>
      </c>
    </row>
    <row r="7" spans="1:7" x14ac:dyDescent="0.3">
      <c r="A7" s="8">
        <v>6</v>
      </c>
      <c r="B7" s="1">
        <v>43902.06627314815</v>
      </c>
      <c r="C7" t="s">
        <v>44</v>
      </c>
      <c r="D7" t="s">
        <v>45</v>
      </c>
      <c r="E7" s="8">
        <v>1.9227540000000001</v>
      </c>
      <c r="F7" t="s">
        <v>37</v>
      </c>
    </row>
    <row r="8" spans="1:7" x14ac:dyDescent="0.3">
      <c r="A8" s="8">
        <v>7</v>
      </c>
      <c r="B8" s="1">
        <v>43903.212048611109</v>
      </c>
      <c r="C8" t="s">
        <v>44</v>
      </c>
      <c r="D8" t="s">
        <v>45</v>
      </c>
      <c r="E8" s="8">
        <v>2.3526189999999998</v>
      </c>
      <c r="F8" t="s">
        <v>37</v>
      </c>
    </row>
    <row r="9" spans="1:7" x14ac:dyDescent="0.3">
      <c r="A9" s="8">
        <v>8</v>
      </c>
      <c r="B9" s="1">
        <v>43904.095358796294</v>
      </c>
      <c r="C9" t="s">
        <v>44</v>
      </c>
      <c r="D9" t="s">
        <v>45</v>
      </c>
      <c r="E9" s="8">
        <v>2.0663939999999998</v>
      </c>
      <c r="F9" t="s">
        <v>37</v>
      </c>
    </row>
    <row r="10" spans="1:7" x14ac:dyDescent="0.3">
      <c r="A10" s="8">
        <v>9</v>
      </c>
      <c r="B10" s="1">
        <v>43905.220752314817</v>
      </c>
      <c r="C10" t="s">
        <v>44</v>
      </c>
      <c r="D10" t="s">
        <v>45</v>
      </c>
      <c r="E10" s="8">
        <v>2.3712789999999999</v>
      </c>
      <c r="F10" t="s">
        <v>37</v>
      </c>
    </row>
    <row r="11" spans="1:7" x14ac:dyDescent="0.3">
      <c r="A11" s="8">
        <v>10</v>
      </c>
      <c r="B11" s="1">
        <v>43906.008009259262</v>
      </c>
      <c r="C11" t="s">
        <v>44</v>
      </c>
      <c r="D11" t="s">
        <v>45</v>
      </c>
      <c r="E11" s="8">
        <v>2.6732100000000001</v>
      </c>
      <c r="F11" t="s">
        <v>37</v>
      </c>
    </row>
    <row r="12" spans="1:7" x14ac:dyDescent="0.3">
      <c r="A12" s="8">
        <v>11</v>
      </c>
      <c r="B12" s="1">
        <v>43907.15284722222</v>
      </c>
      <c r="C12" t="s">
        <v>44</v>
      </c>
      <c r="D12" t="s">
        <v>45</v>
      </c>
      <c r="E12" s="8">
        <v>2.6106349999999998</v>
      </c>
      <c r="F12" t="s">
        <v>37</v>
      </c>
    </row>
    <row r="13" spans="1:7" x14ac:dyDescent="0.3">
      <c r="A13" s="8">
        <v>12</v>
      </c>
      <c r="B13" s="1">
        <v>43908.140115740738</v>
      </c>
      <c r="C13" t="s">
        <v>44</v>
      </c>
      <c r="D13" t="s">
        <v>45</v>
      </c>
      <c r="E13" s="8">
        <v>2.171945</v>
      </c>
      <c r="F13" t="s">
        <v>37</v>
      </c>
    </row>
    <row r="14" spans="1:7" x14ac:dyDescent="0.3">
      <c r="A14" s="8"/>
      <c r="B14" s="1"/>
      <c r="E14" s="8"/>
    </row>
    <row r="15" spans="1:7" x14ac:dyDescent="0.3">
      <c r="A15" s="8">
        <v>13</v>
      </c>
      <c r="B15">
        <v>44050.02416666667</v>
      </c>
      <c r="C15" t="s">
        <v>44</v>
      </c>
      <c r="D15" t="s">
        <v>45</v>
      </c>
      <c r="E15">
        <v>2.7880720000000001</v>
      </c>
      <c r="F15">
        <v>0</v>
      </c>
    </row>
    <row r="16" spans="1:7" x14ac:dyDescent="0.3">
      <c r="A16" s="8">
        <v>14</v>
      </c>
      <c r="B16">
        <v>44050.996631944443</v>
      </c>
      <c r="C16" t="s">
        <v>44</v>
      </c>
      <c r="D16" t="s">
        <v>45</v>
      </c>
      <c r="E16">
        <v>2.2194379999999998</v>
      </c>
      <c r="F16">
        <v>0</v>
      </c>
    </row>
    <row r="17" spans="1:6" x14ac:dyDescent="0.3">
      <c r="A17" s="8">
        <v>15</v>
      </c>
      <c r="B17">
        <v>44055.098865740743</v>
      </c>
      <c r="C17" t="s">
        <v>44</v>
      </c>
      <c r="D17" t="s">
        <v>45</v>
      </c>
      <c r="E17">
        <v>1.7577609999999999</v>
      </c>
      <c r="F17">
        <v>0</v>
      </c>
    </row>
    <row r="18" spans="1:6" x14ac:dyDescent="0.3">
      <c r="A18" s="8">
        <v>16</v>
      </c>
      <c r="B18">
        <v>44056.22216435185</v>
      </c>
      <c r="C18" t="s">
        <v>44</v>
      </c>
      <c r="D18" t="s">
        <v>45</v>
      </c>
      <c r="E18">
        <v>1.6700079999999999</v>
      </c>
      <c r="F18">
        <v>0</v>
      </c>
    </row>
    <row r="19" spans="1:6" x14ac:dyDescent="0.3">
      <c r="A19" s="8">
        <v>17</v>
      </c>
      <c r="B19">
        <v>44057.103750000002</v>
      </c>
      <c r="C19" t="s">
        <v>44</v>
      </c>
      <c r="D19" t="s">
        <v>45</v>
      </c>
      <c r="E19">
        <v>1.4547859999999999</v>
      </c>
      <c r="F19">
        <v>0</v>
      </c>
    </row>
    <row r="20" spans="1:6" x14ac:dyDescent="0.3">
      <c r="A20" s="8">
        <v>18</v>
      </c>
      <c r="B20">
        <v>44058.064317129632</v>
      </c>
      <c r="C20" t="s">
        <v>44</v>
      </c>
      <c r="D20" t="s">
        <v>45</v>
      </c>
      <c r="E20">
        <v>1.3088139999999999</v>
      </c>
      <c r="F20">
        <v>0</v>
      </c>
    </row>
    <row r="21" spans="1:6" x14ac:dyDescent="0.3">
      <c r="A21" s="8">
        <v>19</v>
      </c>
      <c r="B21">
        <v>44058.873993055553</v>
      </c>
      <c r="C21" t="s">
        <v>44</v>
      </c>
      <c r="D21" t="s">
        <v>45</v>
      </c>
      <c r="E21">
        <v>1.295922</v>
      </c>
      <c r="F21">
        <v>0</v>
      </c>
    </row>
    <row r="22" spans="1:6" x14ac:dyDescent="0.3">
      <c r="A22" s="8">
        <v>20</v>
      </c>
      <c r="B22">
        <v>44059.989594907405</v>
      </c>
      <c r="C22" t="s">
        <v>44</v>
      </c>
      <c r="D22" t="s">
        <v>45</v>
      </c>
      <c r="E22">
        <v>1.2148030000000001</v>
      </c>
      <c r="F22">
        <v>0</v>
      </c>
    </row>
    <row r="23" spans="1:6" x14ac:dyDescent="0.3">
      <c r="A23" s="8">
        <v>21</v>
      </c>
      <c r="B23">
        <v>44061.099409722221</v>
      </c>
      <c r="C23" t="s">
        <v>44</v>
      </c>
      <c r="D23" t="s">
        <v>45</v>
      </c>
      <c r="E23">
        <v>1.109918</v>
      </c>
      <c r="F23">
        <v>0</v>
      </c>
    </row>
    <row r="24" spans="1:6" x14ac:dyDescent="0.3">
      <c r="A24" s="8">
        <v>22</v>
      </c>
      <c r="B24">
        <v>44061.979432870372</v>
      </c>
      <c r="C24" t="s">
        <v>44</v>
      </c>
      <c r="D24" t="s">
        <v>45</v>
      </c>
      <c r="E24">
        <v>1.357305</v>
      </c>
      <c r="F24">
        <v>0</v>
      </c>
    </row>
    <row r="25" spans="1:6" x14ac:dyDescent="0.3">
      <c r="A25" s="8">
        <v>23</v>
      </c>
      <c r="B25">
        <v>44068.006643518522</v>
      </c>
      <c r="C25" t="s">
        <v>44</v>
      </c>
      <c r="D25" t="s">
        <v>45</v>
      </c>
      <c r="E25">
        <v>1.2572380000000001</v>
      </c>
      <c r="F25">
        <v>0</v>
      </c>
    </row>
    <row r="26" spans="1:6" x14ac:dyDescent="0.3">
      <c r="A26" s="8">
        <v>24</v>
      </c>
      <c r="B26">
        <v>44070.129675925928</v>
      </c>
      <c r="C26" t="s">
        <v>44</v>
      </c>
      <c r="D26" t="s">
        <v>45</v>
      </c>
      <c r="E26">
        <v>1.204056</v>
      </c>
      <c r="F26">
        <v>0</v>
      </c>
    </row>
    <row r="27" spans="1:6" x14ac:dyDescent="0.3">
      <c r="A27" s="8">
        <v>25</v>
      </c>
      <c r="B27">
        <v>44071.078935185185</v>
      </c>
      <c r="C27" t="s">
        <v>44</v>
      </c>
      <c r="D27" t="s">
        <v>45</v>
      </c>
      <c r="E27">
        <v>1.0525819999999999</v>
      </c>
      <c r="F27">
        <v>0</v>
      </c>
    </row>
    <row r="29" spans="1:6" x14ac:dyDescent="0.3">
      <c r="A29" s="8">
        <v>26</v>
      </c>
      <c r="B29">
        <v>44111.105324074073</v>
      </c>
      <c r="C29" t="s">
        <v>44</v>
      </c>
      <c r="D29" t="s">
        <v>45</v>
      </c>
      <c r="E29">
        <v>0.73506400000000005</v>
      </c>
      <c r="F29">
        <v>0</v>
      </c>
    </row>
    <row r="30" spans="1:6" x14ac:dyDescent="0.3">
      <c r="A30" s="8">
        <v>27</v>
      </c>
      <c r="B30">
        <v>44115.079814814817</v>
      </c>
      <c r="C30" t="s">
        <v>44</v>
      </c>
      <c r="D30" t="s">
        <v>45</v>
      </c>
      <c r="E30">
        <v>0.99092199999999997</v>
      </c>
      <c r="F30">
        <v>0</v>
      </c>
    </row>
    <row r="31" spans="1:6" x14ac:dyDescent="0.3">
      <c r="A31" s="8">
        <v>28</v>
      </c>
      <c r="B31">
        <v>44116.150983796295</v>
      </c>
      <c r="C31" t="s">
        <v>44</v>
      </c>
      <c r="D31" t="s">
        <v>45</v>
      </c>
      <c r="E31">
        <v>0.93388000000000004</v>
      </c>
      <c r="F31">
        <v>0</v>
      </c>
    </row>
    <row r="32" spans="1:6" x14ac:dyDescent="0.3">
      <c r="A32" s="8">
        <v>29</v>
      </c>
      <c r="B32">
        <v>44117.013807870368</v>
      </c>
      <c r="C32" t="s">
        <v>44</v>
      </c>
      <c r="D32" t="s">
        <v>45</v>
      </c>
      <c r="E32">
        <v>0.90138700000000005</v>
      </c>
      <c r="F32">
        <v>0</v>
      </c>
    </row>
    <row r="33" spans="1:6" x14ac:dyDescent="0.3">
      <c r="A33" s="8">
        <v>30</v>
      </c>
      <c r="B33">
        <v>44119.139861111114</v>
      </c>
      <c r="C33" t="s">
        <v>44</v>
      </c>
      <c r="D33" t="s">
        <v>45</v>
      </c>
      <c r="E33">
        <v>0.78494299999999995</v>
      </c>
      <c r="F33">
        <v>0</v>
      </c>
    </row>
    <row r="34" spans="1:6" x14ac:dyDescent="0.3">
      <c r="A34" s="8">
        <v>31</v>
      </c>
      <c r="B34">
        <v>44119.61787037037</v>
      </c>
      <c r="C34" t="s">
        <v>44</v>
      </c>
      <c r="D34" t="s">
        <v>45</v>
      </c>
      <c r="E34">
        <v>0.84404500000000005</v>
      </c>
      <c r="F34">
        <v>0</v>
      </c>
    </row>
    <row r="35" spans="1:6" x14ac:dyDescent="0.3">
      <c r="A35" s="8">
        <v>32</v>
      </c>
      <c r="B35">
        <v>44120.097025462965</v>
      </c>
      <c r="C35" t="s">
        <v>44</v>
      </c>
      <c r="D35" t="s">
        <v>45</v>
      </c>
      <c r="E35">
        <v>0.859429</v>
      </c>
      <c r="F35">
        <v>0</v>
      </c>
    </row>
    <row r="36" spans="1:6" x14ac:dyDescent="0.3">
      <c r="A36" s="8">
        <v>33</v>
      </c>
      <c r="B36">
        <v>44122.157083333332</v>
      </c>
      <c r="C36" t="s">
        <v>44</v>
      </c>
      <c r="D36" t="s">
        <v>45</v>
      </c>
      <c r="E36">
        <v>0.79520599999999997</v>
      </c>
      <c r="F36">
        <v>0</v>
      </c>
    </row>
    <row r="37" spans="1:6" x14ac:dyDescent="0.3">
      <c r="A37" s="8">
        <v>34</v>
      </c>
      <c r="B37">
        <v>44124.037939814814</v>
      </c>
      <c r="C37" t="s">
        <v>44</v>
      </c>
      <c r="D37" t="s">
        <v>45</v>
      </c>
      <c r="E37">
        <v>1.108913</v>
      </c>
      <c r="F37">
        <v>0</v>
      </c>
    </row>
    <row r="38" spans="1:6" x14ac:dyDescent="0.3">
      <c r="A38" s="8">
        <v>35</v>
      </c>
      <c r="B38">
        <v>44125.019606481481</v>
      </c>
      <c r="C38" t="s">
        <v>44</v>
      </c>
      <c r="D38" t="s">
        <v>45</v>
      </c>
      <c r="E38">
        <v>1.29471</v>
      </c>
      <c r="F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He_sample</vt:lpstr>
      <vt:lpstr>He_proc_air</vt:lpstr>
      <vt:lpstr>He_proc_blank</vt:lpstr>
      <vt:lpstr>He_ovn_air</vt:lpstr>
      <vt:lpstr>He_ovn_blank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Ruta Karolyte</cp:lastModifiedBy>
  <dcterms:created xsi:type="dcterms:W3CDTF">2020-03-26T14:18:09Z</dcterms:created>
  <dcterms:modified xsi:type="dcterms:W3CDTF">2022-04-04T21:54:35Z</dcterms:modified>
</cp:coreProperties>
</file>