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rt0477\Pycharm projects\data_process\csvfiles\"/>
    </mc:Choice>
  </mc:AlternateContent>
  <bookViews>
    <workbookView xWindow="0" yWindow="0" windowWidth="22920" windowHeight="8112"/>
  </bookViews>
  <sheets>
    <sheet name="Ne_sample" sheetId="2" r:id="rId1"/>
    <sheet name="Ne_proc_air" sheetId="3" r:id="rId2"/>
    <sheet name="Ne_proc_blank" sheetId="4" r:id="rId3"/>
    <sheet name="Ne_ovn_air" sheetId="6" r:id="rId4"/>
    <sheet name="Ne_ovn_blank" sheetId="5" r:id="rId5"/>
  </sheets>
  <calcPr calcId="162913"/>
</workbook>
</file>

<file path=xl/calcChain.xml><?xml version="1.0" encoding="utf-8"?>
<calcChain xmlns="http://schemas.openxmlformats.org/spreadsheetml/2006/main">
  <c r="E36" i="3" l="1"/>
  <c r="D36" i="3"/>
  <c r="E80" i="2"/>
  <c r="D80" i="2"/>
  <c r="E79" i="2"/>
  <c r="D79" i="2"/>
  <c r="P71" i="6"/>
  <c r="Q71" i="6"/>
  <c r="R71" i="6"/>
  <c r="S71" i="6"/>
  <c r="T71" i="6"/>
  <c r="U71" i="6"/>
  <c r="P72" i="6"/>
  <c r="Q72" i="6"/>
  <c r="R72" i="6"/>
  <c r="S72" i="6"/>
  <c r="T72" i="6"/>
  <c r="U72" i="6"/>
  <c r="P73" i="6"/>
  <c r="Q73" i="6"/>
  <c r="R73" i="6"/>
  <c r="S73" i="6"/>
  <c r="T73" i="6"/>
  <c r="U73" i="6"/>
  <c r="P74" i="6"/>
  <c r="Q74" i="6"/>
  <c r="R74" i="6"/>
  <c r="S74" i="6"/>
  <c r="T74" i="6"/>
  <c r="U74" i="6"/>
  <c r="P75" i="6"/>
  <c r="Q75" i="6"/>
  <c r="R75" i="6"/>
  <c r="S75" i="6"/>
  <c r="T75" i="6"/>
  <c r="U75" i="6"/>
  <c r="P76" i="6"/>
  <c r="Q76" i="6"/>
  <c r="R76" i="6"/>
  <c r="S76" i="6"/>
  <c r="T76" i="6"/>
  <c r="U76" i="6"/>
  <c r="P77" i="6"/>
  <c r="Q77" i="6"/>
  <c r="R77" i="6"/>
  <c r="S77" i="6"/>
  <c r="T77" i="6"/>
  <c r="U77" i="6"/>
  <c r="P78" i="6"/>
  <c r="Q78" i="6"/>
  <c r="R78" i="6"/>
  <c r="S78" i="6"/>
  <c r="T78" i="6"/>
  <c r="U78" i="6"/>
  <c r="P79" i="6"/>
  <c r="Q79" i="6"/>
  <c r="R79" i="6"/>
  <c r="S79" i="6"/>
  <c r="T79" i="6"/>
  <c r="U79" i="6"/>
  <c r="P80" i="6"/>
  <c r="Q80" i="6"/>
  <c r="R80" i="6"/>
  <c r="S80" i="6"/>
  <c r="T80" i="6"/>
  <c r="U80" i="6"/>
  <c r="P81" i="6"/>
  <c r="Q81" i="6"/>
  <c r="R81" i="6"/>
  <c r="S81" i="6"/>
  <c r="T81" i="6"/>
  <c r="U81" i="6"/>
  <c r="P82" i="6"/>
  <c r="Q82" i="6"/>
  <c r="R82" i="6"/>
  <c r="S82" i="6"/>
  <c r="T82" i="6"/>
  <c r="U82" i="6"/>
  <c r="P83" i="6"/>
  <c r="Q83" i="6"/>
  <c r="R83" i="6"/>
  <c r="S83" i="6"/>
  <c r="T83" i="6"/>
  <c r="U83" i="6"/>
  <c r="P84" i="6"/>
  <c r="Q84" i="6"/>
  <c r="R84" i="6"/>
  <c r="S84" i="6"/>
  <c r="T84" i="6"/>
  <c r="U84" i="6"/>
  <c r="P85" i="6"/>
  <c r="Q85" i="6"/>
  <c r="R85" i="6"/>
  <c r="S85" i="6"/>
  <c r="T85" i="6"/>
  <c r="U85" i="6"/>
  <c r="P86" i="6"/>
  <c r="Q86" i="6"/>
  <c r="R86" i="6"/>
  <c r="S86" i="6"/>
  <c r="T86" i="6"/>
  <c r="U86" i="6"/>
  <c r="P87" i="6"/>
  <c r="Q87" i="6"/>
  <c r="R87" i="6"/>
  <c r="S87" i="6"/>
  <c r="T87" i="6"/>
  <c r="U87" i="6"/>
  <c r="P88" i="6"/>
  <c r="Q88" i="6"/>
  <c r="R88" i="6"/>
  <c r="S88" i="6"/>
  <c r="T88" i="6"/>
  <c r="U88" i="6"/>
  <c r="P89" i="6"/>
  <c r="Q89" i="6"/>
  <c r="R89" i="6"/>
  <c r="S89" i="6"/>
  <c r="T89" i="6"/>
  <c r="U89" i="6"/>
  <c r="P90" i="6"/>
  <c r="Q90" i="6"/>
  <c r="R90" i="6"/>
  <c r="S90" i="6"/>
  <c r="T90" i="6"/>
  <c r="U90" i="6"/>
  <c r="P91" i="6"/>
  <c r="Q91" i="6"/>
  <c r="R91" i="6"/>
  <c r="S91" i="6"/>
  <c r="T91" i="6"/>
  <c r="U91" i="6"/>
  <c r="P92" i="6"/>
  <c r="Q92" i="6"/>
  <c r="R92" i="6"/>
  <c r="S92" i="6"/>
  <c r="T92" i="6"/>
  <c r="U92" i="6"/>
  <c r="P93" i="6"/>
  <c r="Q93" i="6"/>
  <c r="R93" i="6"/>
  <c r="S93" i="6"/>
  <c r="T93" i="6"/>
  <c r="U93" i="6"/>
  <c r="U70" i="6"/>
  <c r="T70" i="6"/>
  <c r="S70" i="6"/>
  <c r="R70" i="6"/>
  <c r="Q70" i="6"/>
  <c r="P70" i="6"/>
  <c r="W22" i="3"/>
  <c r="X22" i="3"/>
  <c r="Y22" i="3"/>
  <c r="Z22" i="3"/>
  <c r="AA22" i="3"/>
  <c r="AB22" i="3"/>
  <c r="AC22" i="3"/>
  <c r="AD22" i="3"/>
  <c r="O22" i="3"/>
  <c r="P22" i="3"/>
  <c r="R22" i="3"/>
  <c r="S22" i="3"/>
  <c r="T22" i="3"/>
  <c r="U22" i="3"/>
  <c r="N22" i="3"/>
  <c r="I22" i="3"/>
  <c r="H22" i="3"/>
  <c r="H21" i="3"/>
  <c r="H45" i="2"/>
  <c r="D17" i="3"/>
  <c r="D42" i="2"/>
  <c r="X12" i="3"/>
  <c r="Y12" i="3"/>
  <c r="Z12" i="3"/>
  <c r="AA12" i="3"/>
  <c r="AB12" i="3"/>
  <c r="AC12" i="3"/>
  <c r="AD12" i="3"/>
  <c r="W12" i="3"/>
  <c r="S12" i="3"/>
  <c r="T12" i="3"/>
  <c r="U12" i="3"/>
  <c r="R12" i="3"/>
  <c r="Q12" i="3"/>
  <c r="P12" i="3"/>
  <c r="O12" i="3"/>
  <c r="N12" i="3"/>
  <c r="K12" i="3"/>
  <c r="J12" i="3"/>
  <c r="H14" i="3"/>
  <c r="H11" i="3"/>
  <c r="H10" i="3"/>
  <c r="H12" i="3"/>
  <c r="H38" i="2"/>
  <c r="H35" i="2"/>
  <c r="H26" i="2"/>
  <c r="H25" i="2"/>
  <c r="H24" i="2"/>
  <c r="H23" i="2"/>
  <c r="P18" i="6"/>
  <c r="Q18" i="6"/>
  <c r="R18" i="6"/>
  <c r="S18" i="6"/>
  <c r="T18" i="6"/>
  <c r="U18" i="6"/>
  <c r="P19" i="6"/>
  <c r="Q19" i="6"/>
  <c r="R19" i="6"/>
  <c r="S19" i="6"/>
  <c r="T19" i="6"/>
  <c r="U19" i="6"/>
  <c r="P20" i="6"/>
  <c r="Q20" i="6"/>
  <c r="R20" i="6"/>
  <c r="S20" i="6"/>
  <c r="T20" i="6"/>
  <c r="U20" i="6"/>
  <c r="P21" i="6"/>
  <c r="Q21" i="6"/>
  <c r="R21" i="6"/>
  <c r="S21" i="6"/>
  <c r="T21" i="6"/>
  <c r="U21" i="6"/>
  <c r="P22" i="6"/>
  <c r="Q22" i="6"/>
  <c r="R22" i="6"/>
  <c r="S22" i="6"/>
  <c r="T22" i="6"/>
  <c r="U22" i="6"/>
  <c r="P23" i="6"/>
  <c r="Q23" i="6"/>
  <c r="R23" i="6"/>
  <c r="S23" i="6"/>
  <c r="T23" i="6"/>
  <c r="U23" i="6"/>
  <c r="P24" i="6"/>
  <c r="Q24" i="6"/>
  <c r="R24" i="6"/>
  <c r="S24" i="6"/>
  <c r="T24" i="6"/>
  <c r="U24" i="6"/>
  <c r="P25" i="6"/>
  <c r="Q25" i="6"/>
  <c r="R25" i="6"/>
  <c r="S25" i="6"/>
  <c r="T25" i="6"/>
  <c r="U25" i="6"/>
  <c r="P26" i="6"/>
  <c r="Q26" i="6"/>
  <c r="R26" i="6"/>
  <c r="S26" i="6"/>
  <c r="T26" i="6"/>
  <c r="U26" i="6"/>
  <c r="P27" i="6"/>
  <c r="Q27" i="6"/>
  <c r="R27" i="6"/>
  <c r="S27" i="6"/>
  <c r="T27" i="6"/>
  <c r="U27" i="6"/>
  <c r="P28" i="6"/>
  <c r="Q28" i="6"/>
  <c r="R28" i="6"/>
  <c r="S28" i="6"/>
  <c r="T28" i="6"/>
  <c r="U28" i="6"/>
  <c r="P29" i="6"/>
  <c r="Q29" i="6"/>
  <c r="R29" i="6"/>
  <c r="S29" i="6"/>
  <c r="T29" i="6"/>
  <c r="U29" i="6"/>
  <c r="P30" i="6"/>
  <c r="Q30" i="6"/>
  <c r="R30" i="6"/>
  <c r="S30" i="6"/>
  <c r="T30" i="6"/>
  <c r="U30" i="6"/>
  <c r="P31" i="6"/>
  <c r="Q31" i="6"/>
  <c r="R31" i="6"/>
  <c r="S31" i="6"/>
  <c r="T31" i="6"/>
  <c r="U31" i="6"/>
  <c r="P32" i="6"/>
  <c r="Q32" i="6"/>
  <c r="R32" i="6"/>
  <c r="S32" i="6"/>
  <c r="T32" i="6"/>
  <c r="U32" i="6"/>
  <c r="P33" i="6"/>
  <c r="Q33" i="6"/>
  <c r="R33" i="6"/>
  <c r="S33" i="6"/>
  <c r="T33" i="6"/>
  <c r="U33" i="6"/>
  <c r="P34" i="6"/>
  <c r="Q34" i="6"/>
  <c r="R34" i="6"/>
  <c r="S34" i="6"/>
  <c r="T34" i="6"/>
  <c r="U34" i="6"/>
  <c r="U17" i="6"/>
  <c r="T17" i="6"/>
  <c r="S17" i="6"/>
  <c r="R17" i="6"/>
  <c r="Q17" i="6"/>
  <c r="P17" i="6"/>
  <c r="AG24" i="6"/>
  <c r="AH24" i="6"/>
  <c r="AJ24" i="6"/>
  <c r="AK24" i="6"/>
  <c r="AL24" i="6"/>
  <c r="AR24" i="6"/>
  <c r="AM24" i="6"/>
  <c r="AS24" i="6"/>
  <c r="AG25" i="6"/>
  <c r="AH25" i="6"/>
  <c r="AJ25" i="6"/>
  <c r="AK25" i="6"/>
  <c r="AL25" i="6"/>
  <c r="AR25" i="6"/>
  <c r="AM25" i="6"/>
  <c r="AS25" i="6"/>
  <c r="AG26" i="6"/>
  <c r="AH26" i="6"/>
  <c r="AJ26" i="6"/>
  <c r="AK26" i="6"/>
  <c r="AL26" i="6"/>
  <c r="AM26" i="6"/>
  <c r="AS26" i="6"/>
  <c r="AR26" i="6"/>
  <c r="AG27" i="6"/>
  <c r="AH27" i="6"/>
  <c r="AJ27" i="6"/>
  <c r="AK27" i="6"/>
  <c r="AL27" i="6"/>
  <c r="AR27" i="6"/>
  <c r="AM27" i="6"/>
  <c r="AG28" i="6"/>
  <c r="AH28" i="6"/>
  <c r="AJ28" i="6"/>
  <c r="AU28" i="6"/>
  <c r="AK28" i="6"/>
  <c r="AL28" i="6"/>
  <c r="AM28" i="6"/>
  <c r="AG29" i="6"/>
  <c r="AH29" i="6"/>
  <c r="AJ29" i="6"/>
  <c r="AK29" i="6"/>
  <c r="AL29" i="6"/>
  <c r="AM29" i="6"/>
  <c r="AG30" i="6"/>
  <c r="AH30" i="6"/>
  <c r="AJ30" i="6"/>
  <c r="AK30" i="6"/>
  <c r="AL30" i="6"/>
  <c r="AM30" i="6"/>
  <c r="AG31" i="6"/>
  <c r="AH31" i="6"/>
  <c r="AJ31" i="6"/>
  <c r="AK31" i="6"/>
  <c r="AL31" i="6"/>
  <c r="AM31" i="6"/>
  <c r="AG32" i="6"/>
  <c r="AH32" i="6"/>
  <c r="AJ32" i="6"/>
  <c r="AK32" i="6"/>
  <c r="AL32" i="6"/>
  <c r="AM32" i="6"/>
  <c r="AS32" i="6"/>
  <c r="AG33" i="6"/>
  <c r="AH33" i="6"/>
  <c r="AJ33" i="6"/>
  <c r="AK33" i="6"/>
  <c r="AL33" i="6"/>
  <c r="AM33" i="6"/>
  <c r="AG34" i="6"/>
  <c r="AH34" i="6"/>
  <c r="AJ34" i="6"/>
  <c r="AK34" i="6"/>
  <c r="AL34" i="6"/>
  <c r="AM34" i="6"/>
  <c r="AS34" i="6"/>
  <c r="AR34" i="6"/>
  <c r="AG35" i="6"/>
  <c r="AH35" i="6"/>
  <c r="AJ35" i="6"/>
  <c r="AR35" i="6"/>
  <c r="AK35" i="6"/>
  <c r="AL35" i="6"/>
  <c r="AM35" i="6"/>
  <c r="AG36" i="6"/>
  <c r="AH36" i="6"/>
  <c r="AJ36" i="6"/>
  <c r="AK36" i="6"/>
  <c r="AL36" i="6"/>
  <c r="AM36" i="6"/>
  <c r="AG37" i="6"/>
  <c r="AH37" i="6"/>
  <c r="AJ37" i="6"/>
  <c r="AK37" i="6"/>
  <c r="AL37" i="6"/>
  <c r="AM37" i="6"/>
  <c r="AT35" i="6"/>
  <c r="AU27" i="6"/>
  <c r="AU35" i="6"/>
  <c r="AT32" i="6"/>
  <c r="AT30" i="6"/>
  <c r="AS37" i="6"/>
  <c r="AT26" i="6"/>
  <c r="AR37" i="6"/>
  <c r="AU26" i="6"/>
  <c r="AU29" i="6"/>
  <c r="AT31" i="6"/>
  <c r="AT25" i="6"/>
  <c r="AU31" i="6"/>
  <c r="AT29" i="6"/>
  <c r="AS35" i="6"/>
  <c r="AT33" i="6"/>
  <c r="AT36" i="6"/>
  <c r="AT28" i="6"/>
  <c r="AU34" i="6"/>
  <c r="AS33" i="6"/>
  <c r="AS31" i="6"/>
  <c r="AS29" i="6"/>
  <c r="AT24" i="6"/>
  <c r="AR33" i="6"/>
  <c r="AR31" i="6"/>
  <c r="AR29" i="6"/>
  <c r="AS27" i="6"/>
  <c r="AU24" i="6"/>
  <c r="AT34" i="6"/>
  <c r="AR32" i="6"/>
  <c r="AS30" i="6"/>
  <c r="AT27" i="6"/>
  <c r="AU32" i="6"/>
  <c r="AU25" i="6"/>
  <c r="AR36" i="6"/>
  <c r="AT37" i="6"/>
  <c r="AU37" i="6"/>
  <c r="AU33" i="6"/>
  <c r="AU36" i="6"/>
  <c r="AU30" i="6"/>
  <c r="AS36" i="6"/>
  <c r="AR30" i="6"/>
  <c r="AR28" i="6"/>
  <c r="AS28" i="6"/>
  <c r="AX26" i="6"/>
  <c r="AZ27" i="6"/>
  <c r="AZ26" i="6"/>
  <c r="AY26" i="6"/>
  <c r="BA27" i="6"/>
  <c r="AY27" i="6"/>
  <c r="AY28" i="6"/>
  <c r="BA26" i="6"/>
  <c r="BA28" i="6"/>
  <c r="AX27" i="6"/>
  <c r="AX28" i="6"/>
  <c r="AZ28" i="6"/>
  <c r="R2" i="6"/>
  <c r="S2" i="6"/>
  <c r="AD2" i="6"/>
  <c r="AB12" i="6"/>
  <c r="AB13" i="6"/>
  <c r="AB10" i="6"/>
  <c r="AB9" i="6"/>
  <c r="AB8" i="6"/>
  <c r="AA12" i="6"/>
  <c r="AA13" i="6"/>
  <c r="AA10" i="6"/>
  <c r="AA9" i="6"/>
  <c r="AA8" i="6"/>
  <c r="AF2" i="3"/>
  <c r="AH3" i="3"/>
  <c r="U3" i="6"/>
  <c r="U4" i="6"/>
  <c r="U5" i="6"/>
  <c r="U6" i="6"/>
  <c r="U7" i="6"/>
  <c r="U8" i="6"/>
  <c r="U9" i="6"/>
  <c r="U10" i="6"/>
  <c r="U11" i="6"/>
  <c r="U12" i="6"/>
  <c r="U13" i="6"/>
  <c r="U14" i="6"/>
  <c r="U15" i="6"/>
  <c r="U2" i="6"/>
  <c r="AH2" i="3"/>
  <c r="AG3" i="3"/>
  <c r="AG2" i="3"/>
  <c r="P3" i="6"/>
  <c r="P4" i="6"/>
  <c r="P5" i="6"/>
  <c r="P6" i="6"/>
  <c r="P7" i="6"/>
  <c r="P8" i="6"/>
  <c r="P9" i="6"/>
  <c r="P10" i="6"/>
  <c r="P11" i="6"/>
  <c r="P12" i="6"/>
  <c r="P13" i="6"/>
  <c r="P14" i="6"/>
  <c r="P15" i="6"/>
  <c r="P2" i="6"/>
  <c r="Q3" i="6"/>
  <c r="R3" i="6"/>
  <c r="S3" i="6"/>
  <c r="T3" i="6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Q9" i="6"/>
  <c r="R9" i="6"/>
  <c r="S9" i="6"/>
  <c r="T9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T2" i="6"/>
  <c r="Q2" i="6"/>
  <c r="X5" i="6"/>
  <c r="V5" i="6"/>
  <c r="X4" i="6"/>
  <c r="V4" i="6"/>
  <c r="Y4" i="6"/>
  <c r="W5" i="6"/>
  <c r="W4" i="6"/>
  <c r="Y5" i="6"/>
  <c r="Y6" i="6"/>
  <c r="X6" i="6"/>
  <c r="V6" i="6"/>
  <c r="W6" i="6"/>
</calcChain>
</file>

<file path=xl/sharedStrings.xml><?xml version="1.0" encoding="utf-8"?>
<sst xmlns="http://schemas.openxmlformats.org/spreadsheetml/2006/main" count="1472" uniqueCount="479">
  <si>
    <t>Sample</t>
  </si>
  <si>
    <t>Date</t>
  </si>
  <si>
    <t>vol</t>
  </si>
  <si>
    <t>split</t>
  </si>
  <si>
    <t>New_York_2_5_4k_Sample_1313</t>
  </si>
  <si>
    <t>Proc_Blank_124_Sample_1316</t>
  </si>
  <si>
    <t>Placerita_PW_York_36_Sample_1319</t>
  </si>
  <si>
    <t>Placerita_PW_Kraft_9_21_3_Sample_1320</t>
  </si>
  <si>
    <t>Boggy_Creek_2_91214_Sample_1321</t>
  </si>
  <si>
    <t>Proc_Air_185_Sample_1322</t>
  </si>
  <si>
    <t>N/A</t>
  </si>
  <si>
    <t>mani</t>
  </si>
  <si>
    <t>Number</t>
  </si>
  <si>
    <t>Label</t>
  </si>
  <si>
    <t>New_York_2_5_4k_rep_Sample_1311</t>
  </si>
  <si>
    <t>New_York_2_5_4k_rest of tube_Sample_1314</t>
  </si>
  <si>
    <t>Cherokee_182c_Sample_182</t>
  </si>
  <si>
    <t>Seneca_Header_rep_Sample_1317</t>
  </si>
  <si>
    <t>Placerita_Kennedy_NRC_10_2_Sample_1318</t>
  </si>
  <si>
    <t>MCD-LHSp-3w-2A_0604_Sample_1324</t>
  </si>
  <si>
    <t>Proc_Air_188_Sample_1330_0506</t>
  </si>
  <si>
    <t>Proc_Air_189_Sample_1331</t>
  </si>
  <si>
    <t>Proc_Air_190_Sample_1332</t>
  </si>
  <si>
    <t>20Ne_ax</t>
  </si>
  <si>
    <t>20Ne_h2</t>
  </si>
  <si>
    <t>22Ne</t>
  </si>
  <si>
    <t>21Ne_cdd</t>
  </si>
  <si>
    <t>21Ne_ax</t>
  </si>
  <si>
    <t>40Ar</t>
  </si>
  <si>
    <t>38Ar</t>
  </si>
  <si>
    <t>36Ar</t>
  </si>
  <si>
    <t>44CO2</t>
  </si>
  <si>
    <t>20Ne_ax_err</t>
  </si>
  <si>
    <t>20Ne_h2_err</t>
  </si>
  <si>
    <t>22Ne_err</t>
  </si>
  <si>
    <t>21Ne_cdd_err</t>
  </si>
  <si>
    <t>21Ne_ax_err</t>
  </si>
  <si>
    <t>40Ar_err</t>
  </si>
  <si>
    <t>38Ar_err</t>
  </si>
  <si>
    <t>36Ar_err</t>
  </si>
  <si>
    <t>44CO2_err</t>
  </si>
  <si>
    <t>allgas</t>
  </si>
  <si>
    <t>MCD_LHSp_3W-2A_1B_Sample_1327</t>
  </si>
  <si>
    <t>3/13/2020 7:23:36 AM</t>
  </si>
  <si>
    <t>3/14/2020 4:35:37 AM</t>
  </si>
  <si>
    <t>3/15/2020 7:29:28 AM</t>
  </si>
  <si>
    <t>3/16/2020 2:23:07 AM</t>
  </si>
  <si>
    <t>3/17/2020 5:57:18 AM</t>
  </si>
  <si>
    <t>3/18/2020 5:39:54 AM</t>
  </si>
  <si>
    <t>Becca run</t>
  </si>
  <si>
    <t>Ruta run</t>
  </si>
  <si>
    <t>Prep Air 1890</t>
  </si>
  <si>
    <t>Prep Air 1892</t>
  </si>
  <si>
    <t>Prep Air 1894</t>
  </si>
  <si>
    <t>Prep Air 1895</t>
  </si>
  <si>
    <t>3/13/2020 8:46:50 PM</t>
  </si>
  <si>
    <t>Prep Air 1896</t>
  </si>
  <si>
    <t>3/15/2020 3:38:24 AM</t>
  </si>
  <si>
    <t>Prep Air 1898</t>
  </si>
  <si>
    <t>3/15/2020 10:32:03 PM</t>
  </si>
  <si>
    <t>Prep Air 1899</t>
  </si>
  <si>
    <t>3/16/2020 10:12:18 PM</t>
  </si>
  <si>
    <t>Prep Air 1900</t>
  </si>
  <si>
    <t>3/17/2020 9:51:16 PM</t>
  </si>
  <si>
    <t>Prep Air 1902</t>
  </si>
  <si>
    <t>Prep Air 1891</t>
  </si>
  <si>
    <t>Prep Air 1893</t>
  </si>
  <si>
    <t>Prep Air 1897</t>
  </si>
  <si>
    <t>Prep Air 1901</t>
  </si>
  <si>
    <t>Prep Air 1903</t>
  </si>
  <si>
    <t>21cdd/22ne</t>
  </si>
  <si>
    <t>21ax/22</t>
  </si>
  <si>
    <t>20h2/22</t>
  </si>
  <si>
    <t>20ax/22</t>
  </si>
  <si>
    <t>20h2/40</t>
  </si>
  <si>
    <t>pressure</t>
  </si>
  <si>
    <t>pressureerr</t>
  </si>
  <si>
    <t>20ax/40</t>
  </si>
  <si>
    <t>Air</t>
  </si>
  <si>
    <t>20/22</t>
  </si>
  <si>
    <t>21/22</t>
  </si>
  <si>
    <t>22/20</t>
  </si>
  <si>
    <t>Mass Fractionation</t>
  </si>
  <si>
    <t>F1007_Gwisho_Sample_1380_0506</t>
  </si>
  <si>
    <t>Proc Air 199 Sample 1382</t>
  </si>
  <si>
    <t>Proc Blank 128 Sample 1384</t>
  </si>
  <si>
    <t>MS PW Seneca Injectate Sample 1385</t>
  </si>
  <si>
    <t>MS PW Fee Surge Tank Sample 1386</t>
  </si>
  <si>
    <t>Ms PW 2-2 Outflow Sample 1387</t>
  </si>
  <si>
    <t>ASW92 Sample 1388</t>
  </si>
  <si>
    <t>Ms Gov Surge Tank Sample 1389</t>
  </si>
  <si>
    <t>Placerita Delhy Injectate Influent 3 Sample 1390</t>
  </si>
  <si>
    <t>Proc Blank 129 Sample 1392</t>
  </si>
  <si>
    <t>Ms Gov Surge Tank 2 Sample 1393</t>
  </si>
  <si>
    <t>Placerita Sedlacek WD8 Sample 1394</t>
  </si>
  <si>
    <t>Proc Blank 131 Sample 1397</t>
  </si>
  <si>
    <t>Nixon 5 2/2 Sample 1434</t>
  </si>
  <si>
    <t>1aux2</t>
  </si>
  <si>
    <t>F1004_Well15_0506_Sample_1377</t>
  </si>
  <si>
    <t>F1002_Well18_0506_Sample_1379</t>
  </si>
  <si>
    <t>UNKNOWN</t>
  </si>
  <si>
    <t>Prep Air 1967</t>
  </si>
  <si>
    <t>Prep Air 1968</t>
  </si>
  <si>
    <t>Prep Air 1989</t>
  </si>
  <si>
    <t>Prep Air 1970</t>
  </si>
  <si>
    <t>Prep Air 1971</t>
  </si>
  <si>
    <t>Prep Air 1972</t>
  </si>
  <si>
    <t>Prep Air 1973</t>
  </si>
  <si>
    <t>Prep Air 1974</t>
  </si>
  <si>
    <t>Prep Air 1975</t>
  </si>
  <si>
    <t>Prep Air 1976</t>
  </si>
  <si>
    <t>8/13/2020 3:40:36 AM</t>
  </si>
  <si>
    <t>Prep Air 1977</t>
  </si>
  <si>
    <t>8/13/2020 8:59:00 PM</t>
  </si>
  <si>
    <t>Prep Air 1978</t>
  </si>
  <si>
    <t>8/14/2020 12:50:05 AM</t>
  </si>
  <si>
    <t>Prep Air 1979</t>
  </si>
  <si>
    <t>8/14/2020 11:53:33 PM</t>
  </si>
  <si>
    <t>Prep Air 1980</t>
  </si>
  <si>
    <t>8/15/2020 7:19:28 PM</t>
  </si>
  <si>
    <t>Prep Air 1981</t>
  </si>
  <si>
    <t>8/16/2020 6:17:49 PM</t>
  </si>
  <si>
    <t>Prep Air 1982</t>
  </si>
  <si>
    <t>8/16/2020 10:05:56 PM</t>
  </si>
  <si>
    <t>Prep Air 1983</t>
  </si>
  <si>
    <t>8/18/2020 12:43:26 AM</t>
  </si>
  <si>
    <t>Prep Air 1984</t>
  </si>
  <si>
    <t>8/13/2020 7:31:29 AM</t>
  </si>
  <si>
    <t>8/14/2020 4:41:00 AM</t>
  </si>
  <si>
    <t>8/15/2020 3:44:54 AM</t>
  </si>
  <si>
    <t>8/15/2020 11:10:44 PM</t>
  </si>
  <si>
    <t>8/17/2020 1:54:02 AM</t>
  </si>
  <si>
    <t>8/18/2020 4:31:44 AM</t>
  </si>
  <si>
    <t>Proc Air 219; Sample 1495</t>
  </si>
  <si>
    <t>MCD-LHSp-3w-2A_0506__Sample_1497</t>
  </si>
  <si>
    <t>MCD-LHSp-Bw-1B_0506_Sample_1498</t>
  </si>
  <si>
    <t>Proc Blank Sample 1469</t>
  </si>
  <si>
    <t>9/28/2020 3:54:51 PM</t>
  </si>
  <si>
    <t>10/14/2020 12:43:03 AM</t>
  </si>
  <si>
    <t>Prep Air 2099</t>
  </si>
  <si>
    <t>10/14/2020 9:51:59 PM</t>
  </si>
  <si>
    <t>Prep Air 2101</t>
  </si>
  <si>
    <t>10/15/2020 9:20:31 AM</t>
  </si>
  <si>
    <t>Prep Air 2103</t>
  </si>
  <si>
    <t>10/17/2020 10:16:56 PM</t>
  </si>
  <si>
    <t>Prep Air 2107</t>
  </si>
  <si>
    <t>Prep Air 2096</t>
  </si>
  <si>
    <t>Prep Air 2098</t>
  </si>
  <si>
    <t>10/14/2020 4:33:22 AM</t>
  </si>
  <si>
    <t>Prep Air 2100</t>
  </si>
  <si>
    <t>10/15/2020 1:42:27 AM</t>
  </si>
  <si>
    <t>Prep Air 2102</t>
  </si>
  <si>
    <t>10/15/2020 1:10:51 PM</t>
  </si>
  <si>
    <t>Prep Air 2104</t>
  </si>
  <si>
    <t>10/16/2020 12:40:50 AM</t>
  </si>
  <si>
    <t>Prep Air 2106</t>
  </si>
  <si>
    <t>10/18/2020 2:07:18 AM</t>
  </si>
  <si>
    <t>Prep Air 2108</t>
  </si>
  <si>
    <t>10/19/2020 2:30:14 AM</t>
  </si>
  <si>
    <t>Prep Air 2110</t>
  </si>
  <si>
    <t>10/19/2020 11:15:47 PM</t>
  </si>
  <si>
    <t>Prep Air 2112</t>
  </si>
  <si>
    <t>10/20/2020 10:49:24 PM</t>
  </si>
  <si>
    <t>Prep Air 2114</t>
  </si>
  <si>
    <t>Prep Blank</t>
  </si>
  <si>
    <t>10/13/2020 2:31:12 AM</t>
  </si>
  <si>
    <t>10/15/2020 5:31:09 AM</t>
  </si>
  <si>
    <t>10/15/2020 5:00:59 PM</t>
  </si>
  <si>
    <t>10/16/2020 4:31:04 AM</t>
  </si>
  <si>
    <t>10/18/2020 5:57:21 AM</t>
  </si>
  <si>
    <t>10/20/2020 3:05:43 AM</t>
  </si>
  <si>
    <t>10/21/2020 2:38:31 AM</t>
  </si>
  <si>
    <t>Proc Blank 118</t>
  </si>
  <si>
    <t>11/21/19</t>
  </si>
  <si>
    <t>Placerita PW Delhy Injectate T1Inf</t>
  </si>
  <si>
    <t>11/22/19</t>
  </si>
  <si>
    <t>ASW 86 Sample 1086</t>
  </si>
  <si>
    <t>Maricopa West Pond Sample 1087</t>
  </si>
  <si>
    <t>11/23/19</t>
  </si>
  <si>
    <t>ASW87 Sample 1088</t>
  </si>
  <si>
    <t>Placerita PW Delhy Injectate T1 Effluent</t>
  </si>
  <si>
    <t>11/24/19</t>
  </si>
  <si>
    <t>Midway Sunset SE Taft</t>
  </si>
  <si>
    <t>Placerita PW Pryor Sample 1435</t>
  </si>
  <si>
    <t>ASW 96 Sample 1436</t>
  </si>
  <si>
    <t>ASW 97 Sample 1437</t>
  </si>
  <si>
    <t>weight</t>
  </si>
  <si>
    <t>temp</t>
  </si>
  <si>
    <t>temp_err</t>
  </si>
  <si>
    <t>water_batch</t>
  </si>
  <si>
    <t>Allgas</t>
  </si>
  <si>
    <t>ASW8687comp</t>
  </si>
  <si>
    <t>weight_err</t>
  </si>
  <si>
    <t>Placerita PW Orwig 8H (3) Sample 994</t>
  </si>
  <si>
    <t>Proc Air 152 Sample 991</t>
  </si>
  <si>
    <t>Proc Blank 115</t>
  </si>
  <si>
    <t>10/20/19</t>
  </si>
  <si>
    <t>Prep Air 1579</t>
  </si>
  <si>
    <t>Prep Air 1580</t>
  </si>
  <si>
    <t>Prep Air 1581</t>
  </si>
  <si>
    <t>Prep Air 1582</t>
  </si>
  <si>
    <t>Prep Air 1583</t>
  </si>
  <si>
    <t>10/13/2019 10:47:25 PM</t>
  </si>
  <si>
    <t>Prep Air 1584</t>
  </si>
  <si>
    <t>10/14/2019 2:34:39 AM</t>
  </si>
  <si>
    <t>Prep Air 1585</t>
  </si>
  <si>
    <t>10/14/2019 9:29:55 PM</t>
  </si>
  <si>
    <t>Prep Air 1586</t>
  </si>
  <si>
    <t>10/15/2019 8:19:07 PM</t>
  </si>
  <si>
    <t>Prep Air 1587</t>
  </si>
  <si>
    <t>10/16/2019 12:06:27 AM</t>
  </si>
  <si>
    <t>Prep Air 1588</t>
  </si>
  <si>
    <t>10/16/2019 7:58:32 PM</t>
  </si>
  <si>
    <t>Prep Air 1589</t>
  </si>
  <si>
    <t>10/16/2019 11:45:54 PM</t>
  </si>
  <si>
    <t>Prep Air 1590</t>
  </si>
  <si>
    <t>10/17/2019 7:32:42 PM</t>
  </si>
  <si>
    <t>Prep Air 1591</t>
  </si>
  <si>
    <t>10/17/2019 11:20:04 PM</t>
  </si>
  <si>
    <t>Prep Air 1592</t>
  </si>
  <si>
    <t>10/19/2019 11:24:26 PM</t>
  </si>
  <si>
    <t>Prep Air 1593</t>
  </si>
  <si>
    <t>10/20/2019 4:12:49 AM</t>
  </si>
  <si>
    <t>Prep Air 1594</t>
  </si>
  <si>
    <t>10/20/2019 8:44:15 PM</t>
  </si>
  <si>
    <t>Prep Air 1595</t>
  </si>
  <si>
    <t>Annie ASW</t>
  </si>
  <si>
    <t xml:space="preserve">ASW 102 Sample 1508 </t>
  </si>
  <si>
    <t>Proc Blank Sample 1509</t>
  </si>
  <si>
    <t>ASW 103 Sample 1510</t>
  </si>
  <si>
    <t>Physic Well 3 Sample 1511</t>
  </si>
  <si>
    <t>Badger Well 1 Sample 1512</t>
  </si>
  <si>
    <t>All line</t>
  </si>
  <si>
    <t>ASW 104 Comp</t>
  </si>
  <si>
    <t>Proc Blank Sample 1514</t>
  </si>
  <si>
    <t>11/21/2020 6:44:46 PM</t>
  </si>
  <si>
    <t>Proc Air 222 Sample 1516</t>
  </si>
  <si>
    <t>11/22/2020 4:07:20 PM</t>
  </si>
  <si>
    <t>PC PW - USL 17 - 35 Sample 1517</t>
  </si>
  <si>
    <t>11/23/2020 12:00:41 PM</t>
  </si>
  <si>
    <t>MS PW-Ethel D 605 Sample 1518</t>
  </si>
  <si>
    <t>11/24/2020 12:57:56 PM</t>
  </si>
  <si>
    <t>McVan-21 Sample 1519</t>
  </si>
  <si>
    <t>11/24/2020 6:26:04 PM</t>
  </si>
  <si>
    <t>Pc PW-Enas 23 - 2R Sample 1520</t>
  </si>
  <si>
    <t>11/25/2020 3:13:35 PM</t>
  </si>
  <si>
    <t>MS PW-Ethel D 605 Dup Sample 1521</t>
  </si>
  <si>
    <t>11/26/2020 12:35:26 PM</t>
  </si>
  <si>
    <t>MS PW-Ethel 469 Sample 1522</t>
  </si>
  <si>
    <t>11/26/2020 6:04:29 PM</t>
  </si>
  <si>
    <t>PC PW-Enas 23-2R Dup Sample 1523</t>
  </si>
  <si>
    <t>11/27/2020 1:10:11 PM</t>
  </si>
  <si>
    <t>Proc Air 224 Sample 1525</t>
  </si>
  <si>
    <t>11/30/2020 2:38:15 PM</t>
  </si>
  <si>
    <t>Proc Blank Sample 1526</t>
  </si>
  <si>
    <t>11/30/2020 7:13:40 PM</t>
  </si>
  <si>
    <t>Haylayn 200227 C1 Sample 1527 AllGas</t>
  </si>
  <si>
    <t>Shumayt 20027 B1 Sample 1528</t>
  </si>
  <si>
    <t>Dima 200229 E1 Sample 1529</t>
  </si>
  <si>
    <t>Al Towarah 200226 A1 Sample 1530</t>
  </si>
  <si>
    <t>Misfah 200301 F1 Sample 1531</t>
  </si>
  <si>
    <t>Proc Air 225 Sample 1532</t>
  </si>
  <si>
    <t>Proc Air 226 Sample 1533</t>
  </si>
  <si>
    <t>Proc Air 228 Sample 1535</t>
  </si>
  <si>
    <t>11/21/2020 12:01:20 AM</t>
  </si>
  <si>
    <t>Prep Air 2192</t>
  </si>
  <si>
    <t>11/21/2020 9:25:09 PM</t>
  </si>
  <si>
    <t>Prep Air 2193</t>
  </si>
  <si>
    <t>11/22/2020 1:15:57 AM</t>
  </si>
  <si>
    <t>Prep Air 2194</t>
  </si>
  <si>
    <t>11/22/2020 11:46:39 PM</t>
  </si>
  <si>
    <t>Prep Air 2195</t>
  </si>
  <si>
    <t>11/23/2020 2:19:23 AM</t>
  </si>
  <si>
    <t>Prep Air 2196</t>
  </si>
  <si>
    <t>11/23/2020 10:41:44 PM</t>
  </si>
  <si>
    <t>Prep Air 2197</t>
  </si>
  <si>
    <t>11/26/2020 9:19:30 PM</t>
  </si>
  <si>
    <t>Prep Air 2198</t>
  </si>
  <si>
    <t>11/27/2020 1:11:08 AM</t>
  </si>
  <si>
    <t>Prep Air 2199</t>
  </si>
  <si>
    <t>11/27/2020 4:33:14 PM</t>
  </si>
  <si>
    <t>Prep Air 2200</t>
  </si>
  <si>
    <t>11/27/2020 8:24:54 PM</t>
  </si>
  <si>
    <t>Prep Air 2201</t>
  </si>
  <si>
    <t>11/28/2020 11:55:24 PM</t>
  </si>
  <si>
    <t>Prep Air 2202</t>
  </si>
  <si>
    <t>11/29/2020 3:47:08 AM</t>
  </si>
  <si>
    <t>Prep Air 2203</t>
  </si>
  <si>
    <t>11/30/2020 10:37:11 PM</t>
  </si>
  <si>
    <t>Prep Air 2204</t>
  </si>
  <si>
    <t>Prep Air 2205</t>
  </si>
  <si>
    <t>Prep Air 2206</t>
  </si>
  <si>
    <t>Prep Air 2207</t>
  </si>
  <si>
    <t>Prep Air 2208</t>
  </si>
  <si>
    <t>Prep Air 2209</t>
  </si>
  <si>
    <t>Prep Air 2210</t>
  </si>
  <si>
    <t>Prep Air 2211</t>
  </si>
  <si>
    <t>Prep Air 2212</t>
  </si>
  <si>
    <t>Prep Air 2213</t>
  </si>
  <si>
    <t>Prep Air 2214</t>
  </si>
  <si>
    <t>Prep Air 2215</t>
  </si>
  <si>
    <t>Lubungu 2 Sample 1827 0506</t>
  </si>
  <si>
    <t>Mosali 2 Sample 1829 0506</t>
  </si>
  <si>
    <t>20B Sample 1830 0506</t>
  </si>
  <si>
    <t>Ion source tripped</t>
  </si>
  <si>
    <t>20B new pip vol Sample 1831 0405</t>
  </si>
  <si>
    <t>20A Sample 1832 0506</t>
  </si>
  <si>
    <t>Proc Air 280 Sample 1835 0506</t>
  </si>
  <si>
    <t>Proc Air 281; Sample 1836</t>
  </si>
  <si>
    <t>pip</t>
  </si>
  <si>
    <t>5/23/2021 12:43:11 AM</t>
  </si>
  <si>
    <t>Prep Air 2598</t>
  </si>
  <si>
    <t>5/23/2021 5:57:06 PM</t>
  </si>
  <si>
    <t>Prep Air 2599</t>
  </si>
  <si>
    <t>5/23/2021 9:47:18 PM</t>
  </si>
  <si>
    <t>Prep Air 2600</t>
  </si>
  <si>
    <t>5/24/2021 7:29:41 PM</t>
  </si>
  <si>
    <t>Prep Air 2601</t>
  </si>
  <si>
    <t>5/24/2021 11:19:48 PM</t>
  </si>
  <si>
    <t>Prep Air 2602</t>
  </si>
  <si>
    <t>5/27/2021 8:18:50 PM</t>
  </si>
  <si>
    <t>Prep Air 2603</t>
  </si>
  <si>
    <t>5/28/2021 12:09:25 AM</t>
  </si>
  <si>
    <t>Prep Air 2604</t>
  </si>
  <si>
    <t>5/29/2021 12:24:41 AM</t>
  </si>
  <si>
    <t>Prep Air 2605</t>
  </si>
  <si>
    <t>5/29/2021 4:15:13 AM</t>
  </si>
  <si>
    <t>Prep Air 2606</t>
  </si>
  <si>
    <t>5/29/2021 6:42:33 PM</t>
  </si>
  <si>
    <t>Prep Air 2607</t>
  </si>
  <si>
    <t>5/29/2021 10:33:25 PM</t>
  </si>
  <si>
    <t>Prep Air 2608</t>
  </si>
  <si>
    <t>5/30/2021 11:36:08 PM</t>
  </si>
  <si>
    <t>Prep Air 2609</t>
  </si>
  <si>
    <t>5/31/2021 3:27:06 AM</t>
  </si>
  <si>
    <t>Prep Air 2610</t>
  </si>
  <si>
    <t>5/31/2021 5:21:40 PM</t>
  </si>
  <si>
    <t>Prep Air 2611</t>
  </si>
  <si>
    <t>Comp Blank</t>
  </si>
  <si>
    <t>cogg detection liimit</t>
  </si>
  <si>
    <t>20B rerun</t>
  </si>
  <si>
    <t xml:space="preserve">Proc Air 314 Sample 2023 </t>
  </si>
  <si>
    <t>Proc Blank Sample 1888</t>
  </si>
  <si>
    <t>Proc Blank Sample 1902</t>
  </si>
  <si>
    <t>Proc Blank Min Holder 350C Sample 1903</t>
  </si>
  <si>
    <t>Proc Blank Sample 1826</t>
  </si>
  <si>
    <t>Proc Blank Sample 1990</t>
  </si>
  <si>
    <t>Proc BlankSample 2059</t>
  </si>
  <si>
    <t>Proc Blank 350C Sample 1948</t>
  </si>
  <si>
    <t>Proc Blank Sample 1887</t>
  </si>
  <si>
    <t>Proc BlankSample 1945</t>
  </si>
  <si>
    <t>Proc Blank Sample 1894</t>
  </si>
  <si>
    <t>Proc BlankSample 2069</t>
  </si>
  <si>
    <t>Hot BlankSample 2070</t>
  </si>
  <si>
    <t>Proc Blank Sample 1900</t>
  </si>
  <si>
    <t>Hot Blank Sample 2072</t>
  </si>
  <si>
    <t>Proc Blank Sample 1803</t>
  </si>
  <si>
    <t>PRoc Blank sample 2013</t>
  </si>
  <si>
    <t>Proc Blank; Sample 1873</t>
  </si>
  <si>
    <t>Proc Blank; Sample 1874</t>
  </si>
  <si>
    <t>Proc Blank Sample 1796</t>
  </si>
  <si>
    <t>Proc Blank Sample 1783</t>
  </si>
  <si>
    <t>Proc Blank Sample 1921</t>
  </si>
  <si>
    <t>Proc Blank Sample 1781</t>
  </si>
  <si>
    <t>Proc BlankSample 2184</t>
  </si>
  <si>
    <t>Proc Blank Sample 1780</t>
  </si>
  <si>
    <t>Proc Blank Sample 2090</t>
  </si>
  <si>
    <t>Proc Blank 400C Sample 1877</t>
  </si>
  <si>
    <t>Proc Blank Sample 1886</t>
  </si>
  <si>
    <t>Workflow</t>
  </si>
  <si>
    <t>Ne_Sample_AllGas_19Jul16</t>
  </si>
  <si>
    <t>Ne_Sample_AllGas_19Jul16_restarnrun</t>
  </si>
  <si>
    <t>Proc Air 249; Sample 1743</t>
  </si>
  <si>
    <t>Ne_Sample_1xAUX2split_Sept2020</t>
  </si>
  <si>
    <t>Proc Air 298 Sample 1938</t>
  </si>
  <si>
    <t>Proc Air 297 Sample 1927</t>
  </si>
  <si>
    <t>Proc Air 296 Sample 1918</t>
  </si>
  <si>
    <t>Proc Air 295 Sample 1917</t>
  </si>
  <si>
    <t>Proc Air 330 Sample 2187</t>
  </si>
  <si>
    <t>Proc Air 294 Sample 1905</t>
  </si>
  <si>
    <t>Proc Air 293 Sample 1904</t>
  </si>
  <si>
    <t>Proc Air 299 Sample 1944</t>
  </si>
  <si>
    <t>Proc Air 292 Sample 1897</t>
  </si>
  <si>
    <t>Proc Air 290; Sample 1892</t>
  </si>
  <si>
    <t>Proc Air 288; Sample 1884</t>
  </si>
  <si>
    <t>Proc Air 287; Sample 1883</t>
  </si>
  <si>
    <t>Proc Air 286; Sample 1872</t>
  </si>
  <si>
    <t>Proc Air 285; Sample 1867</t>
  </si>
  <si>
    <t>Proc Air 284; Sample 1862</t>
  </si>
  <si>
    <t>Proc Air 283; Sample 1859</t>
  </si>
  <si>
    <t>Proc Air 291; Sample 1893</t>
  </si>
  <si>
    <t>Proc Air 282; Sample 1853</t>
  </si>
  <si>
    <t>Proc Air 300 Sample 1946</t>
  </si>
  <si>
    <t>Proc Air 303 Sample 1983</t>
  </si>
  <si>
    <t>Ne_Sample_AllGas_19Jul16_activepump</t>
  </si>
  <si>
    <t>Proc Air 329 Sample 2186</t>
  </si>
  <si>
    <t>Proc Air Sample 2185</t>
  </si>
  <si>
    <t>Proc Air 324 Sample 2109</t>
  </si>
  <si>
    <t>Ne_Sample_AllGas_19Jul16_fromhalfwaythrough600</t>
  </si>
  <si>
    <t>Proc Air 322 Sample 2099</t>
  </si>
  <si>
    <t>Proc Air 320 Sample 2071</t>
  </si>
  <si>
    <t>Proc Air 3018 Sample 2060</t>
  </si>
  <si>
    <t>Ne_Sample_1xAUX2split_Mar19</t>
  </si>
  <si>
    <t>Proc Air 301 Sample 1947</t>
  </si>
  <si>
    <t>Proc Air 3017 Sample 2058</t>
  </si>
  <si>
    <t>Ne_Sample_Manifold_Nov18</t>
  </si>
  <si>
    <t>Proc Air 311 sample 2009</t>
  </si>
  <si>
    <t>Proc Air 309 sample 2007</t>
  </si>
  <si>
    <t>Proc Air 308 sample 2001</t>
  </si>
  <si>
    <t>Proc Air 306 Sample 1988</t>
  </si>
  <si>
    <t>Proc Air 305 Sample 1987</t>
  </si>
  <si>
    <t>Proc Air 304 Sample 1985</t>
  </si>
  <si>
    <t>Proc Air 3016 Sample 2057</t>
  </si>
  <si>
    <t>Proc Air 331 Sample 2200</t>
  </si>
  <si>
    <t>Proc Air 269; Sample 1809</t>
  </si>
  <si>
    <t>Proc Air 259; Sample 1777</t>
  </si>
  <si>
    <t>Proc Air 273; Sample 1815</t>
  </si>
  <si>
    <t>Proc Air 263; Sample 1802</t>
  </si>
  <si>
    <t>Proc Air 264; Sample 1804</t>
  </si>
  <si>
    <t>Proc Air 265; Sample 1805</t>
  </si>
  <si>
    <t>Proc Air 266; Sample 1806</t>
  </si>
  <si>
    <t>Proc Air 275; Sample 1818</t>
  </si>
  <si>
    <t>Proc Air 267; Sample 1807</t>
  </si>
  <si>
    <t>Proc Air 272; Sample 1872</t>
  </si>
  <si>
    <t>Proc Air 271; Sample 1871</t>
  </si>
  <si>
    <t>Proc Air 268; Sample 1808</t>
  </si>
  <si>
    <t>Proc Air 270; Sample 1870</t>
  </si>
  <si>
    <t>Proc Air 280 Sample 1835</t>
  </si>
  <si>
    <t>Proc Air 261; Sample 1800</t>
  </si>
  <si>
    <t>Proc Air 260; Sample 1778</t>
  </si>
  <si>
    <t>Proc Air 276; Sample 1819</t>
  </si>
  <si>
    <t>Proc Air 274; Sample 1817</t>
  </si>
  <si>
    <t>Proc Air 257; Sample 1765</t>
  </si>
  <si>
    <t>Proc Air 258 (Air handling off); Sample 1767</t>
  </si>
  <si>
    <t>Proc Air 255; Sample 1759</t>
  </si>
  <si>
    <t>Proc Air 251; Sample 1755</t>
  </si>
  <si>
    <t>Proc Air 277; Sample 1820</t>
  </si>
  <si>
    <t>Proc Air 250; Sample 1752</t>
  </si>
  <si>
    <t>Proc Air 262; Sample 1801</t>
  </si>
  <si>
    <t>CRC-OWE-008-residual rep Sample 1998</t>
  </si>
  <si>
    <t>CRC-OWE-006 Sample 2002</t>
  </si>
  <si>
    <t>Metson Injectate Sample 2061</t>
  </si>
  <si>
    <t>ASW 3/7 Sample 2093</t>
  </si>
  <si>
    <t>ASW 4/7 Sample 2092</t>
  </si>
  <si>
    <t>ASW 2/7 Sample 2091</t>
  </si>
  <si>
    <t xml:space="preserve">Kern CO 39 2045-9 Sample 2068 </t>
  </si>
  <si>
    <t>Orrande J2-10 Sample 2067</t>
  </si>
  <si>
    <t>Orrande J16-3 Sample 2065</t>
  </si>
  <si>
    <t>CRC T 7501 Inject Sample 2064</t>
  </si>
  <si>
    <t>Lobos spring Sample 2063</t>
  </si>
  <si>
    <t>Orrande Outflow Injectate Sample 2062</t>
  </si>
  <si>
    <t>Ne_Sample_AllGas_19Jul16_restart90k</t>
  </si>
  <si>
    <t>20B Sample 2024</t>
  </si>
  <si>
    <t>ORR 1087HA-12 REP Sample 2014</t>
  </si>
  <si>
    <t>Metson K119-24 REP sample 2012</t>
  </si>
  <si>
    <t>Metson K119-24 sample 2011</t>
  </si>
  <si>
    <t>CRC-OSD-008 tube1rerun Sample 2005</t>
  </si>
  <si>
    <t>Ne_Sample_1xAUX2split_Mar19_dont_pump_Ne_away</t>
  </si>
  <si>
    <t xml:space="preserve">ORR 112A-1 Sample 1995 </t>
  </si>
  <si>
    <t>ORR 1087HA-12 Sample 1994</t>
  </si>
  <si>
    <t>SA PW Tank T-2101 Inj Sample 1901</t>
  </si>
  <si>
    <t>ASW A5 Sample 1899</t>
  </si>
  <si>
    <t>ASW A4 Sample 1898</t>
  </si>
  <si>
    <t xml:space="preserve">ORR 1017-11 Sample 1993 </t>
  </si>
  <si>
    <t>ORR-1161HA-12 residual Sample 1992</t>
  </si>
  <si>
    <t>ORR-1161HA-12 Sample 1991</t>
  </si>
  <si>
    <t>Ros 197-1A Sample 1939</t>
  </si>
  <si>
    <t>SA PW ROS 275 Sample 1937</t>
  </si>
  <si>
    <t>SA PW RO Reject Brine Sample 1935</t>
  </si>
  <si>
    <t>ASW A12 Sample 1934</t>
  </si>
  <si>
    <t>ASW A11 Sample 1933</t>
  </si>
  <si>
    <t>Kern PW Chanslor 93 Sample 1932</t>
  </si>
  <si>
    <t>SA PW Ros 40B Sample 1931</t>
  </si>
  <si>
    <t>Green and Whit 10R Sample 1930</t>
  </si>
  <si>
    <t>Kern PW Monte Crist 27-1A Sample 1929</t>
  </si>
  <si>
    <t>Kern PW T-7602 Brine Sample 1928</t>
  </si>
  <si>
    <t>Ne_Sample_AllGas_19Jul16_crash</t>
  </si>
  <si>
    <t>ASW A9R Sample 1925</t>
  </si>
  <si>
    <t>Kern PW T-5000 Excess PW Sample 1924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</si>
</sst>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mm/dd/yy;@"/>
    <numFmt numFmtId="167" formatCode="0.0"/>
    <numFmt numFmtId="168" formatCode="yyyy\-mm\-dd\ hh:mm:ss"/>
    <numFmt numFmtId="169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0" fillId="0" borderId="1" xfId="0" applyBorder="1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11" fontId="0" fillId="0" borderId="0" xfId="0" applyNumberFormat="1"/>
    <xf numFmtId="1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2" fontId="0" fillId="0" borderId="0" xfId="0" applyNumberFormat="1"/>
    <xf numFmtId="11" fontId="0" fillId="0" borderId="1" xfId="0" applyNumberFormat="1" applyBorder="1"/>
    <xf numFmtId="165" fontId="0" fillId="0" borderId="0" xfId="0" applyNumberForma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22" fontId="0" fillId="0" borderId="0" xfId="0" applyNumberFormat="1" applyAlignment="1">
      <alignment horizontal="left" vertical="center" wrapText="1"/>
    </xf>
    <xf numFmtId="11" fontId="0" fillId="0" borderId="0" xfId="0" applyNumberFormat="1" applyFill="1" applyBorder="1"/>
    <xf numFmtId="4" fontId="0" fillId="0" borderId="0" xfId="0" applyNumberFormat="1" applyAlignment="1">
      <alignment vertical="center" wrapText="1"/>
    </xf>
    <xf numFmtId="22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2" fontId="1" fillId="0" borderId="0" xfId="0" applyNumberFormat="1" applyFont="1"/>
    <xf numFmtId="0" fontId="1" fillId="0" borderId="0" xfId="0" applyFont="1"/>
    <xf numFmtId="1" fontId="0" fillId="0" borderId="0" xfId="0" applyNumberFormat="1" applyAlignment="1">
      <alignment vertical="center" wrapText="1"/>
    </xf>
    <xf numFmtId="0" fontId="0" fillId="0" borderId="0" xfId="0" applyAlignment="1"/>
    <xf numFmtId="166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2" borderId="0" xfId="0" applyFill="1"/>
    <xf numFmtId="167" fontId="0" fillId="3" borderId="0" xfId="0" applyNumberFormat="1" applyFill="1" applyBorder="1"/>
    <xf numFmtId="167" fontId="0" fillId="3" borderId="0" xfId="0" applyNumberFormat="1" applyFill="1"/>
    <xf numFmtId="0" fontId="1" fillId="3" borderId="0" xfId="0" applyFont="1" applyFill="1" applyBorder="1"/>
    <xf numFmtId="22" fontId="2" fillId="0" borderId="0" xfId="0" applyNumberFormat="1" applyFon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Fill="1"/>
    <xf numFmtId="14" fontId="0" fillId="0" borderId="0" xfId="0" applyNumberFormat="1" applyFill="1"/>
    <xf numFmtId="167" fontId="0" fillId="0" borderId="0" xfId="0" applyNumberFormat="1" applyFill="1"/>
    <xf numFmtId="0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/>
    </xf>
    <xf numFmtId="0" fontId="3" fillId="0" borderId="1" xfId="0" applyFont="1" applyBorder="1"/>
    <xf numFmtId="11" fontId="3" fillId="0" borderId="1" xfId="0" applyNumberFormat="1" applyFont="1" applyBorder="1"/>
    <xf numFmtId="0" fontId="3" fillId="0" borderId="1" xfId="0" applyFont="1" applyFill="1" applyBorder="1"/>
    <xf numFmtId="11" fontId="3" fillId="0" borderId="0" xfId="0" applyNumberFormat="1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Font="1" applyAlignment="1"/>
    <xf numFmtId="0" fontId="0" fillId="2" borderId="0" xfId="0" applyFont="1" applyFill="1"/>
    <xf numFmtId="169" fontId="0" fillId="2" borderId="0" xfId="0" applyNumberFormat="1" applyFill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Ne_proc_air!$N$2:$N$5</c:f>
              <c:numCache>
                <c:formatCode>0.00</c:formatCode>
                <c:ptCount val="4"/>
                <c:pt idx="0">
                  <c:v>82639.866294000007</c:v>
                </c:pt>
                <c:pt idx="1">
                  <c:v>274217.379243</c:v>
                </c:pt>
                <c:pt idx="2">
                  <c:v>55777.219568</c:v>
                </c:pt>
                <c:pt idx="3">
                  <c:v>413822.18317700003</c:v>
                </c:pt>
              </c:numCache>
            </c:numRef>
          </c:xVal>
          <c:yVal>
            <c:numRef>
              <c:f>Ne_proc_air!$AH$2:$AH$5</c:f>
              <c:numCache>
                <c:formatCode>0.0000</c:formatCode>
                <c:ptCount val="4"/>
                <c:pt idx="0">
                  <c:v>9.9050492512740611</c:v>
                </c:pt>
                <c:pt idx="1">
                  <c:v>9.9195898523055437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0-4970-89A4-2053FECA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21936"/>
        <c:axId val="943313200"/>
      </c:scatterChart>
      <c:valAx>
        <c:axId val="9433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13200"/>
        <c:crosses val="autoZero"/>
        <c:crossBetween val="midCat"/>
      </c:valAx>
      <c:valAx>
        <c:axId val="9433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351433902111325E-2"/>
          <c:y val="3.4059984232435579E-2"/>
          <c:w val="0.84914188444864203"/>
          <c:h val="0.80011284022567997"/>
        </c:manualLayout>
      </c:layout>
      <c:scatterChart>
        <c:scatterStyle val="lineMarker"/>
        <c:varyColors val="0"/>
        <c:ser>
          <c:idx val="0"/>
          <c:order val="0"/>
          <c:tx>
            <c:v>Air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4.0626776564610702E-2"/>
                  <c:y val="-4.67314842847497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75-4614-8C7D-C394676601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Lit>
              <c:formatCode>General</c:formatCode>
              <c:ptCount val="1"/>
              <c:pt idx="0">
                <c:v>2.9035752979414998E-2</c:v>
              </c:pt>
            </c:numLit>
          </c:xVal>
          <c:yVal>
            <c:numLit>
              <c:formatCode>General</c:formatCode>
              <c:ptCount val="1"/>
              <c:pt idx="0">
                <c:v>9.8049837486457196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175-4614-8C7D-C39467660178}"/>
            </c:ext>
          </c:extLst>
        </c:ser>
        <c:ser>
          <c:idx val="1"/>
          <c:order val="1"/>
          <c:tx>
            <c:v>Air - MORB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0.06</c:v>
              </c:pt>
              <c:pt idx="1">
                <c:v>2.9035752979414998E-2</c:v>
              </c:pt>
            </c:numLit>
          </c:xVal>
          <c:yVal>
            <c:numLit>
              <c:formatCode>General</c:formatCode>
              <c:ptCount val="2"/>
              <c:pt idx="0">
                <c:v>12.5</c:v>
              </c:pt>
              <c:pt idx="1">
                <c:v>9.8049837486457196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5-4614-8C7D-C39467660178}"/>
            </c:ext>
          </c:extLst>
        </c:ser>
        <c:ser>
          <c:idx val="2"/>
          <c:order val="2"/>
          <c:tx>
            <c:v>Air - crust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</c:errBars>
          <c:xVal>
            <c:numLit>
              <c:formatCode>General</c:formatCode>
              <c:ptCount val="2"/>
              <c:pt idx="0">
                <c:v>0.52</c:v>
              </c:pt>
              <c:pt idx="1">
                <c:v>2.9035752979414901E-2</c:v>
              </c:pt>
            </c:numLit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9.8049837486457196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75-4614-8C7D-C39467660178}"/>
            </c:ext>
          </c:extLst>
        </c:ser>
        <c:ser>
          <c:idx val="3"/>
          <c:order val="3"/>
          <c:tx>
            <c:v>Crust - MORB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0.06</c:v>
              </c:pt>
              <c:pt idx="1">
                <c:v>0.52</c:v>
              </c:pt>
            </c:numLit>
          </c:xVal>
          <c:yVal>
            <c:numLit>
              <c:formatCode>General</c:formatCode>
              <c:ptCount val="2"/>
              <c:pt idx="0">
                <c:v>12.5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75-4614-8C7D-C39467660178}"/>
            </c:ext>
          </c:extLst>
        </c:ser>
        <c:ser>
          <c:idx val="6"/>
          <c:order val="4"/>
          <c:tx>
            <c:v>MFL</c:v>
          </c:tx>
          <c:spPr>
            <a:ln w="19050">
              <a:noFill/>
              <a:prstDash val="dash"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exp"/>
            <c:forward val="1"/>
            <c:backward val="1"/>
            <c:dispRSqr val="0"/>
            <c:dispEq val="0"/>
          </c:trendline>
          <c:xVal>
            <c:numRef>
              <c:f>Ne_ovn_air!$AB$8:$AB$13</c:f>
              <c:numCache>
                <c:formatCode>General</c:formatCode>
                <c:ptCount val="6"/>
                <c:pt idx="0">
                  <c:v>2.7073347438385496E-2</c:v>
                </c:pt>
                <c:pt idx="1">
                  <c:v>2.7710454545454549E-2</c:v>
                </c:pt>
                <c:pt idx="2">
                  <c:v>2.8362554459260992E-2</c:v>
                </c:pt>
                <c:pt idx="3">
                  <c:v>2.903E-2</c:v>
                </c:pt>
                <c:pt idx="4">
                  <c:v>2.9746898073580719E-2</c:v>
                </c:pt>
                <c:pt idx="5">
                  <c:v>3.0481500000000009E-2</c:v>
                </c:pt>
              </c:numCache>
            </c:numRef>
          </c:xVal>
          <c:yVal>
            <c:numRef>
              <c:f>Ne_ovn_air!$AA$8:$AA$13</c:f>
              <c:numCache>
                <c:formatCode>General</c:formatCode>
                <c:ptCount val="6"/>
                <c:pt idx="0">
                  <c:v>8.4987321284491895</c:v>
                </c:pt>
                <c:pt idx="1">
                  <c:v>8.9135454545454547</c:v>
                </c:pt>
                <c:pt idx="2">
                  <c:v>9.3486053412941086</c:v>
                </c:pt>
                <c:pt idx="3">
                  <c:v>9.8048999999999999</c:v>
                </c:pt>
                <c:pt idx="4">
                  <c:v>10.28346587542352</c:v>
                </c:pt>
                <c:pt idx="5">
                  <c:v>10.785390000000001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75-4614-8C7D-C39467660178}"/>
            </c:ext>
          </c:extLst>
        </c:ser>
        <c:ser>
          <c:idx val="8"/>
          <c:order val="5"/>
          <c:tx>
            <c:v>MORB</c:v>
          </c:tx>
          <c:spPr>
            <a:ln w="19050">
              <a:noFill/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9.86629460327723E-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175-4614-8C7D-C39467660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0.06</c:v>
              </c:pt>
            </c:numLit>
          </c:xVal>
          <c:yVal>
            <c:numLit>
              <c:formatCode>General</c:formatCode>
              <c:ptCount val="1"/>
              <c:pt idx="0">
                <c:v>12.5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175-4614-8C7D-C39467660178}"/>
            </c:ext>
          </c:extLst>
        </c:ser>
        <c:ser>
          <c:idx val="7"/>
          <c:order val="9"/>
          <c:tx>
            <c:v>Prep 20h2/22</c:v>
          </c:tx>
          <c:spPr>
            <a:ln w="28575">
              <a:noFill/>
            </a:ln>
          </c:spPr>
          <c:xVal>
            <c:numRef>
              <c:f>Ne_ovn_air!$AS$24:$AS$37</c:f>
              <c:numCache>
                <c:formatCode>0.0000</c:formatCode>
                <c:ptCount val="14"/>
                <c:pt idx="0">
                  <c:v>2.8427459399411409E-2</c:v>
                </c:pt>
                <c:pt idx="1">
                  <c:v>2.8500485327243193E-2</c:v>
                </c:pt>
                <c:pt idx="2">
                  <c:v>2.8510257681158713E-2</c:v>
                </c:pt>
                <c:pt idx="3">
                  <c:v>2.8533657354295743E-2</c:v>
                </c:pt>
                <c:pt idx="4">
                  <c:v>2.8481542092609283E-2</c:v>
                </c:pt>
                <c:pt idx="5">
                  <c:v>2.8725003048457012E-2</c:v>
                </c:pt>
                <c:pt idx="6">
                  <c:v>2.8485242623050674E-2</c:v>
                </c:pt>
                <c:pt idx="7">
                  <c:v>2.8559480454469849E-2</c:v>
                </c:pt>
                <c:pt idx="8">
                  <c:v>2.849368262076666E-2</c:v>
                </c:pt>
                <c:pt idx="9">
                  <c:v>2.8559771444909801E-2</c:v>
                </c:pt>
                <c:pt idx="10">
                  <c:v>2.8586952452394652E-2</c:v>
                </c:pt>
                <c:pt idx="11">
                  <c:v>2.8505962833156814E-2</c:v>
                </c:pt>
                <c:pt idx="12">
                  <c:v>2.8610907823588071E-2</c:v>
                </c:pt>
                <c:pt idx="13">
                  <c:v>2.8509638978129696E-2</c:v>
                </c:pt>
              </c:numCache>
            </c:numRef>
          </c:xVal>
          <c:yVal>
            <c:numRef>
              <c:f>Ne_ovn_air!$AT$24:$AT$37</c:f>
              <c:numCache>
                <c:formatCode>0.0000</c:formatCode>
                <c:ptCount val="14"/>
                <c:pt idx="0">
                  <c:v>9.8643442020981649</c:v>
                </c:pt>
                <c:pt idx="1">
                  <c:v>9.8664303452722244</c:v>
                </c:pt>
                <c:pt idx="2">
                  <c:v>9.8734906685681754</c:v>
                </c:pt>
                <c:pt idx="3">
                  <c:v>9.8707408695844325</c:v>
                </c:pt>
                <c:pt idx="4">
                  <c:v>9.8643776650852733</c:v>
                </c:pt>
                <c:pt idx="5">
                  <c:v>9.8670998461992259</c:v>
                </c:pt>
                <c:pt idx="6">
                  <c:v>9.863738710430658</c:v>
                </c:pt>
                <c:pt idx="7">
                  <c:v>9.8666992456905405</c:v>
                </c:pt>
                <c:pt idx="8">
                  <c:v>9.8590413528105909</c:v>
                </c:pt>
                <c:pt idx="9">
                  <c:v>9.8477669790553826</c:v>
                </c:pt>
                <c:pt idx="10">
                  <c:v>9.8587889469149843</c:v>
                </c:pt>
                <c:pt idx="11">
                  <c:v>9.8683369474717519</c:v>
                </c:pt>
                <c:pt idx="12">
                  <c:v>9.8536325602668136</c:v>
                </c:pt>
                <c:pt idx="13">
                  <c:v>9.8729657173563758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8-46BE-9011-C3D2C6574F18}"/>
            </c:ext>
          </c:extLst>
        </c:ser>
        <c:ser>
          <c:idx val="9"/>
          <c:order val="10"/>
          <c:tx>
            <c:v>Prep 20ax/22</c:v>
          </c:tx>
          <c:spPr>
            <a:ln w="28575">
              <a:noFill/>
            </a:ln>
          </c:spPr>
          <c:xVal>
            <c:numRef>
              <c:f>Ne_ovn_air!$AS$24:$AS$37</c:f>
              <c:numCache>
                <c:formatCode>0.0000</c:formatCode>
                <c:ptCount val="14"/>
                <c:pt idx="0">
                  <c:v>2.8427459399411409E-2</c:v>
                </c:pt>
                <c:pt idx="1">
                  <c:v>2.8500485327243193E-2</c:v>
                </c:pt>
                <c:pt idx="2">
                  <c:v>2.8510257681158713E-2</c:v>
                </c:pt>
                <c:pt idx="3">
                  <c:v>2.8533657354295743E-2</c:v>
                </c:pt>
                <c:pt idx="4">
                  <c:v>2.8481542092609283E-2</c:v>
                </c:pt>
                <c:pt idx="5">
                  <c:v>2.8725003048457012E-2</c:v>
                </c:pt>
                <c:pt idx="6">
                  <c:v>2.8485242623050674E-2</c:v>
                </c:pt>
                <c:pt idx="7">
                  <c:v>2.8559480454469849E-2</c:v>
                </c:pt>
                <c:pt idx="8">
                  <c:v>2.849368262076666E-2</c:v>
                </c:pt>
                <c:pt idx="9">
                  <c:v>2.8559771444909801E-2</c:v>
                </c:pt>
                <c:pt idx="10">
                  <c:v>2.8586952452394652E-2</c:v>
                </c:pt>
                <c:pt idx="11">
                  <c:v>2.8505962833156814E-2</c:v>
                </c:pt>
                <c:pt idx="12">
                  <c:v>2.8610907823588071E-2</c:v>
                </c:pt>
                <c:pt idx="13">
                  <c:v>2.8509638978129696E-2</c:v>
                </c:pt>
              </c:numCache>
            </c:numRef>
          </c:xVal>
          <c:yVal>
            <c:numRef>
              <c:f>Ne_ovn_air!$AU$24:$AU$37</c:f>
              <c:numCache>
                <c:formatCode>0.0000</c:formatCode>
                <c:ptCount val="14"/>
                <c:pt idx="0">
                  <c:v>9.5909858659427041</c:v>
                </c:pt>
                <c:pt idx="1">
                  <c:v>9.5946138496770352</c:v>
                </c:pt>
                <c:pt idx="2">
                  <c:v>9.5986348380282571</c:v>
                </c:pt>
                <c:pt idx="3">
                  <c:v>9.5990629000338572</c:v>
                </c:pt>
                <c:pt idx="4">
                  <c:v>9.5954696949106228</c:v>
                </c:pt>
                <c:pt idx="5">
                  <c:v>9.597389190228002</c:v>
                </c:pt>
                <c:pt idx="6">
                  <c:v>9.5987060235428405</c:v>
                </c:pt>
                <c:pt idx="7">
                  <c:v>9.5945996937448506</c:v>
                </c:pt>
                <c:pt idx="8">
                  <c:v>9.5859086215725995</c:v>
                </c:pt>
                <c:pt idx="9">
                  <c:v>9.6065410830648137</c:v>
                </c:pt>
                <c:pt idx="10">
                  <c:v>9.5922047717042194</c:v>
                </c:pt>
                <c:pt idx="11">
                  <c:v>9.5985220791258552</c:v>
                </c:pt>
                <c:pt idx="12">
                  <c:v>9.5940450858709152</c:v>
                </c:pt>
                <c:pt idx="13">
                  <c:v>9.6066643174150119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8-46BE-9011-C3D2C6574F18}"/>
            </c:ext>
          </c:extLst>
        </c:ser>
        <c:ser>
          <c:idx val="10"/>
          <c:order val="11"/>
          <c:tx>
            <c:v>Proc air 20h2/22</c:v>
          </c:tx>
          <c:spPr>
            <a:ln w="28575">
              <a:noFill/>
            </a:ln>
          </c:spPr>
          <c:xVal>
            <c:numRef>
              <c:f>Ne_ovn_air!$AS$39:$AS$39</c:f>
              <c:numCache>
                <c:formatCode>General</c:formatCode>
                <c:ptCount val="1"/>
                <c:pt idx="0">
                  <c:v>2.8507429774901536E-2</c:v>
                </c:pt>
              </c:numCache>
            </c:numRef>
          </c:xVal>
          <c:yVal>
            <c:numRef>
              <c:f>Ne_ovn_air!$AT$39:$AT$39</c:f>
              <c:numCache>
                <c:formatCode>General</c:formatCode>
                <c:ptCount val="1"/>
                <c:pt idx="0">
                  <c:v>9.9050492512740611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8-46BE-9011-C3D2C6574F18}"/>
            </c:ext>
          </c:extLst>
        </c:ser>
        <c:ser>
          <c:idx val="12"/>
          <c:order val="12"/>
          <c:tx>
            <c:v>tanzania</c:v>
          </c:tx>
          <c:spPr>
            <a:ln w="28575">
              <a:noFill/>
            </a:ln>
          </c:spPr>
          <c:xVal>
            <c:numRef>
              <c:f>Ne_ovn_air!$AS$77:$AS$85</c:f>
              <c:numCache>
                <c:formatCode>General</c:formatCode>
                <c:ptCount val="9"/>
                <c:pt idx="0">
                  <c:v>2.953322873906062E-2</c:v>
                </c:pt>
                <c:pt idx="1">
                  <c:v>2.8919338261609789E-2</c:v>
                </c:pt>
                <c:pt idx="2">
                  <c:v>2.9141657482033251E-2</c:v>
                </c:pt>
                <c:pt idx="3">
                  <c:v>2.8888328177984299E-2</c:v>
                </c:pt>
                <c:pt idx="4">
                  <c:v>2.9034691718941609E-2</c:v>
                </c:pt>
                <c:pt idx="5">
                  <c:v>2.939641668924772E-2</c:v>
                </c:pt>
                <c:pt idx="6">
                  <c:v>3.0091320652159591E-2</c:v>
                </c:pt>
                <c:pt idx="7">
                  <c:v>3.402685897646595E-2</c:v>
                </c:pt>
                <c:pt idx="8">
                  <c:v>2.9964417614039639E-2</c:v>
                </c:pt>
              </c:numCache>
            </c:numRef>
          </c:xVal>
          <c:yVal>
            <c:numRef>
              <c:f>Ne_ovn_air!$AR$77:$AR$85</c:f>
              <c:numCache>
                <c:formatCode>General</c:formatCode>
                <c:ptCount val="9"/>
                <c:pt idx="0">
                  <c:v>10.14065998376017</c:v>
                </c:pt>
                <c:pt idx="1">
                  <c:v>9.8906045669887259</c:v>
                </c:pt>
                <c:pt idx="2">
                  <c:v>9.8945059935563222</c:v>
                </c:pt>
                <c:pt idx="3">
                  <c:v>9.867650304172658</c:v>
                </c:pt>
                <c:pt idx="4">
                  <c:v>9.8181327725333531</c:v>
                </c:pt>
                <c:pt idx="5">
                  <c:v>10.0577960602701</c:v>
                </c:pt>
                <c:pt idx="6">
                  <c:v>10.291405636314019</c:v>
                </c:pt>
                <c:pt idx="7">
                  <c:v>9.8310085420625661</c:v>
                </c:pt>
                <c:pt idx="8">
                  <c:v>9.7827210008600964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6-47F7-9A47-C3521AD3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2086048"/>
        <c:axId val="-11220855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6"/>
                <c:tx>
                  <c:v>ovn ax</c:v>
                </c:tx>
                <c:spPr>
                  <a:ln w="2857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Ne_ovn_air!$Q$2:$Q$15</c15:sqref>
                        </c15:formulaRef>
                      </c:ext>
                    </c:extLst>
                    <c:numCache>
                      <c:formatCode>0.0000</c:formatCode>
                      <c:ptCount val="14"/>
                      <c:pt idx="0">
                        <c:v>2.8427459399411409E-2</c:v>
                      </c:pt>
                      <c:pt idx="1">
                        <c:v>2.8500485327243193E-2</c:v>
                      </c:pt>
                      <c:pt idx="2">
                        <c:v>2.8510257681158713E-2</c:v>
                      </c:pt>
                      <c:pt idx="3">
                        <c:v>2.8533657354295743E-2</c:v>
                      </c:pt>
                      <c:pt idx="4">
                        <c:v>2.8481542092609283E-2</c:v>
                      </c:pt>
                      <c:pt idx="5">
                        <c:v>2.8725003048457012E-2</c:v>
                      </c:pt>
                      <c:pt idx="6">
                        <c:v>2.8485242623050674E-2</c:v>
                      </c:pt>
                      <c:pt idx="7">
                        <c:v>2.8559480454469849E-2</c:v>
                      </c:pt>
                      <c:pt idx="8">
                        <c:v>2.849368262076666E-2</c:v>
                      </c:pt>
                      <c:pt idx="9">
                        <c:v>2.8559771444909801E-2</c:v>
                      </c:pt>
                      <c:pt idx="10">
                        <c:v>2.8586952452394652E-2</c:v>
                      </c:pt>
                      <c:pt idx="11">
                        <c:v>2.8505962833156814E-2</c:v>
                      </c:pt>
                      <c:pt idx="12">
                        <c:v>2.8610907823588071E-2</c:v>
                      </c:pt>
                      <c:pt idx="13">
                        <c:v>2.8509638978129696E-2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Ne_ovn_air!$S$2:$S$15</c15:sqref>
                        </c15:formulaRef>
                      </c:ext>
                    </c:extLst>
                    <c:numCache>
                      <c:formatCode>0.0000</c:formatCode>
                      <c:ptCount val="14"/>
                      <c:pt idx="0">
                        <c:v>9.6234025135733301</c:v>
                      </c:pt>
                      <c:pt idx="1">
                        <c:v>9.6278306100297115</c:v>
                      </c:pt>
                      <c:pt idx="2">
                        <c:v>9.6224592970252534</c:v>
                      </c:pt>
                      <c:pt idx="3">
                        <c:v>9.6272723171102808</c:v>
                      </c:pt>
                      <c:pt idx="4">
                        <c:v>9.6292725094828722</c:v>
                      </c:pt>
                      <c:pt idx="5">
                        <c:v>9.6302245401773039</c:v>
                      </c:pt>
                      <c:pt idx="6">
                        <c:v>9.6312588471728642</c:v>
                      </c:pt>
                      <c:pt idx="7">
                        <c:v>9.6255807762413585</c:v>
                      </c:pt>
                      <c:pt idx="8">
                        <c:v>9.6260359256873596</c:v>
                      </c:pt>
                      <c:pt idx="9">
                        <c:v>9.64032506752012</c:v>
                      </c:pt>
                      <c:pt idx="10">
                        <c:v>9.6351395170658627</c:v>
                      </c:pt>
                      <c:pt idx="11">
                        <c:v>9.6339752449268037</c:v>
                      </c:pt>
                      <c:pt idx="12">
                        <c:v>9.6412840767473433</c:v>
                      </c:pt>
                      <c:pt idx="13">
                        <c:v>9.6419086197230435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F175-4614-8C7D-C39467660178}"/>
                  </c:ext>
                </c:extLst>
              </c15:ser>
            </c15:filteredScatterSeries>
            <c15:filteredScatterSeries>
              <c15:ser>
                <c:idx val="5"/>
                <c:order val="7"/>
                <c:spPr>
                  <a:ln w="28575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Ne_ovn_air!$P$2:$P$15</c15:sqref>
                        </c15:formulaRef>
                      </c:ext>
                    </c:extLst>
                    <c:numCache>
                      <c:formatCode>0.0000</c:formatCode>
                      <c:ptCount val="14"/>
                      <c:pt idx="0">
                        <c:v>2.6185201809907532E-2</c:v>
                      </c:pt>
                      <c:pt idx="1">
                        <c:v>2.6232227998722827E-2</c:v>
                      </c:pt>
                      <c:pt idx="2">
                        <c:v>2.6246629615132081E-2</c:v>
                      </c:pt>
                      <c:pt idx="3">
                        <c:v>2.6178171282162259E-2</c:v>
                      </c:pt>
                      <c:pt idx="4">
                        <c:v>2.6108771424764747E-2</c:v>
                      </c:pt>
                      <c:pt idx="5">
                        <c:v>2.601720207378181E-2</c:v>
                      </c:pt>
                      <c:pt idx="6">
                        <c:v>2.5999583539705263E-2</c:v>
                      </c:pt>
                      <c:pt idx="7">
                        <c:v>2.5939076209258484E-2</c:v>
                      </c:pt>
                      <c:pt idx="8">
                        <c:v>2.5965223587576348E-2</c:v>
                      </c:pt>
                      <c:pt idx="9">
                        <c:v>2.5897560476425639E-2</c:v>
                      </c:pt>
                      <c:pt idx="10">
                        <c:v>2.5951529250011072E-2</c:v>
                      </c:pt>
                      <c:pt idx="11">
                        <c:v>2.583066552617979E-2</c:v>
                      </c:pt>
                      <c:pt idx="12">
                        <c:v>2.5841245626186993E-2</c:v>
                      </c:pt>
                      <c:pt idx="13">
                        <c:v>2.5857084681767541E-2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Ne_ovn_air!$R$2:$R$15</c15:sqref>
                        </c15:formulaRef>
                      </c:ext>
                    </c:extLst>
                    <c:numCache>
                      <c:formatCode>0.0000</c:formatCode>
                      <c:ptCount val="14"/>
                      <c:pt idx="0">
                        <c:v>9.8967608497287909</c:v>
                      </c:pt>
                      <c:pt idx="1">
                        <c:v>9.8996471056249007</c:v>
                      </c:pt>
                      <c:pt idx="2">
                        <c:v>9.8973151275651716</c:v>
                      </c:pt>
                      <c:pt idx="3">
                        <c:v>9.8989502866608561</c:v>
                      </c:pt>
                      <c:pt idx="4">
                        <c:v>9.8981804796575226</c:v>
                      </c:pt>
                      <c:pt idx="5">
                        <c:v>9.8999351961485278</c:v>
                      </c:pt>
                      <c:pt idx="6">
                        <c:v>9.8962915340606816</c:v>
                      </c:pt>
                      <c:pt idx="7">
                        <c:v>9.8976803281870485</c:v>
                      </c:pt>
                      <c:pt idx="8">
                        <c:v>9.8991686569253492</c:v>
                      </c:pt>
                      <c:pt idx="9">
                        <c:v>9.8815509635106871</c:v>
                      </c:pt>
                      <c:pt idx="10">
                        <c:v>9.9017236922766276</c:v>
                      </c:pt>
                      <c:pt idx="11">
                        <c:v>9.9037901132727004</c:v>
                      </c:pt>
                      <c:pt idx="12">
                        <c:v>9.9008715511432417</c:v>
                      </c:pt>
                      <c:pt idx="13">
                        <c:v>9.9082100196644056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175-4614-8C7D-C39467660178}"/>
                  </c:ext>
                </c:extLst>
              </c15:ser>
            </c15:filteredScatterSeries>
            <c15:filteredScatterSeries>
              <c15:ser>
                <c:idx val="11"/>
                <c:order val="8"/>
                <c:spPr>
                  <a:ln w="28575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Ne_ovn_air!$AM$55:$AM$74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2.9474359347256882E-2</c:v>
                      </c:pt>
                      <c:pt idx="1">
                        <c:v>2.968171425689423E-2</c:v>
                      </c:pt>
                      <c:pt idx="2">
                        <c:v>2.953322873906062E-2</c:v>
                      </c:pt>
                      <c:pt idx="3">
                        <c:v>2.9582772164979641E-2</c:v>
                      </c:pt>
                      <c:pt idx="4">
                        <c:v>2.9582772164979641E-2</c:v>
                      </c:pt>
                      <c:pt idx="5">
                        <c:v>2.9734991587462289E-2</c:v>
                      </c:pt>
                      <c:pt idx="6">
                        <c:v>2.8919338261609789E-2</c:v>
                      </c:pt>
                      <c:pt idx="7">
                        <c:v>2.9026634401702452E-2</c:v>
                      </c:pt>
                      <c:pt idx="8">
                        <c:v>2.9141657482033251E-2</c:v>
                      </c:pt>
                      <c:pt idx="9">
                        <c:v>2.8888328177984299E-2</c:v>
                      </c:pt>
                      <c:pt idx="10">
                        <c:v>2.908217087244298E-2</c:v>
                      </c:pt>
                      <c:pt idx="11">
                        <c:v>2.9034691718941609E-2</c:v>
                      </c:pt>
                      <c:pt idx="12">
                        <c:v>2.939641668924772E-2</c:v>
                      </c:pt>
                      <c:pt idx="13">
                        <c:v>2.898690336170872E-2</c:v>
                      </c:pt>
                      <c:pt idx="14">
                        <c:v>3.0582177016437919E-2</c:v>
                      </c:pt>
                      <c:pt idx="15">
                        <c:v>3.0091320652159591E-2</c:v>
                      </c:pt>
                      <c:pt idx="16">
                        <c:v>3.0582177016437919E-2</c:v>
                      </c:pt>
                      <c:pt idx="17">
                        <c:v>3.4035851111372653E-2</c:v>
                      </c:pt>
                      <c:pt idx="18">
                        <c:v>2.9972336184653892E-2</c:v>
                      </c:pt>
                      <c:pt idx="19">
                        <c:v>2.9294105019920899E-2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Ne_ovn_air!$AK$55:$AK$74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10.19481906799723</c:v>
                      </c:pt>
                      <c:pt idx="1">
                        <c:v>10.14065998376017</c:v>
                      </c:pt>
                      <c:pt idx="2">
                        <c:v>10.14065998376017</c:v>
                      </c:pt>
                      <c:pt idx="3">
                        <c:v>10.24276441725473</c:v>
                      </c:pt>
                      <c:pt idx="4">
                        <c:v>10.240452086048601</c:v>
                      </c:pt>
                      <c:pt idx="5">
                        <c:v>10.240452086048601</c:v>
                      </c:pt>
                      <c:pt idx="6">
                        <c:v>9.8906045669887259</c:v>
                      </c:pt>
                      <c:pt idx="7">
                        <c:v>9.8906045669887259</c:v>
                      </c:pt>
                      <c:pt idx="8">
                        <c:v>9.8945059935563222</c:v>
                      </c:pt>
                      <c:pt idx="9">
                        <c:v>9.867650304172658</c:v>
                      </c:pt>
                      <c:pt idx="10">
                        <c:v>9.867650304172658</c:v>
                      </c:pt>
                      <c:pt idx="11">
                        <c:v>9.8181327725333531</c:v>
                      </c:pt>
                      <c:pt idx="12">
                        <c:v>10.0577960602701</c:v>
                      </c:pt>
                      <c:pt idx="13">
                        <c:v>10.0577960602701</c:v>
                      </c:pt>
                      <c:pt idx="14">
                        <c:v>10.291405636314019</c:v>
                      </c:pt>
                      <c:pt idx="15">
                        <c:v>10.291405636314019</c:v>
                      </c:pt>
                      <c:pt idx="16">
                        <c:v>10.291405636314019</c:v>
                      </c:pt>
                      <c:pt idx="17">
                        <c:v>9.8863269000452991</c:v>
                      </c:pt>
                      <c:pt idx="18">
                        <c:v>9.8377676484197423</c:v>
                      </c:pt>
                      <c:pt idx="19">
                        <c:v>9.8377676484197423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0D-4A03-9D97-D8EB908DD7D3}"/>
                  </c:ext>
                </c:extLst>
              </c15:ser>
            </c15:filteredScatterSeries>
          </c:ext>
        </c:extLst>
      </c:scatterChart>
      <c:valAx>
        <c:axId val="-1122086048"/>
        <c:scaling>
          <c:orientation val="minMax"/>
          <c:max val="6.7000000000000004E-2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 sz="15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500" b="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21</a:t>
                </a:r>
                <a:r>
                  <a:rPr lang="en-GB" sz="1500" b="0">
                    <a:latin typeface="Arial" panose="020B0604020202020204" pitchFamily="34" charset="0"/>
                    <a:cs typeface="Arial" panose="020B0604020202020204" pitchFamily="34" charset="0"/>
                  </a:rPr>
                  <a:t>Ne/</a:t>
                </a:r>
                <a:r>
                  <a:rPr lang="en-GB" sz="1500" b="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22</a:t>
                </a:r>
                <a:r>
                  <a:rPr lang="en-GB" sz="1500" b="0">
                    <a:latin typeface="Arial" panose="020B0604020202020204" pitchFamily="34" charset="0"/>
                    <a:cs typeface="Arial" panose="020B0604020202020204" pitchFamily="34" charset="0"/>
                  </a:rPr>
                  <a:t>Ne</a:t>
                </a:r>
              </a:p>
            </c:rich>
          </c:tx>
          <c:overlay val="0"/>
        </c:title>
        <c:numFmt formatCode="0.000" sourceLinked="0"/>
        <c:majorTickMark val="in"/>
        <c:minorTickMark val="none"/>
        <c:tickLblPos val="nextTo"/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1122085504"/>
        <c:crosses val="autoZero"/>
        <c:crossBetween val="midCat"/>
      </c:valAx>
      <c:valAx>
        <c:axId val="-1122085504"/>
        <c:scaling>
          <c:orientation val="minMax"/>
          <c:max val="10.4"/>
          <c:min val="9.20000000000000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5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500" b="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20</a:t>
                </a:r>
                <a:r>
                  <a:rPr lang="en-GB" sz="1500" b="0">
                    <a:latin typeface="Arial" panose="020B0604020202020204" pitchFamily="34" charset="0"/>
                    <a:cs typeface="Arial" panose="020B0604020202020204" pitchFamily="34" charset="0"/>
                  </a:rPr>
                  <a:t>Ne/</a:t>
                </a:r>
                <a:r>
                  <a:rPr lang="en-GB" sz="1500" b="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22</a:t>
                </a:r>
                <a:r>
                  <a:rPr lang="en-GB" sz="1500" b="0">
                    <a:latin typeface="Arial" panose="020B0604020202020204" pitchFamily="34" charset="0"/>
                    <a:cs typeface="Arial" panose="020B0604020202020204" pitchFamily="34" charset="0"/>
                  </a:rPr>
                  <a:t>Ne</a:t>
                </a:r>
              </a:p>
            </c:rich>
          </c:tx>
          <c:overlay val="0"/>
        </c:title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1122086048"/>
        <c:crosses val="autoZero"/>
        <c:crossBetween val="midCat"/>
        <c:majorUnit val="0.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211886</xdr:colOff>
      <xdr:row>12</xdr:row>
      <xdr:rowOff>95741</xdr:rowOff>
    </xdr:from>
    <xdr:to>
      <xdr:col>44</xdr:col>
      <xdr:colOff>577645</xdr:colOff>
      <xdr:row>27</xdr:row>
      <xdr:rowOff>95741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129540</xdr:colOff>
      <xdr:row>12</xdr:row>
      <xdr:rowOff>114300</xdr:rowOff>
    </xdr:from>
    <xdr:to>
      <xdr:col>38</xdr:col>
      <xdr:colOff>158191</xdr:colOff>
      <xdr:row>38</xdr:row>
      <xdr:rowOff>66325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2"/>
  <sheetViews>
    <sheetView tabSelected="1" zoomScaleNormal="10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H99" sqref="H99"/>
    </sheetView>
  </sheetViews>
  <sheetFormatPr defaultRowHeight="14.4" x14ac:dyDescent="0.3"/>
  <cols>
    <col min="1" max="1" width="58.109375" customWidth="1"/>
    <col min="2" max="3" width="19" customWidth="1"/>
    <col min="4" max="5" width="10.5546875" customWidth="1"/>
    <col min="6" max="6" width="17.21875" customWidth="1"/>
    <col min="7" max="11" width="10.5546875" customWidth="1"/>
    <col min="12" max="12" width="14.44140625" customWidth="1"/>
    <col min="13" max="13" width="10.6640625" customWidth="1"/>
    <col min="14" max="14" width="9.5546875" bestFit="1" customWidth="1"/>
    <col min="15" max="15" width="9" bestFit="1" customWidth="1"/>
    <col min="16" max="16" width="11.44140625" customWidth="1"/>
    <col min="17" max="17" width="9" bestFit="1" customWidth="1"/>
    <col min="19" max="19" width="12" style="6" bestFit="1" customWidth="1"/>
    <col min="20" max="20" width="10.109375" style="6" customWidth="1"/>
    <col min="21" max="21" width="8.88671875" style="6"/>
    <col min="22" max="22" width="8.44140625" style="6" customWidth="1"/>
    <col min="23" max="23" width="10.5546875" bestFit="1" customWidth="1"/>
    <col min="24" max="26" width="9" bestFit="1" customWidth="1"/>
  </cols>
  <sheetData>
    <row r="1" spans="1:30" s="48" customFormat="1" x14ac:dyDescent="0.3">
      <c r="A1" s="48" t="s">
        <v>0</v>
      </c>
      <c r="B1" s="48" t="s">
        <v>1</v>
      </c>
      <c r="C1" s="48" t="s">
        <v>369</v>
      </c>
      <c r="D1" s="48" t="s">
        <v>75</v>
      </c>
      <c r="E1" s="48" t="s">
        <v>76</v>
      </c>
      <c r="F1" s="48" t="s">
        <v>2</v>
      </c>
      <c r="G1" s="48" t="s">
        <v>3</v>
      </c>
      <c r="H1" s="48" t="s">
        <v>186</v>
      </c>
      <c r="J1" s="48" t="s">
        <v>187</v>
      </c>
      <c r="K1" s="48" t="s">
        <v>188</v>
      </c>
      <c r="L1" s="48" t="s">
        <v>189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9" t="s">
        <v>29</v>
      </c>
      <c r="T1" s="49" t="s">
        <v>30</v>
      </c>
      <c r="U1" s="49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48" t="s">
        <v>36</v>
      </c>
      <c r="AA1" s="48" t="s">
        <v>37</v>
      </c>
      <c r="AB1" s="49" t="s">
        <v>38</v>
      </c>
      <c r="AC1" s="49" t="s">
        <v>39</v>
      </c>
      <c r="AD1" s="49" t="s">
        <v>40</v>
      </c>
    </row>
    <row r="2" spans="1:30" x14ac:dyDescent="0.3">
      <c r="A2" t="s">
        <v>14</v>
      </c>
      <c r="B2" s="1">
        <v>43899</v>
      </c>
      <c r="C2" s="1"/>
      <c r="D2" s="8">
        <v>364.40000000000003</v>
      </c>
      <c r="E2" s="8">
        <v>0.22360679774997899</v>
      </c>
      <c r="F2" s="5">
        <v>406</v>
      </c>
      <c r="G2" s="5" t="s">
        <v>41</v>
      </c>
      <c r="H2" s="8"/>
      <c r="I2" s="8"/>
      <c r="J2" s="8"/>
      <c r="K2" s="8"/>
      <c r="L2" s="8"/>
      <c r="M2" s="23">
        <v>540.22549100000003</v>
      </c>
      <c r="N2" s="23">
        <v>555.99748999999997</v>
      </c>
      <c r="O2" s="23">
        <v>54.145874999999997</v>
      </c>
      <c r="P2" s="23">
        <v>1.429333</v>
      </c>
      <c r="Q2" s="23">
        <v>1.486502</v>
      </c>
      <c r="R2" s="23">
        <v>5.6371969999999996</v>
      </c>
      <c r="S2" s="23">
        <v>1.6981E-2</v>
      </c>
      <c r="T2" s="8">
        <v>0.240199</v>
      </c>
      <c r="U2" s="8">
        <v>1.0980859999999999</v>
      </c>
      <c r="V2" s="8">
        <v>1.0493600000000001</v>
      </c>
      <c r="W2" s="8">
        <v>1.064743</v>
      </c>
      <c r="X2" s="8">
        <v>3.9668000000000002E-2</v>
      </c>
      <c r="Y2" s="8">
        <v>3.617E-3</v>
      </c>
      <c r="Z2" s="8">
        <v>2.1735999999999998E-2</v>
      </c>
      <c r="AA2" s="8">
        <v>0</v>
      </c>
      <c r="AB2" s="8">
        <v>0</v>
      </c>
      <c r="AC2">
        <v>2.7247E-2</v>
      </c>
      <c r="AD2">
        <v>3.4639999999999997E-2</v>
      </c>
    </row>
    <row r="3" spans="1:30" x14ac:dyDescent="0.3">
      <c r="A3" t="s">
        <v>4</v>
      </c>
      <c r="B3" s="1">
        <v>43901</v>
      </c>
      <c r="C3" s="1"/>
      <c r="D3" s="8">
        <v>685.7</v>
      </c>
      <c r="E3" s="8">
        <v>0.22360679774997899</v>
      </c>
      <c r="F3" s="5">
        <v>206</v>
      </c>
      <c r="G3" s="5" t="s">
        <v>41</v>
      </c>
      <c r="H3" s="8"/>
      <c r="I3" s="8"/>
      <c r="J3" s="8"/>
      <c r="K3" s="8"/>
      <c r="L3" s="8"/>
      <c r="M3" s="23">
        <v>4395.2055410000003</v>
      </c>
      <c r="N3" s="23">
        <v>4519.0419199999997</v>
      </c>
      <c r="O3" s="23">
        <v>442.94139999999999</v>
      </c>
      <c r="P3" s="23">
        <v>11.774946</v>
      </c>
      <c r="Q3" s="23">
        <v>12.859612</v>
      </c>
      <c r="R3" s="23">
        <v>0.34962900000000002</v>
      </c>
      <c r="S3" s="23">
        <v>4.8830000000000002E-3</v>
      </c>
      <c r="T3" s="8">
        <v>7.0184999999999997E-2</v>
      </c>
      <c r="U3" s="8">
        <v>0.90344800000000003</v>
      </c>
      <c r="V3" s="8">
        <v>0.87826499999999996</v>
      </c>
      <c r="W3" s="8">
        <v>0.76437500000000003</v>
      </c>
      <c r="X3" s="8">
        <v>0.100452</v>
      </c>
      <c r="Y3" s="8">
        <v>1.1105E-2</v>
      </c>
      <c r="Z3" s="8">
        <v>3.2240999999999999E-2</v>
      </c>
      <c r="AA3" s="8">
        <v>0</v>
      </c>
      <c r="AB3" s="8">
        <v>0</v>
      </c>
      <c r="AC3">
        <v>4.1103000000000001E-2</v>
      </c>
      <c r="AD3">
        <v>3.0221999999999999E-2</v>
      </c>
    </row>
    <row r="4" spans="1:30" x14ac:dyDescent="0.3">
      <c r="A4" t="s">
        <v>15</v>
      </c>
      <c r="B4" s="1">
        <v>43901</v>
      </c>
      <c r="C4" s="1"/>
      <c r="D4" s="8">
        <v>117.10000000000001</v>
      </c>
      <c r="E4" s="8">
        <v>0.22360679774997899</v>
      </c>
      <c r="F4" s="5">
        <v>206</v>
      </c>
      <c r="G4" s="5" t="s">
        <v>41</v>
      </c>
      <c r="H4" s="8"/>
      <c r="I4" s="8"/>
      <c r="J4" s="8"/>
      <c r="K4" s="8"/>
      <c r="L4" s="8"/>
      <c r="M4" s="23">
        <v>741.38534300000003</v>
      </c>
      <c r="N4" s="23">
        <v>762.16850399999998</v>
      </c>
      <c r="O4" s="23">
        <v>73.914790999999994</v>
      </c>
      <c r="P4" s="23">
        <v>1.9684429999999999</v>
      </c>
      <c r="Q4" s="23">
        <v>2.1495169999999999</v>
      </c>
      <c r="R4" s="23">
        <v>4.2289380000000003</v>
      </c>
      <c r="S4" s="23">
        <v>0</v>
      </c>
      <c r="T4" s="8">
        <v>0.13261500000000001</v>
      </c>
      <c r="U4" s="8">
        <v>1.553739</v>
      </c>
      <c r="V4" s="8">
        <v>0.373722</v>
      </c>
      <c r="W4" s="8">
        <v>0.41348099999999999</v>
      </c>
      <c r="X4" s="8">
        <v>4.0236000000000001E-2</v>
      </c>
      <c r="Y4" s="8">
        <v>4.0210000000000003E-3</v>
      </c>
      <c r="Z4" s="8">
        <v>3.4744999999999998E-2</v>
      </c>
      <c r="AA4" s="8">
        <v>0</v>
      </c>
      <c r="AB4" s="8">
        <v>0</v>
      </c>
      <c r="AC4">
        <v>3.4909999999999997E-2</v>
      </c>
      <c r="AD4">
        <v>3.2294000000000003E-2</v>
      </c>
    </row>
    <row r="5" spans="1:30" x14ac:dyDescent="0.3">
      <c r="A5" t="s">
        <v>16</v>
      </c>
      <c r="B5" s="1">
        <v>43901</v>
      </c>
      <c r="C5" s="1"/>
      <c r="D5" s="8">
        <v>178.1</v>
      </c>
      <c r="E5" s="8">
        <v>0.22360679774997899</v>
      </c>
      <c r="F5" s="5">
        <v>206</v>
      </c>
      <c r="G5" s="5" t="s">
        <v>41</v>
      </c>
      <c r="H5" s="8"/>
      <c r="I5" s="8"/>
      <c r="J5" s="8"/>
      <c r="K5" s="8"/>
      <c r="L5" s="8"/>
      <c r="M5" s="23">
        <v>2295.2011210000001</v>
      </c>
      <c r="N5" s="23">
        <v>2360.0434399999999</v>
      </c>
      <c r="O5" s="23">
        <v>237.174001</v>
      </c>
      <c r="P5" s="23">
        <v>6.1429799999999997</v>
      </c>
      <c r="Q5" s="23">
        <v>6.7675960000000002</v>
      </c>
      <c r="R5" s="23">
        <v>0</v>
      </c>
      <c r="S5" s="23">
        <v>0.154363</v>
      </c>
      <c r="T5" s="8">
        <v>0.14860400000000001</v>
      </c>
      <c r="U5" s="8">
        <v>1.086813</v>
      </c>
      <c r="V5" s="8">
        <v>0.189662</v>
      </c>
      <c r="W5" s="8">
        <v>0.207339</v>
      </c>
      <c r="X5" s="8">
        <v>4.5289999999999997E-2</v>
      </c>
      <c r="Y5" s="8">
        <v>8.5019999999999991E-3</v>
      </c>
      <c r="Z5" s="8">
        <v>3.4819000000000003E-2</v>
      </c>
      <c r="AA5" s="8">
        <v>0</v>
      </c>
      <c r="AB5" s="8">
        <v>0</v>
      </c>
      <c r="AC5">
        <v>3.9468000000000003E-2</v>
      </c>
      <c r="AD5">
        <v>3.2571999999999997E-2</v>
      </c>
    </row>
    <row r="6" spans="1:30" x14ac:dyDescent="0.3">
      <c r="A6" t="s">
        <v>17</v>
      </c>
      <c r="B6" s="1">
        <v>43902</v>
      </c>
      <c r="C6" s="1"/>
      <c r="D6" s="8">
        <v>653.79999999999995</v>
      </c>
      <c r="E6" s="8">
        <v>0.44721359549995798</v>
      </c>
      <c r="F6" s="5">
        <v>406</v>
      </c>
      <c r="G6" s="5" t="s">
        <v>11</v>
      </c>
      <c r="H6" s="8"/>
      <c r="I6" s="8"/>
      <c r="J6" s="8"/>
      <c r="K6" s="8"/>
      <c r="L6" s="8"/>
      <c r="M6" s="23" t="s">
        <v>10</v>
      </c>
      <c r="N6" s="23">
        <v>212873.909503</v>
      </c>
      <c r="O6" s="23">
        <v>21384.457749000001</v>
      </c>
      <c r="P6" s="23" t="s">
        <v>10</v>
      </c>
      <c r="Q6" s="23">
        <v>612.60869100000002</v>
      </c>
      <c r="R6" s="23">
        <v>0</v>
      </c>
      <c r="S6" s="23">
        <v>0</v>
      </c>
      <c r="T6" s="8">
        <v>0.47700799999999999</v>
      </c>
      <c r="U6" s="8">
        <v>2.2559439999999999</v>
      </c>
      <c r="V6" s="8" t="s">
        <v>10</v>
      </c>
      <c r="W6" s="8">
        <v>51.577182999999998</v>
      </c>
      <c r="X6" s="8">
        <v>5.027755</v>
      </c>
      <c r="Y6" s="8" t="s">
        <v>10</v>
      </c>
      <c r="Z6" s="8">
        <v>0.14225699999999999</v>
      </c>
      <c r="AA6" s="8">
        <v>0</v>
      </c>
      <c r="AB6" s="8">
        <v>0</v>
      </c>
      <c r="AC6">
        <v>0.14521999999999999</v>
      </c>
      <c r="AD6">
        <v>3.9115999999999998E-2</v>
      </c>
    </row>
    <row r="7" spans="1:30" x14ac:dyDescent="0.3">
      <c r="A7" t="s">
        <v>18</v>
      </c>
      <c r="B7" s="1">
        <v>43902</v>
      </c>
      <c r="C7" s="1"/>
      <c r="D7" s="8">
        <v>748.2</v>
      </c>
      <c r="E7" s="8">
        <v>0.53851648071345048</v>
      </c>
      <c r="F7" s="5">
        <v>406</v>
      </c>
      <c r="G7" s="5" t="s">
        <v>41</v>
      </c>
      <c r="H7" s="8"/>
      <c r="I7" s="8"/>
      <c r="J7" s="8"/>
      <c r="K7" s="8"/>
      <c r="L7" s="8"/>
      <c r="M7" s="23">
        <v>2002.4172020000001</v>
      </c>
      <c r="N7" s="23">
        <v>2056.351075</v>
      </c>
      <c r="O7" s="23">
        <v>207.134974</v>
      </c>
      <c r="P7" s="23">
        <v>5.3951549999999999</v>
      </c>
      <c r="Q7" s="23">
        <v>5.8822910000000004</v>
      </c>
      <c r="R7" s="23">
        <v>0</v>
      </c>
      <c r="S7" s="23">
        <v>0</v>
      </c>
      <c r="T7" s="8">
        <v>0.20214799999999999</v>
      </c>
      <c r="U7" s="8">
        <v>1.065423</v>
      </c>
      <c r="V7" s="8">
        <v>0.45482600000000001</v>
      </c>
      <c r="W7" s="8">
        <v>0.43055399999999999</v>
      </c>
      <c r="X7" s="8">
        <v>6.8205000000000002E-2</v>
      </c>
      <c r="Y7" s="8">
        <v>7.5339999999999999E-3</v>
      </c>
      <c r="Z7" s="8">
        <v>3.8032999999999997E-2</v>
      </c>
      <c r="AA7" s="8">
        <v>0</v>
      </c>
      <c r="AB7" s="8">
        <v>0</v>
      </c>
      <c r="AC7">
        <v>2.9461000000000001E-2</v>
      </c>
      <c r="AD7">
        <v>2.5531000000000002E-2</v>
      </c>
    </row>
    <row r="8" spans="1:30" x14ac:dyDescent="0.3">
      <c r="A8" t="s">
        <v>6</v>
      </c>
      <c r="B8" s="1">
        <v>43903</v>
      </c>
      <c r="C8" s="1"/>
      <c r="D8" s="8">
        <v>522.1</v>
      </c>
      <c r="E8" s="8">
        <v>0.44721359549995798</v>
      </c>
      <c r="F8" s="5">
        <v>406</v>
      </c>
      <c r="G8" s="5" t="s">
        <v>11</v>
      </c>
      <c r="H8" s="8"/>
      <c r="I8" s="8"/>
      <c r="J8" s="8"/>
      <c r="K8" s="8"/>
      <c r="L8" s="8"/>
      <c r="M8" s="23">
        <v>38662.714571999997</v>
      </c>
      <c r="N8" s="23">
        <v>39746.474287999998</v>
      </c>
      <c r="O8" s="23">
        <v>4023.8300690000001</v>
      </c>
      <c r="P8" s="23">
        <v>102.22270899999999</v>
      </c>
      <c r="Q8" s="23">
        <v>114.84907800000001</v>
      </c>
      <c r="R8" s="23">
        <v>0</v>
      </c>
      <c r="S8" s="23">
        <v>1.7669000000000001E-2</v>
      </c>
      <c r="T8" s="8">
        <v>0.23178799999999999</v>
      </c>
      <c r="U8" s="8">
        <v>1.3463970000000001</v>
      </c>
      <c r="V8" s="8">
        <v>4.8883390000000002</v>
      </c>
      <c r="W8" s="8">
        <v>6.9711179999999997</v>
      </c>
      <c r="X8" s="8">
        <v>0.50450899999999999</v>
      </c>
      <c r="Y8" s="8">
        <v>4.5357000000000001E-2</v>
      </c>
      <c r="Z8" s="8">
        <v>3.4393E-2</v>
      </c>
      <c r="AA8" s="8">
        <v>0</v>
      </c>
      <c r="AB8" s="8">
        <v>0</v>
      </c>
      <c r="AC8">
        <v>3.8147E-2</v>
      </c>
      <c r="AD8">
        <v>3.1301000000000002E-2</v>
      </c>
    </row>
    <row r="9" spans="1:30" x14ac:dyDescent="0.3">
      <c r="A9" t="s">
        <v>7</v>
      </c>
      <c r="B9" s="1">
        <v>43903</v>
      </c>
      <c r="C9" s="1"/>
      <c r="D9" s="8">
        <v>291.2</v>
      </c>
      <c r="E9" s="8">
        <v>0.22360679774997899</v>
      </c>
      <c r="F9" s="5">
        <v>406</v>
      </c>
      <c r="G9" s="5" t="s">
        <v>41</v>
      </c>
      <c r="H9" s="8"/>
      <c r="I9" s="8"/>
      <c r="J9" s="8"/>
      <c r="K9" s="8"/>
      <c r="L9" s="8"/>
      <c r="M9" s="23">
        <v>18900.949307999999</v>
      </c>
      <c r="N9" s="23">
        <v>19430.876935</v>
      </c>
      <c r="O9" s="23">
        <v>1920.257623</v>
      </c>
      <c r="P9" s="23">
        <v>49.852276000000003</v>
      </c>
      <c r="Q9" s="23">
        <v>55.491256</v>
      </c>
      <c r="R9" s="23">
        <v>0</v>
      </c>
      <c r="S9" s="23">
        <v>0</v>
      </c>
      <c r="T9" s="8">
        <v>0.18661700000000001</v>
      </c>
      <c r="U9" s="8">
        <v>1.1331450000000001</v>
      </c>
      <c r="V9" s="8">
        <v>2.7307090000000001</v>
      </c>
      <c r="W9" s="8">
        <v>4.1311840000000002</v>
      </c>
      <c r="X9" s="8">
        <v>0.44456699999999999</v>
      </c>
      <c r="Y9" s="8">
        <v>2.7285E-2</v>
      </c>
      <c r="Z9" s="8">
        <v>3.8809000000000003E-2</v>
      </c>
      <c r="AA9" s="8">
        <v>0</v>
      </c>
      <c r="AB9" s="8">
        <v>0</v>
      </c>
      <c r="AC9">
        <v>3.8674E-2</v>
      </c>
      <c r="AD9">
        <v>2.7366999999999999E-2</v>
      </c>
    </row>
    <row r="10" spans="1:30" x14ac:dyDescent="0.3">
      <c r="A10" t="s">
        <v>8</v>
      </c>
      <c r="B10" s="1">
        <v>43904</v>
      </c>
      <c r="C10" s="1"/>
      <c r="D10" s="8">
        <v>644.5</v>
      </c>
      <c r="E10" s="8">
        <v>0.53851648071345048</v>
      </c>
      <c r="F10" s="5">
        <v>406</v>
      </c>
      <c r="G10" s="5" t="s">
        <v>41</v>
      </c>
      <c r="H10" s="8"/>
      <c r="I10" s="8"/>
      <c r="J10" s="8"/>
      <c r="K10" s="8"/>
      <c r="L10" s="8"/>
      <c r="M10" s="23">
        <v>25212.462675999999</v>
      </c>
      <c r="N10" s="23">
        <v>25924.669611000001</v>
      </c>
      <c r="O10" s="23">
        <v>2503.8508550000001</v>
      </c>
      <c r="P10" s="23">
        <v>67.479736000000003</v>
      </c>
      <c r="Q10" s="23">
        <v>75.274437000000006</v>
      </c>
      <c r="R10" s="23">
        <v>0</v>
      </c>
      <c r="S10" s="23">
        <v>5.3289999999999997E-2</v>
      </c>
      <c r="T10" s="8">
        <v>8.4062999999999999E-2</v>
      </c>
      <c r="U10" s="8">
        <v>1.085027</v>
      </c>
      <c r="V10" s="8">
        <v>3.2471779999999999</v>
      </c>
      <c r="W10" s="8">
        <v>2.7153830000000001</v>
      </c>
      <c r="X10" s="8">
        <v>0.30169000000000001</v>
      </c>
      <c r="Y10" s="8">
        <v>3.7707999999999998E-2</v>
      </c>
      <c r="Z10" s="8">
        <v>3.3741E-2</v>
      </c>
      <c r="AA10" s="8">
        <v>0</v>
      </c>
      <c r="AB10" s="8">
        <v>0</v>
      </c>
      <c r="AC10">
        <v>2.8757999999999999E-2</v>
      </c>
      <c r="AD10">
        <v>2.5061E-2</v>
      </c>
    </row>
    <row r="11" spans="1:30" x14ac:dyDescent="0.3">
      <c r="A11" t="s">
        <v>19</v>
      </c>
      <c r="B11" s="1">
        <v>43905</v>
      </c>
      <c r="C11" s="1"/>
      <c r="D11" s="8">
        <v>460.9</v>
      </c>
      <c r="E11" s="8">
        <v>0.31622776601683794</v>
      </c>
      <c r="F11" s="5">
        <v>506</v>
      </c>
      <c r="G11" s="5" t="s">
        <v>11</v>
      </c>
      <c r="H11" s="8"/>
      <c r="I11" s="8"/>
      <c r="J11" s="8"/>
      <c r="K11" s="8"/>
      <c r="L11" s="8"/>
      <c r="M11" s="23" t="s">
        <v>10</v>
      </c>
      <c r="N11" s="23">
        <v>295042.96809699998</v>
      </c>
      <c r="O11" s="23">
        <v>29663.351879999998</v>
      </c>
      <c r="P11" s="23" t="s">
        <v>10</v>
      </c>
      <c r="Q11" s="23">
        <v>992.493111</v>
      </c>
      <c r="R11" s="23">
        <v>0</v>
      </c>
      <c r="S11" s="23">
        <v>0</v>
      </c>
      <c r="T11" s="8">
        <v>0</v>
      </c>
      <c r="U11" s="8">
        <v>10.647724</v>
      </c>
      <c r="V11" s="8" t="s">
        <v>10</v>
      </c>
      <c r="W11" s="8">
        <v>156.97698800000001</v>
      </c>
      <c r="X11" s="8">
        <v>9.3188469999999999</v>
      </c>
      <c r="Y11" s="8" t="s">
        <v>10</v>
      </c>
      <c r="Z11" s="8">
        <v>0.71363299999999996</v>
      </c>
      <c r="AA11" s="8">
        <v>0</v>
      </c>
      <c r="AB11" s="8">
        <v>0</v>
      </c>
      <c r="AC11">
        <v>0.268071</v>
      </c>
      <c r="AD11">
        <v>0.14111599999999999</v>
      </c>
    </row>
    <row r="12" spans="1:30" x14ac:dyDescent="0.3">
      <c r="A12" t="s">
        <v>42</v>
      </c>
      <c r="B12" s="1">
        <v>43907</v>
      </c>
      <c r="C12" s="1"/>
      <c r="D12" s="8">
        <v>44.1</v>
      </c>
      <c r="E12" s="8">
        <v>0.31622776601683794</v>
      </c>
      <c r="F12" s="5">
        <v>506</v>
      </c>
      <c r="G12" s="5" t="s">
        <v>11</v>
      </c>
      <c r="H12" s="8"/>
      <c r="I12" s="8"/>
      <c r="J12" s="8"/>
      <c r="K12" s="8"/>
      <c r="L12" s="8"/>
      <c r="M12" s="23" t="s">
        <v>10</v>
      </c>
      <c r="N12" s="23">
        <v>59949.889832000001</v>
      </c>
      <c r="O12" s="23">
        <v>6057.05825</v>
      </c>
      <c r="P12" s="23">
        <v>158.915279</v>
      </c>
      <c r="Q12" s="23">
        <v>178.46498</v>
      </c>
      <c r="R12" s="23">
        <v>0</v>
      </c>
      <c r="S12" s="23">
        <v>0</v>
      </c>
      <c r="T12" s="8">
        <v>0.54863799999999996</v>
      </c>
      <c r="U12" s="8">
        <v>3.4552170000000002</v>
      </c>
      <c r="V12" s="8">
        <v>0.70965999999999996</v>
      </c>
      <c r="W12" s="8">
        <v>25.306376</v>
      </c>
      <c r="X12" s="8">
        <v>2.3374899999999998</v>
      </c>
      <c r="Y12" s="8">
        <v>7.1377999999999997E-2</v>
      </c>
      <c r="Z12" s="8">
        <v>9.3785999999999994E-2</v>
      </c>
      <c r="AA12" s="8">
        <v>0</v>
      </c>
      <c r="AB12" s="8">
        <v>0</v>
      </c>
      <c r="AC12">
        <v>0.15232699999999999</v>
      </c>
      <c r="AD12">
        <v>4.5335E-2</v>
      </c>
    </row>
    <row r="13" spans="1:30" x14ac:dyDescent="0.3">
      <c r="B13" s="1"/>
      <c r="C13" s="1"/>
      <c r="D13" s="8"/>
      <c r="E13" s="8"/>
      <c r="F13" s="5"/>
      <c r="G13" s="5"/>
      <c r="H13" s="8"/>
      <c r="I13" s="8"/>
      <c r="J13" s="8"/>
      <c r="K13" s="8"/>
      <c r="L13" s="8"/>
      <c r="M13" s="23"/>
      <c r="N13" s="23"/>
      <c r="O13" s="23"/>
      <c r="P13" s="23"/>
      <c r="Q13" s="23"/>
      <c r="R13" s="23"/>
      <c r="S13" s="23"/>
      <c r="T13" s="8"/>
      <c r="U13" s="8"/>
      <c r="V13" s="8"/>
      <c r="W13" s="8"/>
      <c r="X13" s="8"/>
      <c r="Y13" s="8"/>
      <c r="Z13" s="8"/>
      <c r="AA13" s="8"/>
      <c r="AB13" s="8"/>
    </row>
    <row r="14" spans="1:30" x14ac:dyDescent="0.3">
      <c r="A14" t="s">
        <v>98</v>
      </c>
      <c r="B14" s="1">
        <v>44050</v>
      </c>
      <c r="C14" s="1"/>
      <c r="D14" s="8">
        <v>149</v>
      </c>
      <c r="E14" s="8">
        <v>0.3</v>
      </c>
      <c r="F14" s="5">
        <v>506</v>
      </c>
      <c r="G14" s="5" t="s">
        <v>97</v>
      </c>
      <c r="H14" s="8"/>
      <c r="I14" s="8"/>
      <c r="J14" s="8"/>
      <c r="K14" s="8"/>
      <c r="L14" s="8"/>
      <c r="M14" s="8">
        <v>47904.141763</v>
      </c>
      <c r="N14" s="8">
        <v>49125.289675</v>
      </c>
      <c r="O14" s="8">
        <v>4956.0821599999999</v>
      </c>
      <c r="P14" s="8">
        <v>127.710205</v>
      </c>
      <c r="Q14" s="8">
        <v>142.843008</v>
      </c>
      <c r="R14" s="8">
        <v>143.53554600000001</v>
      </c>
      <c r="S14" s="8">
        <v>0.52648899999999998</v>
      </c>
      <c r="T14" s="8">
        <v>1.559507</v>
      </c>
      <c r="U14" s="8">
        <v>1.945157</v>
      </c>
      <c r="V14" s="8">
        <v>4.559539</v>
      </c>
      <c r="W14" s="8">
        <v>4.2255520000000004</v>
      </c>
      <c r="X14" s="8">
        <v>0.37911600000000001</v>
      </c>
      <c r="Y14" s="8">
        <v>3.4334999999999997E-2</v>
      </c>
      <c r="Z14" s="8">
        <v>5.2673999999999999E-2</v>
      </c>
      <c r="AA14" s="8">
        <v>11.333743</v>
      </c>
      <c r="AB14" s="8">
        <v>2.0528999999999999E-2</v>
      </c>
      <c r="AC14">
        <v>6.9088999999999998E-2</v>
      </c>
      <c r="AD14">
        <v>6.0297999999999997E-2</v>
      </c>
    </row>
    <row r="15" spans="1:30" x14ac:dyDescent="0.3">
      <c r="A15" t="s">
        <v>99</v>
      </c>
      <c r="B15" s="1">
        <v>44051</v>
      </c>
      <c r="C15" s="1"/>
      <c r="D15" s="8">
        <v>287.8</v>
      </c>
      <c r="E15" s="8">
        <v>0.3</v>
      </c>
      <c r="F15" s="5">
        <v>506</v>
      </c>
      <c r="G15" s="5" t="s">
        <v>97</v>
      </c>
      <c r="H15" s="8"/>
      <c r="I15" s="8"/>
      <c r="J15" s="8"/>
      <c r="K15" s="8"/>
      <c r="L15" s="8"/>
      <c r="M15" s="8">
        <v>40901.644957999997</v>
      </c>
      <c r="N15" s="8">
        <v>41952.188453000002</v>
      </c>
      <c r="O15" s="8">
        <v>4230.1990260000002</v>
      </c>
      <c r="P15" s="8">
        <v>111.089911</v>
      </c>
      <c r="Q15" s="8">
        <v>123.566541</v>
      </c>
      <c r="R15" s="8">
        <v>55.369982999999998</v>
      </c>
      <c r="S15" s="8">
        <v>0.45707399999999998</v>
      </c>
      <c r="T15" s="8">
        <v>1.348363</v>
      </c>
      <c r="U15" s="8">
        <v>1.5921129999999999</v>
      </c>
      <c r="V15" s="8">
        <v>6.646109</v>
      </c>
      <c r="W15" s="8">
        <v>6.2277189999999996</v>
      </c>
      <c r="X15" s="8">
        <v>0.47974299999999998</v>
      </c>
      <c r="Y15" s="8">
        <v>3.3868000000000002E-2</v>
      </c>
      <c r="Z15" s="8">
        <v>5.2380999999999997E-2</v>
      </c>
      <c r="AA15" s="8">
        <v>5.9661390000000001</v>
      </c>
      <c r="AB15" s="8">
        <v>2.2926999999999999E-2</v>
      </c>
      <c r="AC15">
        <v>4.6567999999999998E-2</v>
      </c>
      <c r="AD15">
        <v>5.2259E-2</v>
      </c>
    </row>
    <row r="16" spans="1:30" x14ac:dyDescent="0.3">
      <c r="A16" t="s">
        <v>83</v>
      </c>
      <c r="B16" s="1">
        <v>44051</v>
      </c>
      <c r="C16" s="1"/>
      <c r="D16" s="8">
        <v>130.1</v>
      </c>
      <c r="E16" s="8">
        <v>0.3</v>
      </c>
      <c r="F16" s="5">
        <v>506</v>
      </c>
      <c r="G16" s="5" t="s">
        <v>97</v>
      </c>
      <c r="H16" s="8"/>
      <c r="I16" s="8"/>
      <c r="J16" s="8"/>
      <c r="K16" s="8"/>
      <c r="L16" s="8"/>
      <c r="M16" s="8">
        <v>32036.910400000001</v>
      </c>
      <c r="N16" s="8">
        <v>32849.975317999997</v>
      </c>
      <c r="O16" s="8">
        <v>3295.9476559999998</v>
      </c>
      <c r="P16" s="8">
        <v>87.141510999999994</v>
      </c>
      <c r="Q16" s="8">
        <v>96.429927000000006</v>
      </c>
      <c r="R16" s="8">
        <v>136.485646</v>
      </c>
      <c r="S16" s="8">
        <v>0.42212300000000003</v>
      </c>
      <c r="T16" s="8">
        <v>1.294397</v>
      </c>
      <c r="U16" s="8">
        <v>1.8794360000000001</v>
      </c>
      <c r="V16" s="8">
        <v>6.6547109999999998</v>
      </c>
      <c r="W16" s="8">
        <v>5.6355389999999996</v>
      </c>
      <c r="X16" s="8">
        <v>0.53753600000000001</v>
      </c>
      <c r="Y16" s="8">
        <v>3.1123000000000001E-2</v>
      </c>
      <c r="Z16" s="8">
        <v>5.0856999999999999E-2</v>
      </c>
      <c r="AA16" s="8">
        <v>5.4084820000000002</v>
      </c>
      <c r="AB16" s="8">
        <v>1.3247E-2</v>
      </c>
      <c r="AC16">
        <v>5.5750000000000001E-2</v>
      </c>
      <c r="AD16">
        <v>4.5721999999999999E-2</v>
      </c>
    </row>
    <row r="19" spans="1:30" x14ac:dyDescent="0.3">
      <c r="A19" s="28" t="s">
        <v>134</v>
      </c>
      <c r="B19" s="29">
        <v>44123</v>
      </c>
      <c r="C19" s="29"/>
      <c r="D19">
        <v>296.39999999999998</v>
      </c>
      <c r="E19">
        <v>0.42</v>
      </c>
      <c r="F19">
        <v>506</v>
      </c>
      <c r="G19" t="s">
        <v>97</v>
      </c>
      <c r="M19">
        <v>27219.934557</v>
      </c>
      <c r="N19" s="30">
        <v>27852.169113</v>
      </c>
      <c r="O19">
        <v>2822.1089240000001</v>
      </c>
      <c r="P19">
        <v>72.090078000000005</v>
      </c>
      <c r="Q19">
        <v>82.154939999999996</v>
      </c>
      <c r="R19" s="8">
        <v>89.950985000000003</v>
      </c>
      <c r="S19">
        <v>0.316384</v>
      </c>
      <c r="T19">
        <v>0.99087999999999998</v>
      </c>
      <c r="U19">
        <v>1.021952</v>
      </c>
      <c r="V19">
        <v>4.0770169999999997</v>
      </c>
      <c r="W19">
        <v>3.7789389999999998</v>
      </c>
      <c r="X19">
        <v>0.33557500000000001</v>
      </c>
      <c r="Y19">
        <v>4.0078000000000003E-2</v>
      </c>
      <c r="Z19">
        <v>5.1232E-2</v>
      </c>
      <c r="AA19">
        <v>7.0835439999999998</v>
      </c>
      <c r="AB19">
        <v>1.6369000000000002E-2</v>
      </c>
      <c r="AC19">
        <v>3.6491999999999997E-2</v>
      </c>
      <c r="AD19">
        <v>3.9593999999999997E-2</v>
      </c>
    </row>
    <row r="20" spans="1:30" x14ac:dyDescent="0.3">
      <c r="A20" s="28" t="s">
        <v>135</v>
      </c>
      <c r="B20" s="29">
        <v>44124</v>
      </c>
      <c r="C20" s="29"/>
      <c r="D20">
        <v>93.699999999999989</v>
      </c>
      <c r="E20">
        <v>0.42</v>
      </c>
      <c r="F20">
        <v>506</v>
      </c>
      <c r="G20" t="s">
        <v>97</v>
      </c>
      <c r="M20">
        <v>24638.037552999998</v>
      </c>
      <c r="N20" s="30">
        <v>25214.929886000002</v>
      </c>
      <c r="O20">
        <v>2549.8613009999999</v>
      </c>
      <c r="P20">
        <v>65.264679999999998</v>
      </c>
      <c r="Q20">
        <v>74.300579999999997</v>
      </c>
      <c r="R20" s="8">
        <v>74.696578000000002</v>
      </c>
      <c r="S20">
        <v>0.32071499999999997</v>
      </c>
      <c r="T20">
        <v>1.0166660000000001</v>
      </c>
      <c r="U20">
        <v>1.056527</v>
      </c>
      <c r="V20">
        <v>3.19645</v>
      </c>
      <c r="W20">
        <v>3.277609</v>
      </c>
      <c r="X20">
        <v>0.40611599999999998</v>
      </c>
      <c r="Y20">
        <v>4.5229999999999999E-2</v>
      </c>
      <c r="Z20">
        <v>6.4313999999999996E-2</v>
      </c>
      <c r="AA20">
        <v>7.5318880000000004</v>
      </c>
      <c r="AB20">
        <v>1.9007E-2</v>
      </c>
      <c r="AC20">
        <v>3.6112999999999999E-2</v>
      </c>
      <c r="AD20">
        <v>5.9228000000000003E-2</v>
      </c>
    </row>
    <row r="22" spans="1:30" x14ac:dyDescent="0.3">
      <c r="A22" t="s">
        <v>172</v>
      </c>
      <c r="B22" t="s">
        <v>173</v>
      </c>
      <c r="G22" t="s">
        <v>190</v>
      </c>
      <c r="M22">
        <v>11.774524</v>
      </c>
      <c r="N22">
        <v>11.229665000000001</v>
      </c>
      <c r="O22" t="s">
        <v>10</v>
      </c>
      <c r="P22">
        <v>1.2799999999999999E-4</v>
      </c>
      <c r="Q22" t="s">
        <v>10</v>
      </c>
      <c r="R22">
        <v>21.829270999999999</v>
      </c>
      <c r="S22" s="6">
        <v>-7.7089999999999997E-3</v>
      </c>
      <c r="T22" s="6">
        <v>0.12831200000000001</v>
      </c>
      <c r="U22" s="6">
        <v>-2.9198000000000002E-2</v>
      </c>
      <c r="V22" s="6">
        <v>0.44422</v>
      </c>
      <c r="W22">
        <v>0.43175200000000002</v>
      </c>
      <c r="X22" t="s">
        <v>10</v>
      </c>
      <c r="Y22">
        <v>2.5000000000000001E-5</v>
      </c>
      <c r="Z22" t="s">
        <v>10</v>
      </c>
      <c r="AA22">
        <v>1.198887</v>
      </c>
      <c r="AB22">
        <v>3.2097000000000001E-2</v>
      </c>
      <c r="AC22">
        <v>3.7858000000000003E-2</v>
      </c>
      <c r="AD22">
        <v>3.8418000000000001E-2</v>
      </c>
    </row>
    <row r="23" spans="1:30" x14ac:dyDescent="0.3">
      <c r="A23" t="s">
        <v>174</v>
      </c>
      <c r="B23" t="s">
        <v>175</v>
      </c>
      <c r="G23" t="s">
        <v>190</v>
      </c>
      <c r="H23">
        <f>350.84-337.57</f>
        <v>13.269999999999982</v>
      </c>
      <c r="M23" t="s">
        <v>10</v>
      </c>
      <c r="N23">
        <v>154915.72573199999</v>
      </c>
      <c r="O23">
        <v>15671.453409</v>
      </c>
      <c r="P23" t="s">
        <v>10</v>
      </c>
      <c r="Q23">
        <v>451.07748099999998</v>
      </c>
      <c r="R23">
        <v>37.128058000000003</v>
      </c>
      <c r="S23" s="6">
        <v>0.41794100000000001</v>
      </c>
      <c r="T23" s="6">
        <v>0.47734799999999999</v>
      </c>
      <c r="U23" s="6">
        <v>0.32073600000000002</v>
      </c>
      <c r="V23" s="6" t="s">
        <v>10</v>
      </c>
      <c r="W23">
        <v>83.678173000000001</v>
      </c>
      <c r="X23">
        <v>2.274702</v>
      </c>
      <c r="Y23" t="s">
        <v>10</v>
      </c>
      <c r="Z23">
        <v>0.109823</v>
      </c>
      <c r="AA23">
        <v>23.584085999999999</v>
      </c>
      <c r="AB23">
        <v>4.8587999999999999E-2</v>
      </c>
      <c r="AC23">
        <v>6.7734000000000003E-2</v>
      </c>
      <c r="AD23">
        <v>2.7508999999999999E-2</v>
      </c>
    </row>
    <row r="24" spans="1:30" x14ac:dyDescent="0.3">
      <c r="A24" t="s">
        <v>177</v>
      </c>
      <c r="B24" t="s">
        <v>178</v>
      </c>
      <c r="G24" t="s">
        <v>190</v>
      </c>
      <c r="H24">
        <f>590.99-578.14</f>
        <v>12.850000000000023</v>
      </c>
      <c r="M24" t="s">
        <v>10</v>
      </c>
      <c r="N24">
        <v>81491.616897999993</v>
      </c>
      <c r="O24">
        <v>8221.7374230000005</v>
      </c>
      <c r="P24">
        <v>212.65446299999999</v>
      </c>
      <c r="Q24">
        <v>235.143415</v>
      </c>
      <c r="R24">
        <v>338.23287800000003</v>
      </c>
      <c r="S24" s="6">
        <v>0.46860099999999999</v>
      </c>
      <c r="T24" s="6">
        <v>1.07081</v>
      </c>
      <c r="U24" s="6">
        <v>0.17736499999999999</v>
      </c>
      <c r="V24" s="6" t="s">
        <v>10</v>
      </c>
      <c r="W24">
        <v>8.7962550000000004</v>
      </c>
      <c r="X24">
        <v>1.288896</v>
      </c>
      <c r="Y24">
        <v>5.8056999999999997E-2</v>
      </c>
      <c r="Z24">
        <v>6.6695000000000004E-2</v>
      </c>
      <c r="AA24">
        <v>11.073269</v>
      </c>
      <c r="AB24">
        <v>3.3187000000000001E-2</v>
      </c>
      <c r="AC24">
        <v>4.1473000000000003E-2</v>
      </c>
      <c r="AD24">
        <v>4.0152E-2</v>
      </c>
    </row>
    <row r="25" spans="1:30" x14ac:dyDescent="0.3">
      <c r="A25" t="s">
        <v>180</v>
      </c>
      <c r="B25" t="s">
        <v>181</v>
      </c>
      <c r="G25" t="s">
        <v>190</v>
      </c>
      <c r="H25">
        <f>353.94-341.15</f>
        <v>12.79000000000002</v>
      </c>
      <c r="M25">
        <v>7609.2564519999996</v>
      </c>
      <c r="N25">
        <v>7819.2317430000003</v>
      </c>
      <c r="O25">
        <v>787.33148700000004</v>
      </c>
      <c r="P25">
        <v>21.080362999999998</v>
      </c>
      <c r="Q25">
        <v>22.502465000000001</v>
      </c>
      <c r="R25">
        <v>17.697475000000001</v>
      </c>
      <c r="S25" s="6">
        <v>-4.4275000000000002E-2</v>
      </c>
      <c r="T25" s="6">
        <v>0.12918499999999999</v>
      </c>
      <c r="U25" s="6">
        <v>1.7222999999999999E-2</v>
      </c>
      <c r="V25" s="6">
        <v>1.2344889999999999</v>
      </c>
      <c r="W25">
        <v>1.056775</v>
      </c>
      <c r="X25">
        <v>0.14174500000000001</v>
      </c>
      <c r="Y25">
        <v>2.0022000000000002E-2</v>
      </c>
      <c r="Z25">
        <v>3.4462E-2</v>
      </c>
      <c r="AA25">
        <v>1.6572709999999999</v>
      </c>
      <c r="AB25">
        <v>3.2405999999999997E-2</v>
      </c>
      <c r="AC25">
        <v>3.7881999999999999E-2</v>
      </c>
      <c r="AD25">
        <v>3.0818999999999999E-2</v>
      </c>
    </row>
    <row r="26" spans="1:30" x14ac:dyDescent="0.3">
      <c r="A26" t="s">
        <v>182</v>
      </c>
      <c r="B26" t="s">
        <v>181</v>
      </c>
      <c r="G26" t="s">
        <v>190</v>
      </c>
      <c r="H26">
        <f>591.03-578.21</f>
        <v>12.819999999999936</v>
      </c>
      <c r="M26" t="s">
        <v>10</v>
      </c>
      <c r="N26">
        <v>87352.680177000002</v>
      </c>
      <c r="O26">
        <v>8814.7432769999996</v>
      </c>
      <c r="P26">
        <v>227.58574200000001</v>
      </c>
      <c r="Q26">
        <v>252.13931500000001</v>
      </c>
      <c r="R26">
        <v>51.240760999999999</v>
      </c>
      <c r="S26" s="6">
        <v>0.38213900000000001</v>
      </c>
      <c r="T26" s="6">
        <v>0.35336400000000001</v>
      </c>
      <c r="U26" s="6">
        <v>0.26602100000000001</v>
      </c>
      <c r="V26" s="6" t="s">
        <v>10</v>
      </c>
      <c r="W26">
        <v>11.706637000000001</v>
      </c>
      <c r="X26">
        <v>1.11839</v>
      </c>
      <c r="Y26">
        <v>7.9600000000000004E-2</v>
      </c>
      <c r="Z26">
        <v>4.6407999999999998E-2</v>
      </c>
      <c r="AA26">
        <v>11.747342</v>
      </c>
      <c r="AB26">
        <v>4.0221E-2</v>
      </c>
      <c r="AC26">
        <v>5.2776999999999998E-2</v>
      </c>
      <c r="AD26">
        <v>2.9524000000000002E-2</v>
      </c>
    </row>
    <row r="27" spans="1:30" x14ac:dyDescent="0.3">
      <c r="A27" s="32"/>
      <c r="B27" s="32"/>
      <c r="C27" s="32"/>
      <c r="H27" s="32"/>
      <c r="I27" s="32"/>
      <c r="J27" s="32"/>
      <c r="K27" s="32"/>
      <c r="L27" s="32"/>
    </row>
    <row r="28" spans="1:30" x14ac:dyDescent="0.3">
      <c r="B28" s="29">
        <v>44053</v>
      </c>
      <c r="C28" s="29"/>
      <c r="G28" t="s">
        <v>190</v>
      </c>
    </row>
    <row r="29" spans="1:30" x14ac:dyDescent="0.3">
      <c r="A29" t="s">
        <v>86</v>
      </c>
      <c r="B29" s="29">
        <v>44053</v>
      </c>
      <c r="C29" s="29"/>
      <c r="G29" t="s">
        <v>190</v>
      </c>
      <c r="H29">
        <v>12.83</v>
      </c>
      <c r="M29" s="8" t="s">
        <v>10</v>
      </c>
      <c r="N29" s="8">
        <v>58765.109251000002</v>
      </c>
      <c r="O29" s="8">
        <v>5922.8075120000003</v>
      </c>
      <c r="P29" s="8">
        <v>151.18754000000001</v>
      </c>
      <c r="Q29" s="8">
        <v>169.19845699999999</v>
      </c>
      <c r="R29" s="8">
        <v>13.789154</v>
      </c>
      <c r="S29" s="8">
        <v>0.41018100000000002</v>
      </c>
      <c r="T29" s="8">
        <v>1.900671</v>
      </c>
      <c r="U29" s="8">
        <v>1.7950360000000001</v>
      </c>
      <c r="V29" s="8" t="s">
        <v>10</v>
      </c>
      <c r="W29" s="8">
        <v>10.060357</v>
      </c>
      <c r="X29" s="8">
        <v>0.90536799999999995</v>
      </c>
      <c r="Y29" s="8">
        <v>4.6002000000000001E-2</v>
      </c>
      <c r="Z29" s="8">
        <v>6.8769999999999998E-2</v>
      </c>
      <c r="AA29" s="8">
        <v>8.8314970000000006</v>
      </c>
      <c r="AB29" s="8">
        <v>1.9831999999999999E-2</v>
      </c>
      <c r="AC29">
        <v>6.6074999999999995E-2</v>
      </c>
      <c r="AD29">
        <v>7.0612999999999995E-2</v>
      </c>
    </row>
    <row r="30" spans="1:30" x14ac:dyDescent="0.3">
      <c r="A30" t="s">
        <v>87</v>
      </c>
      <c r="B30" s="29">
        <v>44054</v>
      </c>
      <c r="C30" s="29"/>
      <c r="G30" t="s">
        <v>190</v>
      </c>
      <c r="H30">
        <v>12.89</v>
      </c>
      <c r="M30" s="8">
        <v>6868.8255909999998</v>
      </c>
      <c r="N30" s="8">
        <v>7040.9777519999998</v>
      </c>
      <c r="O30" s="8">
        <v>702.93692399999998</v>
      </c>
      <c r="P30" s="8">
        <v>18.47186</v>
      </c>
      <c r="Q30" s="8">
        <v>20.252182999999999</v>
      </c>
      <c r="R30" s="8">
        <v>18.357161999999999</v>
      </c>
      <c r="S30" s="8">
        <v>8.4877999999999995E-2</v>
      </c>
      <c r="T30" s="8">
        <v>0.31122899999999998</v>
      </c>
      <c r="U30" s="8">
        <v>0.96423800000000004</v>
      </c>
      <c r="V30" s="8">
        <v>1.110252</v>
      </c>
      <c r="W30" s="8">
        <v>1.0361579999999999</v>
      </c>
      <c r="X30" s="8">
        <v>0.116296</v>
      </c>
      <c r="Y30" s="8">
        <v>1.3858000000000001E-2</v>
      </c>
      <c r="Z30" s="8">
        <v>4.1690999999999999E-2</v>
      </c>
      <c r="AA30" s="8">
        <v>1.5294810000000001</v>
      </c>
      <c r="AB30" s="8">
        <v>1.6622000000000001E-2</v>
      </c>
      <c r="AC30">
        <v>1.7672E-2</v>
      </c>
      <c r="AD30">
        <v>2.8319E-2</v>
      </c>
    </row>
    <row r="31" spans="1:30" x14ac:dyDescent="0.3">
      <c r="A31" t="s">
        <v>88</v>
      </c>
      <c r="B31" s="29">
        <v>44054</v>
      </c>
      <c r="C31" s="29"/>
      <c r="G31" t="s">
        <v>190</v>
      </c>
      <c r="H31">
        <v>12.99</v>
      </c>
      <c r="M31" s="8">
        <v>9083.6165870000004</v>
      </c>
      <c r="N31" s="8">
        <v>9309.0552900000002</v>
      </c>
      <c r="O31" s="8">
        <v>937.08535500000005</v>
      </c>
      <c r="P31" s="8">
        <v>24.54964</v>
      </c>
      <c r="Q31" s="8">
        <v>26.919661999999999</v>
      </c>
      <c r="R31" s="8">
        <v>27.680101000000001</v>
      </c>
      <c r="S31" s="8">
        <v>0.14147000000000001</v>
      </c>
      <c r="T31" s="8">
        <v>0.48946699999999999</v>
      </c>
      <c r="U31" s="8">
        <v>1.051647</v>
      </c>
      <c r="V31" s="8">
        <v>2.0857320000000001</v>
      </c>
      <c r="W31" s="8">
        <v>1.5783259999999999</v>
      </c>
      <c r="X31" s="8">
        <v>0.174265</v>
      </c>
      <c r="Y31" s="8">
        <v>2.3708E-2</v>
      </c>
      <c r="Z31" s="8">
        <v>4.2049999999999997E-2</v>
      </c>
      <c r="AA31" s="8">
        <v>2.4852789999999998</v>
      </c>
      <c r="AB31" s="8">
        <v>1.7822000000000001E-2</v>
      </c>
      <c r="AC31">
        <v>2.3529000000000001E-2</v>
      </c>
      <c r="AD31">
        <v>4.0557000000000003E-2</v>
      </c>
    </row>
    <row r="32" spans="1:30" x14ac:dyDescent="0.3">
      <c r="A32" t="s">
        <v>90</v>
      </c>
      <c r="B32" s="29">
        <v>44055</v>
      </c>
      <c r="C32" s="29"/>
      <c r="G32" t="s">
        <v>190</v>
      </c>
      <c r="H32">
        <v>12.94</v>
      </c>
      <c r="M32">
        <v>3352.0854859999999</v>
      </c>
      <c r="N32">
        <v>5741.9814349999997</v>
      </c>
      <c r="O32">
        <v>600.23359200000004</v>
      </c>
      <c r="P32">
        <v>265.616488</v>
      </c>
      <c r="Q32">
        <v>6085.8007200000002</v>
      </c>
      <c r="R32">
        <v>16993.635405000001</v>
      </c>
      <c r="S32" s="5">
        <v>29.188337000000001</v>
      </c>
      <c r="T32" s="6">
        <v>132.19981799999999</v>
      </c>
      <c r="U32" s="6">
        <v>90.985831000000005</v>
      </c>
      <c r="V32" s="6">
        <v>13.488988000000001</v>
      </c>
      <c r="W32">
        <v>15.746097000000001</v>
      </c>
      <c r="X32">
        <v>2.7060490000000001</v>
      </c>
      <c r="Y32">
        <v>0.189915</v>
      </c>
      <c r="Z32">
        <v>2.8813780000000002</v>
      </c>
      <c r="AA32">
        <v>715.42788399999995</v>
      </c>
      <c r="AB32">
        <v>0.54037999999999997</v>
      </c>
      <c r="AC32">
        <v>2.4114580000000001</v>
      </c>
      <c r="AD32">
        <v>2.0068199999999998</v>
      </c>
    </row>
    <row r="33" spans="1:30" x14ac:dyDescent="0.3">
      <c r="A33" t="s">
        <v>91</v>
      </c>
      <c r="B33" s="29">
        <v>44056</v>
      </c>
      <c r="C33" s="29"/>
      <c r="G33" t="s">
        <v>190</v>
      </c>
      <c r="H33">
        <v>12.740000000000009</v>
      </c>
      <c r="M33">
        <v>3112.2732700000001</v>
      </c>
      <c r="N33">
        <v>3189.5764530000001</v>
      </c>
      <c r="O33">
        <v>318.23791</v>
      </c>
      <c r="P33">
        <v>8.3756629999999994</v>
      </c>
      <c r="Q33">
        <v>9.1761510000000008</v>
      </c>
      <c r="R33">
        <v>41.570431999999997</v>
      </c>
      <c r="S33" s="5">
        <v>9.5455999999999999E-2</v>
      </c>
      <c r="T33" s="6">
        <v>0.35682999999999998</v>
      </c>
      <c r="U33" s="6">
        <v>1.1680440000000001</v>
      </c>
      <c r="V33" s="6">
        <v>0.64462200000000003</v>
      </c>
      <c r="W33">
        <v>0.57788499999999998</v>
      </c>
      <c r="X33">
        <v>0.104986</v>
      </c>
      <c r="Y33">
        <v>1.1672999999999999E-2</v>
      </c>
      <c r="Z33">
        <v>4.6101999999999997E-2</v>
      </c>
      <c r="AA33">
        <v>1.997128</v>
      </c>
      <c r="AB33">
        <v>1.8534999999999999E-2</v>
      </c>
      <c r="AC33">
        <v>1.8676999999999999E-2</v>
      </c>
      <c r="AD33">
        <v>3.8936999999999999E-2</v>
      </c>
    </row>
    <row r="34" spans="1:30" x14ac:dyDescent="0.3">
      <c r="A34" t="s">
        <v>92</v>
      </c>
      <c r="B34" s="29">
        <v>44057</v>
      </c>
      <c r="C34" s="29"/>
      <c r="G34" t="s">
        <v>190</v>
      </c>
      <c r="M34">
        <v>22.787234000000002</v>
      </c>
      <c r="N34">
        <v>23.496696</v>
      </c>
      <c r="O34">
        <v>1.620922</v>
      </c>
      <c r="P34">
        <v>4.3617000000000003E-2</v>
      </c>
      <c r="Q34" t="s">
        <v>10</v>
      </c>
      <c r="R34">
        <v>27.302662000000002</v>
      </c>
      <c r="S34" s="5" t="s">
        <v>10</v>
      </c>
      <c r="T34" s="6">
        <v>0.163469</v>
      </c>
      <c r="U34" s="6">
        <v>0.95178300000000005</v>
      </c>
      <c r="V34" s="6">
        <v>0.58150000000000002</v>
      </c>
      <c r="W34">
        <v>0.58971099999999999</v>
      </c>
      <c r="X34">
        <v>4.8522999999999997E-2</v>
      </c>
      <c r="Y34">
        <v>1.132E-3</v>
      </c>
      <c r="Z34" t="s">
        <v>10</v>
      </c>
      <c r="AA34">
        <v>0.93549099999999996</v>
      </c>
      <c r="AB34" t="s">
        <v>10</v>
      </c>
      <c r="AC34">
        <v>1.5374000000000001E-2</v>
      </c>
      <c r="AD34">
        <v>2.8389000000000001E-2</v>
      </c>
    </row>
    <row r="35" spans="1:30" x14ac:dyDescent="0.3">
      <c r="A35" t="s">
        <v>93</v>
      </c>
      <c r="B35" s="29">
        <v>44057</v>
      </c>
      <c r="C35" s="29"/>
      <c r="G35" t="s">
        <v>190</v>
      </c>
      <c r="H35">
        <f>359.7-346.78</f>
        <v>12.920000000000016</v>
      </c>
      <c r="M35">
        <v>2432.0802450000001</v>
      </c>
      <c r="N35">
        <v>2490.3216510000002</v>
      </c>
      <c r="O35">
        <v>250.42899299999999</v>
      </c>
      <c r="P35">
        <v>6.5800159999999996</v>
      </c>
      <c r="Q35" s="6">
        <v>7.2426769999999996</v>
      </c>
      <c r="R35" s="6">
        <v>21.845106999999999</v>
      </c>
      <c r="S35" s="5" t="s">
        <v>10</v>
      </c>
      <c r="T35" s="6">
        <v>0.21182500000000001</v>
      </c>
      <c r="U35" s="6">
        <v>0.94989599999999996</v>
      </c>
      <c r="V35" s="6">
        <v>0.70983099999999999</v>
      </c>
      <c r="W35">
        <v>0.77084900000000001</v>
      </c>
      <c r="X35">
        <v>9.6750000000000003E-2</v>
      </c>
      <c r="Y35">
        <v>9.2870000000000001E-3</v>
      </c>
      <c r="Z35">
        <v>3.9295999999999998E-2</v>
      </c>
      <c r="AA35">
        <v>1.108244</v>
      </c>
      <c r="AB35" t="s">
        <v>10</v>
      </c>
      <c r="AC35">
        <v>1.9875E-2</v>
      </c>
      <c r="AD35">
        <v>3.4093999999999999E-2</v>
      </c>
    </row>
    <row r="36" spans="1:30" x14ac:dyDescent="0.3">
      <c r="A36" t="s">
        <v>94</v>
      </c>
      <c r="B36" s="29">
        <v>44058</v>
      </c>
      <c r="C36" s="29"/>
      <c r="G36" t="s">
        <v>190</v>
      </c>
      <c r="H36">
        <v>13.04</v>
      </c>
      <c r="M36">
        <v>42248.298434999997</v>
      </c>
      <c r="N36">
        <v>43300.960074000002</v>
      </c>
      <c r="O36">
        <v>4370.7900380000001</v>
      </c>
      <c r="P36">
        <v>112.228207</v>
      </c>
      <c r="Q36">
        <v>125.151374</v>
      </c>
      <c r="R36">
        <v>3.845364</v>
      </c>
      <c r="S36" s="5">
        <v>0.345528</v>
      </c>
      <c r="T36" s="6">
        <v>0.96843900000000005</v>
      </c>
      <c r="U36" s="6">
        <v>1.6121209999999999</v>
      </c>
      <c r="V36" s="6">
        <v>7.6762329999999999</v>
      </c>
      <c r="W36">
        <v>7.1196729999999997</v>
      </c>
      <c r="X36">
        <v>0.61114400000000002</v>
      </c>
      <c r="Y36">
        <v>4.0591000000000002E-2</v>
      </c>
      <c r="Z36">
        <v>4.7773000000000003E-2</v>
      </c>
      <c r="AA36">
        <v>4.5349139999999997</v>
      </c>
      <c r="AB36">
        <v>2.2263999999999999E-2</v>
      </c>
      <c r="AC36">
        <v>4.4860999999999998E-2</v>
      </c>
      <c r="AD36">
        <v>5.3095000000000003E-2</v>
      </c>
    </row>
    <row r="37" spans="1:30" x14ac:dyDescent="0.3">
      <c r="A37" s="32"/>
      <c r="B37" s="32"/>
      <c r="C37" s="32"/>
      <c r="G37" t="s">
        <v>190</v>
      </c>
      <c r="H37" s="32"/>
      <c r="I37" s="32"/>
      <c r="J37" s="32"/>
      <c r="K37" s="32"/>
      <c r="L37" s="32"/>
    </row>
    <row r="38" spans="1:30" x14ac:dyDescent="0.3">
      <c r="A38" t="s">
        <v>96</v>
      </c>
      <c r="B38" s="29">
        <v>44083</v>
      </c>
      <c r="C38" s="29"/>
      <c r="G38" t="s">
        <v>190</v>
      </c>
      <c r="H38">
        <f>371.04-357.77</f>
        <v>13.270000000000039</v>
      </c>
      <c r="M38">
        <v>764.347129</v>
      </c>
      <c r="N38">
        <v>782.21613100000002</v>
      </c>
      <c r="O38">
        <v>77.976681999999997</v>
      </c>
      <c r="P38">
        <v>2.0329440000000001</v>
      </c>
      <c r="Q38" s="5">
        <v>2.2305069999999998</v>
      </c>
      <c r="R38" s="5">
        <v>42.822654</v>
      </c>
      <c r="S38" s="5">
        <v>6.6786999999999999E-2</v>
      </c>
      <c r="T38" s="6">
        <v>0.22490199999999999</v>
      </c>
      <c r="U38" s="6">
        <v>0.86290699999999998</v>
      </c>
      <c r="V38" s="6">
        <v>0.31475199999999998</v>
      </c>
      <c r="W38">
        <v>0.26952100000000001</v>
      </c>
      <c r="X38">
        <v>5.459E-2</v>
      </c>
      <c r="Y38">
        <v>6.3109999999999998E-3</v>
      </c>
      <c r="Z38">
        <v>3.1063E-2</v>
      </c>
      <c r="AA38">
        <v>2.099628</v>
      </c>
      <c r="AB38">
        <v>1.9897999999999999E-2</v>
      </c>
      <c r="AC38">
        <v>2.0289999999999999E-2</v>
      </c>
      <c r="AD38">
        <v>3.7992999999999999E-2</v>
      </c>
    </row>
    <row r="39" spans="1:30" x14ac:dyDescent="0.3">
      <c r="A39" t="s">
        <v>183</v>
      </c>
      <c r="B39" s="29">
        <v>44083</v>
      </c>
      <c r="C39" s="29"/>
      <c r="G39" t="s">
        <v>190</v>
      </c>
      <c r="H39">
        <v>13.15</v>
      </c>
      <c r="M39" t="s">
        <v>10</v>
      </c>
      <c r="N39">
        <v>52071.401304999999</v>
      </c>
      <c r="O39">
        <v>5257.1079010000003</v>
      </c>
      <c r="P39">
        <v>133.97803400000001</v>
      </c>
      <c r="Q39">
        <v>150.384558</v>
      </c>
      <c r="R39">
        <v>8.7661020000000001</v>
      </c>
      <c r="S39" s="5">
        <v>0.27893499999999999</v>
      </c>
      <c r="T39" s="6">
        <v>1.3355410000000001</v>
      </c>
      <c r="U39" s="6">
        <v>1.40208</v>
      </c>
      <c r="V39" s="6" t="s">
        <v>10</v>
      </c>
      <c r="W39">
        <v>11.808996</v>
      </c>
      <c r="X39">
        <v>0.98763599999999996</v>
      </c>
      <c r="Y39">
        <v>4.1814999999999998E-2</v>
      </c>
      <c r="Z39">
        <v>7.0146E-2</v>
      </c>
      <c r="AA39">
        <v>10.604179999999999</v>
      </c>
      <c r="AB39">
        <v>1.4618000000000001E-2</v>
      </c>
      <c r="AC39">
        <v>5.3114000000000001E-2</v>
      </c>
      <c r="AD39">
        <v>4.7924000000000001E-2</v>
      </c>
    </row>
    <row r="40" spans="1:30" x14ac:dyDescent="0.3">
      <c r="A40" s="26" t="s">
        <v>184</v>
      </c>
      <c r="B40" s="29">
        <v>44084</v>
      </c>
      <c r="C40" s="29"/>
      <c r="G40" t="s">
        <v>190</v>
      </c>
      <c r="H40">
        <v>13.5</v>
      </c>
      <c r="J40">
        <v>18.8</v>
      </c>
      <c r="K40">
        <v>0.3</v>
      </c>
      <c r="L40" s="1">
        <v>43893</v>
      </c>
      <c r="M40">
        <v>1583.9757589999999</v>
      </c>
      <c r="N40">
        <v>1620.469838</v>
      </c>
      <c r="O40">
        <v>155.60444200000001</v>
      </c>
      <c r="P40">
        <v>4.1402130000000001</v>
      </c>
      <c r="Q40">
        <v>4.5627959999999996</v>
      </c>
      <c r="R40">
        <v>18.207844000000001</v>
      </c>
      <c r="S40" s="5" t="s">
        <v>10</v>
      </c>
      <c r="T40" s="6">
        <v>0.133741</v>
      </c>
      <c r="U40" s="6">
        <v>0.83681399999999995</v>
      </c>
      <c r="V40" s="6">
        <v>0.36932999999999999</v>
      </c>
      <c r="W40">
        <v>0.25045099999999998</v>
      </c>
      <c r="X40">
        <v>5.6793000000000003E-2</v>
      </c>
      <c r="Y40">
        <v>7.3749999999999996E-3</v>
      </c>
      <c r="Z40">
        <v>3.7442999999999997E-2</v>
      </c>
      <c r="AA40">
        <v>1.086463</v>
      </c>
      <c r="AB40" t="s">
        <v>10</v>
      </c>
      <c r="AC40">
        <v>1.238E-2</v>
      </c>
      <c r="AD40">
        <v>2.7373000000000001E-2</v>
      </c>
    </row>
    <row r="41" spans="1:30" x14ac:dyDescent="0.3">
      <c r="B41" s="29"/>
      <c r="C41" s="29"/>
      <c r="S41" s="5"/>
    </row>
    <row r="42" spans="1:30" x14ac:dyDescent="0.3">
      <c r="A42" t="s">
        <v>193</v>
      </c>
      <c r="B42" s="29">
        <v>43809</v>
      </c>
      <c r="C42" s="29"/>
      <c r="D42" s="34">
        <f>488-7.7</f>
        <v>480.3</v>
      </c>
      <c r="E42">
        <v>10</v>
      </c>
      <c r="F42">
        <v>604</v>
      </c>
      <c r="G42" t="s">
        <v>190</v>
      </c>
      <c r="M42">
        <v>6367.998157</v>
      </c>
      <c r="N42" s="30">
        <v>6536.5045360000004</v>
      </c>
      <c r="O42">
        <v>645.21398999999997</v>
      </c>
      <c r="P42">
        <v>17.803878000000001</v>
      </c>
      <c r="Q42">
        <v>18.577977000000001</v>
      </c>
      <c r="R42" s="8">
        <v>16.598193999999999</v>
      </c>
      <c r="S42">
        <v>2.8419999999999999E-3</v>
      </c>
      <c r="T42">
        <v>6.7178000000000002E-2</v>
      </c>
      <c r="U42">
        <v>-1.0295E-2</v>
      </c>
      <c r="V42">
        <v>0.87788500000000003</v>
      </c>
      <c r="W42">
        <v>0.91663399999999995</v>
      </c>
      <c r="X42">
        <v>0.109879</v>
      </c>
      <c r="Y42">
        <v>1.6702000000000002E-2</v>
      </c>
      <c r="Z42">
        <v>3.7048999999999999E-2</v>
      </c>
      <c r="AA42">
        <v>1.4821</v>
      </c>
      <c r="AB42">
        <v>3.0005E-2</v>
      </c>
      <c r="AC42">
        <v>3.8822000000000002E-2</v>
      </c>
      <c r="AD42">
        <v>2.7703999999999999E-2</v>
      </c>
    </row>
    <row r="45" spans="1:30" x14ac:dyDescent="0.3">
      <c r="A45" t="s">
        <v>226</v>
      </c>
      <c r="B45" s="1">
        <v>44127</v>
      </c>
      <c r="C45" s="1"/>
      <c r="E45" s="7"/>
      <c r="F45" t="s">
        <v>232</v>
      </c>
      <c r="H45">
        <f>345.29-331.78</f>
        <v>13.510000000000048</v>
      </c>
      <c r="J45">
        <v>18.8</v>
      </c>
      <c r="K45">
        <v>0.3</v>
      </c>
      <c r="L45" s="1">
        <v>43893</v>
      </c>
      <c r="M45" t="s">
        <v>10</v>
      </c>
      <c r="N45">
        <v>113551.047828</v>
      </c>
      <c r="O45">
        <v>11024.724284</v>
      </c>
      <c r="P45">
        <v>273.092533</v>
      </c>
      <c r="Q45">
        <v>328.31426199999999</v>
      </c>
      <c r="R45">
        <v>395.839091</v>
      </c>
      <c r="S45" s="6">
        <v>0.561249</v>
      </c>
      <c r="T45" s="6">
        <v>0.83871399999999996</v>
      </c>
      <c r="U45" s="6">
        <v>1.6952339999999999</v>
      </c>
      <c r="V45" s="6" t="s">
        <v>10</v>
      </c>
      <c r="W45">
        <v>17.704518</v>
      </c>
      <c r="X45">
        <v>19.796120999999999</v>
      </c>
      <c r="Y45">
        <v>9.3084E-2</v>
      </c>
      <c r="Z45">
        <v>6.1448000000000003E-2</v>
      </c>
      <c r="AA45">
        <v>12.364795000000001</v>
      </c>
      <c r="AB45">
        <v>2.4327999999999999E-2</v>
      </c>
      <c r="AC45">
        <v>3.9904000000000002E-2</v>
      </c>
      <c r="AD45">
        <v>8.6193000000000006E-2</v>
      </c>
    </row>
    <row r="47" spans="1:30" x14ac:dyDescent="0.3">
      <c r="A47" t="s">
        <v>228</v>
      </c>
      <c r="B47" s="1">
        <v>44138</v>
      </c>
      <c r="C47" s="1"/>
      <c r="F47" t="s">
        <v>232</v>
      </c>
      <c r="M47">
        <v>32.390675999999999</v>
      </c>
      <c r="N47">
        <v>33.373731999999997</v>
      </c>
      <c r="O47">
        <v>1.358471</v>
      </c>
      <c r="P47">
        <v>3.5978999999999997E-2</v>
      </c>
      <c r="Q47" t="s">
        <v>10</v>
      </c>
      <c r="R47">
        <v>81.028052000000002</v>
      </c>
      <c r="S47" s="6" t="s">
        <v>10</v>
      </c>
      <c r="T47" s="6">
        <v>0.23246700000000001</v>
      </c>
      <c r="U47" s="6">
        <v>0.63633600000000001</v>
      </c>
      <c r="V47" s="6">
        <v>0.60270299999999999</v>
      </c>
      <c r="W47">
        <v>0.60985100000000003</v>
      </c>
      <c r="X47">
        <v>2.8615000000000002E-2</v>
      </c>
      <c r="Y47">
        <v>1.1620000000000001E-3</v>
      </c>
      <c r="Z47" t="s">
        <v>10</v>
      </c>
      <c r="AA47">
        <v>2.1885560000000002</v>
      </c>
      <c r="AB47" t="s">
        <v>10</v>
      </c>
      <c r="AC47">
        <v>2.4867E-2</v>
      </c>
      <c r="AD47">
        <v>4.9827000000000003E-2</v>
      </c>
    </row>
    <row r="49" spans="1:30" x14ac:dyDescent="0.3">
      <c r="A49" t="s">
        <v>230</v>
      </c>
      <c r="B49" s="1">
        <v>44140</v>
      </c>
      <c r="C49" s="1"/>
      <c r="F49" t="s">
        <v>232</v>
      </c>
      <c r="H49">
        <v>13.75</v>
      </c>
      <c r="M49" t="s">
        <v>10</v>
      </c>
      <c r="N49">
        <v>123405.909461</v>
      </c>
      <c r="O49">
        <v>12487.430698</v>
      </c>
      <c r="P49">
        <v>292.255695</v>
      </c>
      <c r="Q49">
        <v>357.21610399999997</v>
      </c>
      <c r="R49">
        <v>-67.087873000000002</v>
      </c>
      <c r="S49" s="6">
        <v>0.53375700000000004</v>
      </c>
      <c r="T49" s="6">
        <v>2.304322</v>
      </c>
      <c r="U49" s="6">
        <v>1.5826260000000001</v>
      </c>
      <c r="V49" s="6">
        <v>2.8691000000000001E-2</v>
      </c>
      <c r="W49">
        <v>24.917983</v>
      </c>
      <c r="X49">
        <v>2.0278700000000001</v>
      </c>
      <c r="Y49">
        <v>7.9901E-2</v>
      </c>
      <c r="Z49">
        <v>9.1809000000000002E-2</v>
      </c>
      <c r="AA49">
        <v>12.700908999999999</v>
      </c>
      <c r="AB49">
        <v>2.0622999999999999E-2</v>
      </c>
      <c r="AC49">
        <v>0.11543399999999999</v>
      </c>
      <c r="AD49">
        <v>8.1633999999999998E-2</v>
      </c>
    </row>
    <row r="50" spans="1:30" x14ac:dyDescent="0.3">
      <c r="A50" t="s">
        <v>231</v>
      </c>
      <c r="B50" s="1">
        <v>44141</v>
      </c>
      <c r="C50" s="1"/>
      <c r="F50" t="s">
        <v>232</v>
      </c>
      <c r="H50">
        <v>13.670000000000016</v>
      </c>
      <c r="M50" t="s">
        <v>10</v>
      </c>
      <c r="N50">
        <v>131574.87694399999</v>
      </c>
      <c r="O50">
        <v>13265.851635000001</v>
      </c>
      <c r="P50" t="s">
        <v>10</v>
      </c>
      <c r="Q50">
        <v>379.91581400000001</v>
      </c>
      <c r="R50">
        <v>151.620867</v>
      </c>
      <c r="S50" s="6">
        <v>1.207409</v>
      </c>
      <c r="T50" s="6">
        <v>5.6645640000000004</v>
      </c>
      <c r="U50" s="6">
        <v>3.8101050000000001</v>
      </c>
      <c r="V50" s="6" t="s">
        <v>10</v>
      </c>
      <c r="W50">
        <v>66.664339999999996</v>
      </c>
      <c r="X50">
        <v>4.8984829999999997</v>
      </c>
      <c r="Y50" t="s">
        <v>10</v>
      </c>
      <c r="Z50">
        <v>0.19068299999999999</v>
      </c>
      <c r="AA50">
        <v>40.275331000000001</v>
      </c>
      <c r="AB50">
        <v>2.8753000000000001E-2</v>
      </c>
      <c r="AC50">
        <v>0.12044000000000001</v>
      </c>
      <c r="AD50">
        <v>0.14991099999999999</v>
      </c>
    </row>
    <row r="51" spans="1:30" x14ac:dyDescent="0.3">
      <c r="B51" s="1"/>
      <c r="C51" s="1"/>
    </row>
    <row r="52" spans="1:30" x14ac:dyDescent="0.3">
      <c r="A52" s="28" t="s">
        <v>238</v>
      </c>
      <c r="B52" s="31" t="s">
        <v>239</v>
      </c>
      <c r="C52" s="31"/>
      <c r="D52">
        <v>811.8</v>
      </c>
      <c r="E52">
        <v>1.0440306508910551</v>
      </c>
      <c r="F52">
        <v>604</v>
      </c>
      <c r="G52" t="s">
        <v>190</v>
      </c>
      <c r="M52" t="s">
        <v>10</v>
      </c>
      <c r="N52">
        <v>59643.722019000001</v>
      </c>
      <c r="O52">
        <v>6023.9967930000003</v>
      </c>
      <c r="P52">
        <v>148.629977</v>
      </c>
      <c r="Q52">
        <v>172.201021</v>
      </c>
      <c r="R52">
        <v>9.9757499999999997</v>
      </c>
      <c r="S52" s="6">
        <v>0.34479799999999999</v>
      </c>
      <c r="T52" s="6">
        <v>1.4993510000000001</v>
      </c>
      <c r="U52" s="6">
        <v>1.230288</v>
      </c>
      <c r="V52" s="6" t="s">
        <v>10</v>
      </c>
      <c r="W52">
        <v>9.6447570000000002</v>
      </c>
      <c r="X52">
        <v>0.88691299999999995</v>
      </c>
      <c r="Y52">
        <v>3.9405999999999997E-2</v>
      </c>
      <c r="Z52">
        <v>5.6468999999999998E-2</v>
      </c>
      <c r="AA52">
        <v>12.033155000000001</v>
      </c>
      <c r="AB52">
        <v>1.9546000000000001E-2</v>
      </c>
      <c r="AC52">
        <v>5.7206E-2</v>
      </c>
      <c r="AD52">
        <v>4.5657000000000003E-2</v>
      </c>
    </row>
    <row r="53" spans="1:30" x14ac:dyDescent="0.3">
      <c r="A53" s="28" t="s">
        <v>240</v>
      </c>
      <c r="B53" s="31" t="s">
        <v>241</v>
      </c>
      <c r="C53" s="31"/>
      <c r="D53">
        <v>226.39999999999998</v>
      </c>
      <c r="E53">
        <v>0.58309518948452999</v>
      </c>
      <c r="F53">
        <v>604</v>
      </c>
      <c r="G53" t="s">
        <v>190</v>
      </c>
      <c r="M53">
        <v>585.02695800000004</v>
      </c>
      <c r="N53">
        <v>599.22832300000005</v>
      </c>
      <c r="O53">
        <v>58.864894</v>
      </c>
      <c r="P53">
        <v>1.515369</v>
      </c>
      <c r="Q53">
        <v>1.6303559999999999</v>
      </c>
      <c r="R53">
        <v>44.824247999999997</v>
      </c>
      <c r="S53" s="6" t="s">
        <v>10</v>
      </c>
      <c r="T53" s="6">
        <v>0.21731700000000001</v>
      </c>
      <c r="U53" s="6">
        <v>0.51027800000000001</v>
      </c>
      <c r="V53" s="6">
        <v>0.15223</v>
      </c>
      <c r="W53">
        <v>0.21137300000000001</v>
      </c>
      <c r="X53">
        <v>6.8709999999999993E-2</v>
      </c>
      <c r="Y53">
        <v>6.2740000000000001E-3</v>
      </c>
      <c r="Z53">
        <v>5.3121000000000002E-2</v>
      </c>
      <c r="AA53">
        <v>1.5726819999999999</v>
      </c>
      <c r="AB53" t="s">
        <v>10</v>
      </c>
      <c r="AC53">
        <v>2.9097000000000001E-2</v>
      </c>
      <c r="AD53">
        <v>4.5920999999999997E-2</v>
      </c>
    </row>
    <row r="54" spans="1:30" x14ac:dyDescent="0.3">
      <c r="A54" s="28" t="s">
        <v>242</v>
      </c>
      <c r="B54" s="31" t="s">
        <v>243</v>
      </c>
      <c r="C54" s="31"/>
      <c r="D54" s="31">
        <v>814.6</v>
      </c>
      <c r="E54" s="31">
        <v>1.0440306508910551</v>
      </c>
      <c r="F54" s="31">
        <v>604</v>
      </c>
      <c r="G54" t="s">
        <v>190</v>
      </c>
      <c r="M54" t="s">
        <v>10</v>
      </c>
      <c r="N54">
        <v>314325.12141999998</v>
      </c>
      <c r="O54">
        <v>31408.028536999998</v>
      </c>
      <c r="P54">
        <v>7.5057799999999997</v>
      </c>
      <c r="Q54">
        <v>901.87477200000001</v>
      </c>
      <c r="R54">
        <v>2001.3174300000001</v>
      </c>
      <c r="S54" s="6">
        <v>3.2655720000000001</v>
      </c>
      <c r="T54" s="6">
        <v>15.220694999999999</v>
      </c>
      <c r="U54" s="6">
        <v>10.531637</v>
      </c>
      <c r="V54" s="6" t="s">
        <v>10</v>
      </c>
      <c r="W54">
        <v>118.966172</v>
      </c>
      <c r="X54">
        <v>8.9791340000000002</v>
      </c>
      <c r="Y54">
        <v>0.25393300000000002</v>
      </c>
      <c r="Z54">
        <v>0.35004099999999999</v>
      </c>
      <c r="AA54">
        <v>120.733958</v>
      </c>
      <c r="AB54">
        <v>7.0955000000000004E-2</v>
      </c>
      <c r="AC54">
        <v>0.27098499999999998</v>
      </c>
      <c r="AD54">
        <v>0.238313</v>
      </c>
    </row>
    <row r="55" spans="1:30" x14ac:dyDescent="0.3">
      <c r="A55" s="28" t="s">
        <v>244</v>
      </c>
      <c r="B55" s="31" t="s">
        <v>245</v>
      </c>
      <c r="C55" s="31"/>
      <c r="D55">
        <v>212.1</v>
      </c>
      <c r="E55">
        <v>0.85440037453175322</v>
      </c>
      <c r="F55">
        <v>604</v>
      </c>
      <c r="G55" t="s">
        <v>190</v>
      </c>
      <c r="M55">
        <v>31808.971846</v>
      </c>
      <c r="N55">
        <v>32555.058494000001</v>
      </c>
      <c r="O55">
        <v>3196.941229</v>
      </c>
      <c r="P55">
        <v>80.937156000000002</v>
      </c>
      <c r="Q55">
        <v>92.603662</v>
      </c>
      <c r="R55">
        <v>147.56360900000001</v>
      </c>
      <c r="S55" s="6">
        <v>0.37407899999999999</v>
      </c>
      <c r="T55" s="6">
        <v>1.4540580000000001</v>
      </c>
      <c r="U55" s="6">
        <v>1.3698939999999999</v>
      </c>
      <c r="V55" s="6">
        <v>14.849505000000001</v>
      </c>
      <c r="W55">
        <v>12.528051</v>
      </c>
      <c r="X55">
        <v>1.074255</v>
      </c>
      <c r="Y55">
        <v>5.3931E-2</v>
      </c>
      <c r="Z55">
        <v>0.107903</v>
      </c>
      <c r="AA55">
        <v>11.577602000000001</v>
      </c>
      <c r="AB55">
        <v>2.2078E-2</v>
      </c>
      <c r="AC55">
        <v>3.2406999999999998E-2</v>
      </c>
      <c r="AD55">
        <v>7.7960000000000002E-2</v>
      </c>
    </row>
    <row r="56" spans="1:30" x14ac:dyDescent="0.3">
      <c r="A56" s="28" t="s">
        <v>246</v>
      </c>
      <c r="B56" s="31" t="s">
        <v>247</v>
      </c>
      <c r="C56" s="31"/>
      <c r="D56">
        <v>714.2</v>
      </c>
      <c r="E56">
        <v>1.019803902718557</v>
      </c>
      <c r="F56">
        <v>206</v>
      </c>
      <c r="G56" t="s">
        <v>190</v>
      </c>
      <c r="M56">
        <v>7962.8888139999999</v>
      </c>
      <c r="N56">
        <v>8153.9048290000001</v>
      </c>
      <c r="O56">
        <v>795.38759300000004</v>
      </c>
      <c r="P56">
        <v>20.42615</v>
      </c>
      <c r="Q56">
        <v>23.183277</v>
      </c>
      <c r="R56">
        <v>18.338598999999999</v>
      </c>
      <c r="S56" s="6">
        <v>0.11346100000000001</v>
      </c>
      <c r="T56" s="6">
        <v>0.224662</v>
      </c>
      <c r="U56" s="6">
        <v>0.72030000000000005</v>
      </c>
      <c r="V56" s="6">
        <v>2.0388480000000002</v>
      </c>
      <c r="W56">
        <v>1.7391760000000001</v>
      </c>
      <c r="X56">
        <v>0.134741</v>
      </c>
      <c r="Y56">
        <v>1.5630999999999999E-2</v>
      </c>
      <c r="Z56">
        <v>2.5982999999999999E-2</v>
      </c>
      <c r="AA56">
        <v>2.078211</v>
      </c>
      <c r="AB56">
        <v>2.1297E-2</v>
      </c>
      <c r="AC56">
        <v>1.4144E-2</v>
      </c>
      <c r="AD56">
        <v>2.9746999999999999E-2</v>
      </c>
    </row>
    <row r="57" spans="1:30" x14ac:dyDescent="0.3">
      <c r="A57" s="28" t="s">
        <v>248</v>
      </c>
      <c r="B57" s="31" t="s">
        <v>249</v>
      </c>
      <c r="C57" s="31"/>
      <c r="D57">
        <v>659.3</v>
      </c>
      <c r="E57">
        <v>1.0440306508910551</v>
      </c>
      <c r="F57">
        <v>206</v>
      </c>
      <c r="G57" t="s">
        <v>190</v>
      </c>
      <c r="M57">
        <v>16860.179840000001</v>
      </c>
      <c r="N57">
        <v>17250.500838</v>
      </c>
      <c r="O57">
        <v>1723.1040399999999</v>
      </c>
      <c r="P57">
        <v>43.896357000000002</v>
      </c>
      <c r="Q57">
        <v>49.713393000000003</v>
      </c>
      <c r="R57">
        <v>26.918882</v>
      </c>
      <c r="S57" s="6">
        <v>0.171485</v>
      </c>
      <c r="T57" s="6">
        <v>0.47469</v>
      </c>
      <c r="U57" s="6">
        <v>0.83790500000000001</v>
      </c>
      <c r="V57" s="6">
        <v>3.8630680000000002</v>
      </c>
      <c r="W57">
        <v>3.6862680000000001</v>
      </c>
      <c r="X57">
        <v>0.37020399999999998</v>
      </c>
      <c r="Y57">
        <v>2.7477000000000001E-2</v>
      </c>
      <c r="Z57">
        <v>3.9194E-2</v>
      </c>
      <c r="AA57">
        <v>4.0464690000000001</v>
      </c>
      <c r="AB57">
        <v>1.737E-2</v>
      </c>
      <c r="AC57">
        <v>2.4819000000000001E-2</v>
      </c>
      <c r="AD57">
        <v>4.0313000000000002E-2</v>
      </c>
    </row>
    <row r="58" spans="1:30" x14ac:dyDescent="0.3">
      <c r="A58" s="28" t="s">
        <v>250</v>
      </c>
      <c r="B58" s="31" t="s">
        <v>251</v>
      </c>
      <c r="C58" s="31"/>
      <c r="D58">
        <v>223.60000000000002</v>
      </c>
      <c r="E58">
        <v>0.14142135623730953</v>
      </c>
      <c r="F58">
        <v>604</v>
      </c>
      <c r="G58" t="s">
        <v>190</v>
      </c>
      <c r="M58">
        <v>48100.704524000001</v>
      </c>
      <c r="N58">
        <v>49264.731528999997</v>
      </c>
      <c r="O58">
        <v>4894.5315719999999</v>
      </c>
      <c r="P58">
        <v>122.513306</v>
      </c>
      <c r="Q58">
        <v>141.35028199999999</v>
      </c>
      <c r="R58">
        <v>9.0310629999999996</v>
      </c>
      <c r="S58" s="6">
        <v>0.39485599999999998</v>
      </c>
      <c r="T58" s="6">
        <v>0.94433800000000001</v>
      </c>
      <c r="U58" s="6">
        <v>1.085223</v>
      </c>
      <c r="V58" s="6">
        <v>8.4905349999999995</v>
      </c>
      <c r="W58">
        <v>8.0949910000000003</v>
      </c>
      <c r="X58">
        <v>0.60587299999999999</v>
      </c>
      <c r="Y58">
        <v>3.2259000000000003E-2</v>
      </c>
      <c r="Z58">
        <v>3.9192999999999999E-2</v>
      </c>
      <c r="AA58">
        <v>7.033436</v>
      </c>
      <c r="AB58">
        <v>2.1558999999999998E-2</v>
      </c>
      <c r="AC58">
        <v>4.8397000000000003E-2</v>
      </c>
      <c r="AD58">
        <v>5.0835999999999999E-2</v>
      </c>
    </row>
    <row r="59" spans="1:30" x14ac:dyDescent="0.3">
      <c r="A59" s="28" t="s">
        <v>256</v>
      </c>
      <c r="B59" s="36">
        <v>43842.482233796298</v>
      </c>
      <c r="C59" s="36"/>
      <c r="D59">
        <v>227.70000000000002</v>
      </c>
      <c r="E59">
        <v>0.22360679774997899</v>
      </c>
      <c r="F59">
        <v>604</v>
      </c>
      <c r="G59" t="s">
        <v>190</v>
      </c>
      <c r="M59" t="s">
        <v>10</v>
      </c>
      <c r="N59">
        <v>121784.397545</v>
      </c>
      <c r="O59">
        <v>12272.030067</v>
      </c>
      <c r="P59">
        <v>293.55131699999998</v>
      </c>
      <c r="Q59">
        <v>351.60222399999998</v>
      </c>
      <c r="R59">
        <v>-26.481793</v>
      </c>
      <c r="S59" s="6">
        <v>0.44653500000000002</v>
      </c>
      <c r="T59" s="6">
        <v>0.10519199999999999</v>
      </c>
      <c r="U59" s="6">
        <v>1.620217</v>
      </c>
      <c r="V59" s="6" t="s">
        <v>10</v>
      </c>
      <c r="W59">
        <v>24.584623000000001</v>
      </c>
      <c r="X59">
        <v>2.5933540000000002</v>
      </c>
      <c r="Y59">
        <v>7.5358999999999995E-2</v>
      </c>
      <c r="Z59">
        <v>6.6955000000000001E-2</v>
      </c>
      <c r="AA59">
        <v>16.582089</v>
      </c>
      <c r="AB59">
        <v>3.2030000000000003E-2</v>
      </c>
      <c r="AC59">
        <v>4.9910000000000003E-2</v>
      </c>
      <c r="AD59">
        <v>8.9087E-2</v>
      </c>
    </row>
    <row r="60" spans="1:30" x14ac:dyDescent="0.3">
      <c r="A60" s="28" t="s">
        <v>257</v>
      </c>
      <c r="B60" s="36">
        <v>43842.705046296294</v>
      </c>
      <c r="C60" s="36"/>
      <c r="D60">
        <v>117.39999999999999</v>
      </c>
      <c r="E60">
        <v>0.22360679774997899</v>
      </c>
      <c r="F60">
        <v>604</v>
      </c>
      <c r="G60" t="s">
        <v>190</v>
      </c>
      <c r="M60">
        <v>10.336833</v>
      </c>
      <c r="N60">
        <v>69816.957649000004</v>
      </c>
      <c r="O60">
        <v>7066.8141720000003</v>
      </c>
      <c r="P60">
        <v>173.34419199999999</v>
      </c>
      <c r="Q60">
        <v>201.700321</v>
      </c>
      <c r="R60">
        <v>12.890411</v>
      </c>
      <c r="S60" s="6">
        <v>6.9950999999999999E-2</v>
      </c>
      <c r="T60" s="6">
        <v>0.19267500000000001</v>
      </c>
      <c r="U60" s="6">
        <v>1.278033</v>
      </c>
      <c r="V60" s="6">
        <v>3.1446000000000002E-2</v>
      </c>
      <c r="W60">
        <v>11.194462</v>
      </c>
      <c r="X60">
        <v>1.016985</v>
      </c>
      <c r="Y60">
        <v>5.6537999999999998E-2</v>
      </c>
      <c r="Z60">
        <v>6.2133000000000001E-2</v>
      </c>
      <c r="AA60">
        <v>11.810333999999999</v>
      </c>
      <c r="AB60">
        <v>2.7796000000000001E-2</v>
      </c>
      <c r="AC60">
        <v>3.9072999999999997E-2</v>
      </c>
      <c r="AD60">
        <v>5.3055999999999999E-2</v>
      </c>
    </row>
    <row r="61" spans="1:30" x14ac:dyDescent="0.3">
      <c r="A61" s="28" t="s">
        <v>258</v>
      </c>
      <c r="B61" s="36">
        <v>43873.391516203701</v>
      </c>
      <c r="C61" s="36"/>
      <c r="D61">
        <v>214.8</v>
      </c>
      <c r="E61">
        <v>0.22360679774997899</v>
      </c>
      <c r="F61">
        <v>604</v>
      </c>
      <c r="G61" t="s">
        <v>190</v>
      </c>
      <c r="M61" t="s">
        <v>10</v>
      </c>
      <c r="N61">
        <v>474482.13217</v>
      </c>
      <c r="O61">
        <v>47922.271530999999</v>
      </c>
      <c r="P61" t="s">
        <v>10</v>
      </c>
      <c r="Q61">
        <v>1372.723878</v>
      </c>
      <c r="R61">
        <v>-109.46919699999999</v>
      </c>
      <c r="S61" s="6">
        <v>0.71942300000000003</v>
      </c>
      <c r="T61" s="6">
        <v>0.15661900000000001</v>
      </c>
      <c r="U61" s="6">
        <v>3.8058809999999998</v>
      </c>
      <c r="V61" s="6" t="s">
        <v>10</v>
      </c>
      <c r="W61">
        <v>113.00449999999999</v>
      </c>
      <c r="X61">
        <v>10.923042000000001</v>
      </c>
      <c r="Y61" t="s">
        <v>10</v>
      </c>
      <c r="Z61">
        <v>0.30425099999999999</v>
      </c>
      <c r="AA61">
        <v>66.732331000000002</v>
      </c>
      <c r="AB61">
        <v>5.6141999999999997E-2</v>
      </c>
      <c r="AC61">
        <v>0.170316</v>
      </c>
      <c r="AD61">
        <v>0.31215500000000002</v>
      </c>
    </row>
    <row r="62" spans="1:30" x14ac:dyDescent="0.3">
      <c r="A62" s="28" t="s">
        <v>259</v>
      </c>
      <c r="B62" s="36">
        <v>43873.566643518519</v>
      </c>
      <c r="C62" s="36"/>
      <c r="D62">
        <v>200.6</v>
      </c>
      <c r="E62">
        <v>0.14142135623730953</v>
      </c>
      <c r="F62">
        <v>604</v>
      </c>
      <c r="G62" t="s">
        <v>190</v>
      </c>
      <c r="M62" t="s">
        <v>10</v>
      </c>
      <c r="N62">
        <v>146486.47206999999</v>
      </c>
      <c r="O62">
        <v>14809.58294</v>
      </c>
      <c r="P62" t="s">
        <v>10</v>
      </c>
      <c r="Q62">
        <v>423.53979900000002</v>
      </c>
      <c r="R62">
        <v>31.031775</v>
      </c>
      <c r="S62" s="6">
        <v>0.36239399999999999</v>
      </c>
      <c r="T62" s="6">
        <v>0.38466600000000001</v>
      </c>
      <c r="U62" s="6">
        <v>2.0910489999999999</v>
      </c>
      <c r="V62" s="6" t="s">
        <v>10</v>
      </c>
      <c r="W62">
        <v>36.708188</v>
      </c>
      <c r="X62">
        <v>2.6685129999999999</v>
      </c>
      <c r="Y62" t="s">
        <v>10</v>
      </c>
      <c r="Z62">
        <v>0.12729799999999999</v>
      </c>
      <c r="AA62">
        <v>25.735125</v>
      </c>
      <c r="AB62">
        <v>3.5024E-2</v>
      </c>
      <c r="AC62">
        <v>6.4191999999999999E-2</v>
      </c>
      <c r="AD62">
        <v>0.114677</v>
      </c>
    </row>
    <row r="63" spans="1:30" x14ac:dyDescent="0.3">
      <c r="A63" s="28" t="s">
        <v>260</v>
      </c>
      <c r="B63" s="36">
        <v>43873.729143518518</v>
      </c>
      <c r="C63" s="36"/>
      <c r="D63">
        <v>116</v>
      </c>
      <c r="E63">
        <v>0.28284271247461906</v>
      </c>
      <c r="F63">
        <v>604</v>
      </c>
      <c r="G63" t="s">
        <v>190</v>
      </c>
      <c r="M63" t="s">
        <v>10</v>
      </c>
      <c r="N63">
        <v>246743.552857</v>
      </c>
      <c r="O63">
        <v>24942.031716000001</v>
      </c>
      <c r="P63" t="s">
        <v>10</v>
      </c>
      <c r="Q63">
        <v>712.84118799999999</v>
      </c>
      <c r="R63">
        <v>992.49512000000004</v>
      </c>
      <c r="S63" s="6">
        <v>0.844329</v>
      </c>
      <c r="T63" s="6">
        <v>2.8473609999999998</v>
      </c>
      <c r="U63" s="6">
        <v>4.8373910000000002</v>
      </c>
      <c r="V63" s="6" t="s">
        <v>10</v>
      </c>
      <c r="W63">
        <v>57.978703000000003</v>
      </c>
      <c r="X63">
        <v>4.2875959999999997</v>
      </c>
      <c r="Y63" t="s">
        <v>10</v>
      </c>
      <c r="Z63">
        <v>0.162686</v>
      </c>
      <c r="AA63">
        <v>74.215221</v>
      </c>
      <c r="AB63">
        <v>4.7399999999999998E-2</v>
      </c>
      <c r="AC63">
        <v>0.17008100000000001</v>
      </c>
      <c r="AD63">
        <v>0.17627200000000001</v>
      </c>
    </row>
    <row r="68" spans="1:50" x14ac:dyDescent="0.3">
      <c r="A68" t="s">
        <v>301</v>
      </c>
      <c r="B68" s="1">
        <v>44339</v>
      </c>
      <c r="C68" s="1"/>
      <c r="D68">
        <v>155.5</v>
      </c>
      <c r="E68">
        <v>0.18027756377319948</v>
      </c>
      <c r="F68">
        <v>506</v>
      </c>
      <c r="G68" t="s">
        <v>11</v>
      </c>
      <c r="M68" t="s">
        <v>10</v>
      </c>
      <c r="N68">
        <v>144980.75913699999</v>
      </c>
      <c r="O68">
        <v>14581.842682</v>
      </c>
      <c r="P68">
        <v>1.362322</v>
      </c>
      <c r="Q68">
        <v>420.23953699999998</v>
      </c>
      <c r="R68">
        <v>0</v>
      </c>
      <c r="S68" s="6">
        <v>0.38159799999999999</v>
      </c>
      <c r="T68" s="6">
        <v>4.0272990000000002</v>
      </c>
      <c r="U68" s="6">
        <v>1.3814329999999999</v>
      </c>
      <c r="V68" s="6" t="s">
        <v>10</v>
      </c>
      <c r="W68">
        <v>53.198993000000002</v>
      </c>
      <c r="X68">
        <v>3.2126389999999998</v>
      </c>
      <c r="Y68">
        <v>2.957E-3</v>
      </c>
      <c r="Z68">
        <v>0.10052999999999999</v>
      </c>
      <c r="AA68">
        <v>19.199182</v>
      </c>
      <c r="AB68">
        <v>3.7253000000000001E-2</v>
      </c>
      <c r="AC68">
        <v>0.20669599999999999</v>
      </c>
      <c r="AD68">
        <v>8.3421999999999996E-2</v>
      </c>
    </row>
    <row r="69" spans="1:50" x14ac:dyDescent="0.3">
      <c r="A69" t="s">
        <v>302</v>
      </c>
      <c r="B69" s="1">
        <v>44341</v>
      </c>
      <c r="C69" s="1"/>
      <c r="D69">
        <v>115.1</v>
      </c>
      <c r="E69">
        <v>0.28284271247461906</v>
      </c>
      <c r="F69">
        <v>506</v>
      </c>
      <c r="G69" t="s">
        <v>11</v>
      </c>
      <c r="M69" t="s">
        <v>10</v>
      </c>
      <c r="N69">
        <v>379748.11029699998</v>
      </c>
      <c r="O69">
        <v>38090.994256999998</v>
      </c>
      <c r="P69">
        <v>16.779513000000001</v>
      </c>
      <c r="Q69">
        <v>1109.0857550000001</v>
      </c>
      <c r="R69">
        <v>0</v>
      </c>
      <c r="S69" s="6">
        <v>0.59162999999999999</v>
      </c>
      <c r="T69" s="6">
        <v>11.745463000000001</v>
      </c>
      <c r="U69" s="6">
        <v>2.9825379999999999</v>
      </c>
      <c r="V69" s="6" t="s">
        <v>10</v>
      </c>
      <c r="W69">
        <v>116.523342</v>
      </c>
      <c r="X69">
        <v>11.932311</v>
      </c>
      <c r="Y69">
        <v>1.5315E-2</v>
      </c>
      <c r="Z69">
        <v>0.34479599999999999</v>
      </c>
      <c r="AA69">
        <v>64.047819000000004</v>
      </c>
      <c r="AB69">
        <v>5.8141999999999999E-2</v>
      </c>
      <c r="AC69">
        <v>0.64039400000000002</v>
      </c>
      <c r="AD69">
        <v>0.207514</v>
      </c>
    </row>
    <row r="70" spans="1:50" x14ac:dyDescent="0.3">
      <c r="A70" t="s">
        <v>303</v>
      </c>
      <c r="B70" s="1">
        <v>44342</v>
      </c>
      <c r="C70" s="1"/>
      <c r="D70">
        <v>254.3</v>
      </c>
      <c r="E70">
        <v>0.28284271247461906</v>
      </c>
      <c r="F70">
        <v>506</v>
      </c>
      <c r="G70" t="s">
        <v>11</v>
      </c>
      <c r="M70" t="s">
        <v>10</v>
      </c>
      <c r="N70">
        <v>192020.621713</v>
      </c>
      <c r="O70">
        <v>19343.035896000001</v>
      </c>
      <c r="P70">
        <v>44.242311999999998</v>
      </c>
      <c r="Q70">
        <v>601.38209400000005</v>
      </c>
      <c r="R70">
        <v>0</v>
      </c>
      <c r="S70" s="6">
        <v>6.8032999999999996E-2</v>
      </c>
      <c r="T70" s="6">
        <v>25.835055000000001</v>
      </c>
      <c r="U70" s="6">
        <v>5.4183890000000003</v>
      </c>
      <c r="V70" s="6" t="s">
        <v>10</v>
      </c>
      <c r="W70">
        <v>319.702178</v>
      </c>
      <c r="X70">
        <v>26.362200000000001</v>
      </c>
      <c r="Y70">
        <v>4.1897999999999998E-2</v>
      </c>
      <c r="Z70">
        <v>0.69128400000000001</v>
      </c>
      <c r="AA70">
        <v>85.521891999999994</v>
      </c>
      <c r="AB70">
        <v>0.13769400000000001</v>
      </c>
      <c r="AC70">
        <v>1.197163</v>
      </c>
      <c r="AD70">
        <v>0.25055699999999997</v>
      </c>
    </row>
    <row r="71" spans="1:50" x14ac:dyDescent="0.3">
      <c r="A71" t="s">
        <v>304</v>
      </c>
      <c r="B71" s="1"/>
      <c r="C71" s="1"/>
      <c r="G71" t="s">
        <v>11</v>
      </c>
    </row>
    <row r="72" spans="1:50" x14ac:dyDescent="0.3">
      <c r="A72" t="s">
        <v>305</v>
      </c>
      <c r="B72" s="1">
        <v>44342</v>
      </c>
      <c r="C72" s="1"/>
      <c r="D72">
        <v>13.100000000000001</v>
      </c>
      <c r="E72">
        <v>0.28284271247461906</v>
      </c>
      <c r="F72" t="s">
        <v>309</v>
      </c>
      <c r="G72" t="s">
        <v>41</v>
      </c>
      <c r="M72">
        <v>5714.7892650000003</v>
      </c>
      <c r="N72">
        <v>5847.7826720000003</v>
      </c>
      <c r="O72">
        <v>584.80838700000004</v>
      </c>
      <c r="P72">
        <v>14.764531</v>
      </c>
      <c r="Q72">
        <v>17.091134</v>
      </c>
      <c r="R72">
        <v>0</v>
      </c>
      <c r="S72" s="6">
        <v>0.21001600000000001</v>
      </c>
      <c r="T72" s="6">
        <v>2.4643440000000001</v>
      </c>
      <c r="U72" s="6">
        <v>1.4391689999999999</v>
      </c>
      <c r="V72" s="6">
        <v>1.7742560000000001</v>
      </c>
      <c r="W72">
        <v>1.3403369999999999</v>
      </c>
      <c r="X72">
        <v>0.39363900000000002</v>
      </c>
      <c r="Y72">
        <v>2.6195E-2</v>
      </c>
      <c r="Z72">
        <v>4.4935999999999997E-2</v>
      </c>
      <c r="AA72">
        <v>13.845385</v>
      </c>
      <c r="AB72">
        <v>6.3075999999999993E-2</v>
      </c>
      <c r="AC72">
        <v>5.7861000000000003E-2</v>
      </c>
      <c r="AD72">
        <v>4.7065000000000003E-2</v>
      </c>
    </row>
    <row r="73" spans="1:50" x14ac:dyDescent="0.3">
      <c r="A73" t="s">
        <v>306</v>
      </c>
      <c r="B73" s="1">
        <v>44343</v>
      </c>
      <c r="C73" s="1"/>
      <c r="D73">
        <v>195.5</v>
      </c>
      <c r="E73">
        <v>0.28284271247461906</v>
      </c>
      <c r="F73">
        <v>506</v>
      </c>
      <c r="G73" t="s">
        <v>11</v>
      </c>
      <c r="M73" t="s">
        <v>10</v>
      </c>
      <c r="N73">
        <v>85523.287976000007</v>
      </c>
      <c r="O73">
        <v>8635.6868470000009</v>
      </c>
      <c r="P73">
        <v>212.788839</v>
      </c>
      <c r="Q73">
        <v>255.805972</v>
      </c>
      <c r="R73">
        <v>0</v>
      </c>
      <c r="S73" s="6">
        <v>0.54144999999999999</v>
      </c>
      <c r="T73" s="6">
        <v>13.049274</v>
      </c>
      <c r="U73" s="6">
        <v>3.581391</v>
      </c>
      <c r="V73" s="6" t="s">
        <v>10</v>
      </c>
      <c r="W73">
        <v>59.513089000000001</v>
      </c>
      <c r="X73">
        <v>6.1538449999999996</v>
      </c>
      <c r="Y73">
        <v>0.13911999999999999</v>
      </c>
      <c r="Z73">
        <v>0.28228999999999999</v>
      </c>
      <c r="AA73">
        <v>62.455984999999998</v>
      </c>
      <c r="AB73">
        <v>7.9679E-2</v>
      </c>
      <c r="AC73">
        <v>0.40871299999999999</v>
      </c>
      <c r="AD73">
        <v>0.152279</v>
      </c>
    </row>
    <row r="74" spans="1:50" x14ac:dyDescent="0.3">
      <c r="B74" s="1"/>
      <c r="C74" s="1"/>
    </row>
    <row r="75" spans="1:50" x14ac:dyDescent="0.3">
      <c r="B75" s="1"/>
      <c r="C75" s="1"/>
    </row>
    <row r="76" spans="1:50" x14ac:dyDescent="0.3">
      <c r="B76" s="1"/>
      <c r="C76" s="1"/>
    </row>
    <row r="77" spans="1:50" x14ac:dyDescent="0.3">
      <c r="A77" t="s">
        <v>338</v>
      </c>
      <c r="B77" s="40" t="s">
        <v>339</v>
      </c>
      <c r="C77" s="40"/>
      <c r="D77" s="40">
        <v>400</v>
      </c>
      <c r="E77" s="40">
        <v>1</v>
      </c>
      <c r="F77" s="40">
        <v>206</v>
      </c>
      <c r="G77" t="s">
        <v>41</v>
      </c>
      <c r="M77">
        <v>11.275408714285716</v>
      </c>
      <c r="N77">
        <v>11.361927714285715</v>
      </c>
      <c r="O77">
        <v>0.378332</v>
      </c>
      <c r="P77">
        <v>9.7850000000000003E-3</v>
      </c>
      <c r="Q77">
        <v>8.7603333333333335E-3</v>
      </c>
      <c r="R77">
        <v>39.146807857142853</v>
      </c>
      <c r="S77">
        <v>1.8430499999999999E-2</v>
      </c>
      <c r="T77">
        <v>0.11771985714285714</v>
      </c>
      <c r="U77">
        <v>0.41968114285714281</v>
      </c>
      <c r="V77">
        <v>0.35950214285714288</v>
      </c>
      <c r="W77">
        <v>0.37443571428571432</v>
      </c>
      <c r="X77">
        <v>2.2434571428571432E-2</v>
      </c>
      <c r="Y77">
        <v>7.5428571428571428E-4</v>
      </c>
      <c r="Z77" s="6">
        <v>1.85004E-2</v>
      </c>
      <c r="AA77" s="6">
        <v>1.8861141428571433</v>
      </c>
      <c r="AB77" s="6">
        <v>2.9752000000000001E-2</v>
      </c>
      <c r="AC77" s="6">
        <v>2.7108714285714288E-2</v>
      </c>
      <c r="AD77">
        <v>3.4491142857142859E-2</v>
      </c>
    </row>
    <row r="78" spans="1:50" x14ac:dyDescent="0.3">
      <c r="B78" s="40"/>
      <c r="C78" s="40"/>
      <c r="D78" s="40"/>
      <c r="E78" s="40"/>
      <c r="F78" s="40"/>
    </row>
    <row r="79" spans="1:50" x14ac:dyDescent="0.3">
      <c r="A79" s="31" t="s">
        <v>340</v>
      </c>
      <c r="B79" s="41">
        <v>44450.805439814816</v>
      </c>
      <c r="C79" s="41"/>
      <c r="D79" s="42">
        <f>71.2-32.5</f>
        <v>38.700000000000003</v>
      </c>
      <c r="E79" s="43">
        <f>SQRT(0.2^2+0.3^2)</f>
        <v>0.36055512754639896</v>
      </c>
      <c r="F79" s="40">
        <v>406</v>
      </c>
      <c r="G79" t="s">
        <v>190</v>
      </c>
      <c r="M79">
        <v>46511</v>
      </c>
      <c r="N79" s="30">
        <v>47820</v>
      </c>
      <c r="O79">
        <v>4813</v>
      </c>
      <c r="P79">
        <v>114.176107</v>
      </c>
      <c r="Q79">
        <v>141.08418499999999</v>
      </c>
      <c r="R79" s="8">
        <v>141.08418499999999</v>
      </c>
      <c r="S79">
        <v>-84.776326999999995</v>
      </c>
      <c r="T79">
        <v>0.16676199999999999</v>
      </c>
      <c r="U79">
        <v>-0.24446599999999999</v>
      </c>
      <c r="V79">
        <v>15.448857</v>
      </c>
      <c r="W79">
        <v>13.908160000000001</v>
      </c>
      <c r="X79">
        <v>1.532016</v>
      </c>
      <c r="Y79">
        <v>3.7512999999999998E-2</v>
      </c>
      <c r="Z79">
        <v>6.0867999999999998E-2</v>
      </c>
      <c r="AA79">
        <v>18.240197999999999</v>
      </c>
      <c r="AB79">
        <v>18.240197999999999</v>
      </c>
      <c r="AC79">
        <v>3.7162000000000001E-2</v>
      </c>
      <c r="AD79">
        <v>7.4671000000000001E-2</v>
      </c>
      <c r="AE79">
        <v>3.3215000000000001E-2</v>
      </c>
      <c r="AF79">
        <v>2.9083999999999999E-2</v>
      </c>
      <c r="AG79">
        <v>3.1826E-2</v>
      </c>
      <c r="AH79">
        <v>3.2855000000000002E-2</v>
      </c>
      <c r="AI79">
        <v>4.3143000000000001E-2</v>
      </c>
      <c r="AJ79">
        <v>-21.515674000000001</v>
      </c>
      <c r="AK79">
        <v>-21.515674000000001</v>
      </c>
      <c r="AL79">
        <v>22.284267</v>
      </c>
      <c r="AM79">
        <v>-30.544723999999999</v>
      </c>
      <c r="AN79">
        <v>0.99827200000000005</v>
      </c>
      <c r="AO79">
        <v>0.99867099999999998</v>
      </c>
      <c r="AP79">
        <v>0.99941599999999997</v>
      </c>
      <c r="AQ79">
        <v>0.99932600000000005</v>
      </c>
      <c r="AR79">
        <v>0.99892099999999995</v>
      </c>
      <c r="AS79">
        <v>0.99985000000000002</v>
      </c>
      <c r="AT79">
        <v>0.99985000000000002</v>
      </c>
      <c r="AU79">
        <v>0.99817500000000003</v>
      </c>
      <c r="AV79">
        <v>0.99970899999999996</v>
      </c>
      <c r="AW79">
        <v>30</v>
      </c>
      <c r="AX79">
        <v>30</v>
      </c>
    </row>
    <row r="80" spans="1:50" x14ac:dyDescent="0.3">
      <c r="A80" s="31" t="s">
        <v>341</v>
      </c>
      <c r="B80" s="41">
        <v>44450.598333333335</v>
      </c>
      <c r="C80" s="41"/>
      <c r="D80" s="42">
        <f>60.6-32.2</f>
        <v>28.4</v>
      </c>
      <c r="E80" s="43">
        <f>SQRT(0.2^2+0.2^2)</f>
        <v>0.28284271247461906</v>
      </c>
      <c r="F80" s="40">
        <v>406</v>
      </c>
      <c r="G80" t="s">
        <v>190</v>
      </c>
      <c r="N80" s="30" t="s">
        <v>10</v>
      </c>
      <c r="O80">
        <v>246567</v>
      </c>
      <c r="P80">
        <v>24797.975385000002</v>
      </c>
      <c r="Q80" t="s">
        <v>10</v>
      </c>
      <c r="R80" s="8">
        <v>709.910797</v>
      </c>
      <c r="S80">
        <v>-93.985872000000001</v>
      </c>
      <c r="T80">
        <v>0.42916500000000002</v>
      </c>
      <c r="U80">
        <v>-0.86292199999999997</v>
      </c>
      <c r="V80">
        <v>1.1396759999999999</v>
      </c>
      <c r="W80" t="s">
        <v>10</v>
      </c>
      <c r="X80">
        <v>50.232852000000001</v>
      </c>
      <c r="Y80">
        <v>5.6945769999999998</v>
      </c>
      <c r="Z80" t="s">
        <v>10</v>
      </c>
      <c r="AA80">
        <v>0.20579</v>
      </c>
      <c r="AB80">
        <v>35.065064999999997</v>
      </c>
      <c r="AC80">
        <v>5.1451999999999998E-2</v>
      </c>
      <c r="AD80">
        <v>0.14783399999999999</v>
      </c>
      <c r="AE80">
        <v>0.26402399999999998</v>
      </c>
      <c r="AF80" t="s">
        <v>10</v>
      </c>
      <c r="AG80">
        <v>2.0372999999999999E-2</v>
      </c>
      <c r="AH80">
        <v>2.2963999999999998E-2</v>
      </c>
      <c r="AI80" t="s">
        <v>10</v>
      </c>
      <c r="AJ80">
        <v>2.8988E-2</v>
      </c>
      <c r="AK80">
        <v>-37.308867999999997</v>
      </c>
      <c r="AL80">
        <v>11.988962000000001</v>
      </c>
      <c r="AM80">
        <v>-17.131786000000002</v>
      </c>
      <c r="AN80">
        <v>23.166550000000001</v>
      </c>
      <c r="AO80" t="s">
        <v>10</v>
      </c>
      <c r="AP80">
        <v>0.99989099999999997</v>
      </c>
      <c r="AQ80">
        <v>0.99988600000000005</v>
      </c>
      <c r="AR80" t="s">
        <v>10</v>
      </c>
      <c r="AS80">
        <v>0.99982000000000004</v>
      </c>
      <c r="AT80">
        <v>0.99975899999999995</v>
      </c>
      <c r="AU80">
        <v>0.99831899999999996</v>
      </c>
      <c r="AV80">
        <v>0.99956999999999996</v>
      </c>
      <c r="AW80">
        <v>0.99791799999999997</v>
      </c>
      <c r="AX80" t="s">
        <v>10</v>
      </c>
    </row>
    <row r="81" spans="1:30" x14ac:dyDescent="0.3">
      <c r="B81" s="40"/>
      <c r="C81" s="40"/>
      <c r="D81" s="40"/>
      <c r="E81" s="40"/>
      <c r="F81" s="40"/>
    </row>
    <row r="82" spans="1:30" x14ac:dyDescent="0.3">
      <c r="B82" s="44"/>
      <c r="D82" s="40"/>
      <c r="E82" s="40"/>
      <c r="F82" s="40"/>
    </row>
    <row r="83" spans="1:30" x14ac:dyDescent="0.3">
      <c r="A83" t="s">
        <v>460</v>
      </c>
      <c r="B83" s="44">
        <v>44406.73640199074</v>
      </c>
      <c r="C83" t="s">
        <v>370</v>
      </c>
      <c r="M83">
        <v>1903.4451575855569</v>
      </c>
      <c r="N83">
        <v>1951.995169996716</v>
      </c>
      <c r="O83">
        <v>195.46427072182209</v>
      </c>
      <c r="P83">
        <v>4.7836843399610158</v>
      </c>
      <c r="Q83">
        <v>5.5683435045578831</v>
      </c>
      <c r="R83">
        <v>64.420578394610615</v>
      </c>
      <c r="S83" s="6">
        <v>-3.7655674802096237E-2</v>
      </c>
      <c r="T83" s="6">
        <v>0.35248295269594632</v>
      </c>
      <c r="U83" s="6">
        <v>0.5616268521320833</v>
      </c>
      <c r="V83" s="6">
        <v>0.76780151984823364</v>
      </c>
      <c r="W83">
        <v>0.47575123481833309</v>
      </c>
      <c r="X83">
        <v>7.9660196746373979E-2</v>
      </c>
      <c r="Y83">
        <v>1.0646020462373529E-2</v>
      </c>
      <c r="Z83">
        <v>3.9721518030444908E-2</v>
      </c>
      <c r="AA83">
        <v>1.364763598308921</v>
      </c>
      <c r="AB83">
        <v>4.0244019787740497E-2</v>
      </c>
      <c r="AC83">
        <v>2.3167980487819869E-2</v>
      </c>
      <c r="AD83">
        <v>5.0418503845348822E-2</v>
      </c>
    </row>
    <row r="84" spans="1:30" x14ac:dyDescent="0.3">
      <c r="A84" t="s">
        <v>478</v>
      </c>
      <c r="B84" s="44">
        <v>44425.74561604167</v>
      </c>
      <c r="C84" t="s">
        <v>370</v>
      </c>
      <c r="M84">
        <v>26937.025944298901</v>
      </c>
      <c r="N84">
        <v>27640.514044698321</v>
      </c>
      <c r="O84">
        <v>2783.6044771536831</v>
      </c>
      <c r="P84">
        <v>67.336609571229289</v>
      </c>
      <c r="Q84">
        <v>79.633119521718697</v>
      </c>
      <c r="R84">
        <v>30.921494548237021</v>
      </c>
      <c r="S84" s="6">
        <v>0.10225904028374121</v>
      </c>
      <c r="T84" s="6">
        <v>0.92563785038925328</v>
      </c>
      <c r="U84" s="6">
        <v>0.76410255912870517</v>
      </c>
      <c r="V84" s="6">
        <v>6.8252210688796069</v>
      </c>
      <c r="W84">
        <v>7.6996897247112086</v>
      </c>
      <c r="X84">
        <v>0.8108813823693275</v>
      </c>
      <c r="Y84">
        <v>2.9340311788693001E-2</v>
      </c>
      <c r="Z84">
        <v>4.5483690617050827E-2</v>
      </c>
      <c r="AA84">
        <v>3.5473857310111252</v>
      </c>
      <c r="AB84">
        <v>3.4317282462355263E-2</v>
      </c>
      <c r="AC84">
        <v>4.7080336114207623E-2</v>
      </c>
      <c r="AD84">
        <v>4.8439405828162939E-2</v>
      </c>
    </row>
    <row r="85" spans="1:30" x14ac:dyDescent="0.3">
      <c r="A85" t="s">
        <v>475</v>
      </c>
      <c r="B85" s="44">
        <v>44428.572697094911</v>
      </c>
      <c r="C85" t="s">
        <v>476</v>
      </c>
      <c r="M85">
        <v>40476.093856356187</v>
      </c>
      <c r="N85">
        <v>41538.792583960712</v>
      </c>
      <c r="O85">
        <v>3653.168956154163</v>
      </c>
      <c r="P85">
        <v>87.922528032087513</v>
      </c>
      <c r="Q85">
        <v>104.71795280060959</v>
      </c>
      <c r="R85">
        <v>37343.743764267369</v>
      </c>
      <c r="S85" s="6">
        <v>23.690315587739001</v>
      </c>
      <c r="T85" s="6">
        <v>120.2535927795971</v>
      </c>
      <c r="U85" s="6">
        <v>2.648538033125865</v>
      </c>
      <c r="V85" s="6">
        <v>17.456992992281261</v>
      </c>
      <c r="W85">
        <v>17.718582140998961</v>
      </c>
      <c r="X85">
        <v>0.81470589450320718</v>
      </c>
      <c r="Y85">
        <v>3.6714816815313751E-2</v>
      </c>
      <c r="Z85">
        <v>5.4550391717164727E-2</v>
      </c>
      <c r="AA85">
        <v>71.134886580283549</v>
      </c>
      <c r="AB85">
        <v>5.2921697180714197E-2</v>
      </c>
      <c r="AC85">
        <v>0.25199351155033661</v>
      </c>
      <c r="AD85">
        <v>0.15570173462877551</v>
      </c>
    </row>
    <row r="86" spans="1:30" x14ac:dyDescent="0.3">
      <c r="A86" t="s">
        <v>474</v>
      </c>
      <c r="B86" s="44">
        <v>44431.513965763887</v>
      </c>
      <c r="C86" t="s">
        <v>370</v>
      </c>
      <c r="M86">
        <v>24798.665945031029</v>
      </c>
      <c r="N86">
        <v>25457.214295014219</v>
      </c>
      <c r="O86">
        <v>2560.1064257151829</v>
      </c>
      <c r="P86">
        <v>61.921049079071523</v>
      </c>
      <c r="Q86">
        <v>73.320117828189808</v>
      </c>
      <c r="R86">
        <v>22.605857531502259</v>
      </c>
      <c r="S86" s="6">
        <v>9.6031071362056269E-2</v>
      </c>
      <c r="T86" s="6">
        <v>0.73920580947221759</v>
      </c>
      <c r="U86" s="6">
        <v>0.74002695765683479</v>
      </c>
      <c r="V86" s="6">
        <v>5.8981704418080767</v>
      </c>
      <c r="W86">
        <v>5.6836219474473291</v>
      </c>
      <c r="X86">
        <v>0.54576777910820873</v>
      </c>
      <c r="Y86">
        <v>2.2444755611601992E-2</v>
      </c>
      <c r="Z86">
        <v>3.4566099704075932E-2</v>
      </c>
      <c r="AA86">
        <v>2.3753773702219521</v>
      </c>
      <c r="AB86">
        <v>2.9258720151760152E-2</v>
      </c>
      <c r="AC86">
        <v>3.7076440762399153E-2</v>
      </c>
      <c r="AD86">
        <v>4.246173262788714E-2</v>
      </c>
    </row>
    <row r="87" spans="1:30" x14ac:dyDescent="0.3">
      <c r="A87" t="s">
        <v>473</v>
      </c>
      <c r="B87" s="44">
        <v>44431.726330983787</v>
      </c>
      <c r="C87" t="s">
        <v>370</v>
      </c>
      <c r="M87">
        <v>12192.02184759643</v>
      </c>
      <c r="N87">
        <v>12514.926341691211</v>
      </c>
      <c r="O87">
        <v>1250.6303141932781</v>
      </c>
      <c r="P87">
        <v>30.457677162628041</v>
      </c>
      <c r="Q87">
        <v>35.847750109584013</v>
      </c>
      <c r="R87">
        <v>237.497822864428</v>
      </c>
      <c r="S87" s="6">
        <v>0.15054123736311659</v>
      </c>
      <c r="T87" s="6">
        <v>1.23893714624588</v>
      </c>
      <c r="U87" s="6">
        <v>1.1952578921274359</v>
      </c>
      <c r="V87" s="6">
        <v>4.1423075046499171</v>
      </c>
      <c r="W87">
        <v>4.0438833766198474</v>
      </c>
      <c r="X87">
        <v>0.46781325866662388</v>
      </c>
      <c r="Y87">
        <v>3.123760934578378E-2</v>
      </c>
      <c r="Z87">
        <v>4.3137296486962323E-2</v>
      </c>
      <c r="AA87">
        <v>5.1955415035627599</v>
      </c>
      <c r="AB87">
        <v>4.1356076619764447E-2</v>
      </c>
      <c r="AC87">
        <v>3.6295540078000253E-2</v>
      </c>
      <c r="AD87">
        <v>6.8332537755571521E-2</v>
      </c>
    </row>
    <row r="88" spans="1:30" x14ac:dyDescent="0.3">
      <c r="A88" t="s">
        <v>472</v>
      </c>
      <c r="B88" s="44">
        <v>44432.606976759263</v>
      </c>
      <c r="C88" t="s">
        <v>370</v>
      </c>
      <c r="M88">
        <v>14878.117151613609</v>
      </c>
      <c r="N88">
        <v>15274.42586326534</v>
      </c>
      <c r="O88">
        <v>1535.5971093661869</v>
      </c>
      <c r="P88">
        <v>37.472136725328063</v>
      </c>
      <c r="Q88">
        <v>44.058411211006643</v>
      </c>
      <c r="R88">
        <v>54.376993138004522</v>
      </c>
      <c r="S88" s="6">
        <v>1.3103364744308741E-2</v>
      </c>
      <c r="T88" s="6">
        <v>0.71912129808956204</v>
      </c>
      <c r="U88" s="6">
        <v>0.69672597351530219</v>
      </c>
      <c r="V88" s="6">
        <v>3.8149794641832351</v>
      </c>
      <c r="W88">
        <v>3.3218564664383692</v>
      </c>
      <c r="X88">
        <v>0.35526673280367549</v>
      </c>
      <c r="Y88">
        <v>1.9190461088856511E-2</v>
      </c>
      <c r="Z88">
        <v>4.4270887382805928E-2</v>
      </c>
      <c r="AA88">
        <v>2.8344752582626578</v>
      </c>
      <c r="AB88">
        <v>2.942818136717729E-2</v>
      </c>
      <c r="AC88">
        <v>2.9499578140557401E-2</v>
      </c>
      <c r="AD88">
        <v>4.0054709943479039E-2</v>
      </c>
    </row>
    <row r="89" spans="1:30" x14ac:dyDescent="0.3">
      <c r="A89" t="s">
        <v>471</v>
      </c>
      <c r="B89" s="44">
        <v>44433.520450856478</v>
      </c>
      <c r="C89" t="s">
        <v>370</v>
      </c>
      <c r="N89">
        <v>229248.26156361381</v>
      </c>
      <c r="O89">
        <v>23126.73523140456</v>
      </c>
      <c r="P89">
        <v>2.4608679592288349</v>
      </c>
      <c r="Q89">
        <v>661.1198588517243</v>
      </c>
      <c r="R89">
        <v>2274.4075124930841</v>
      </c>
      <c r="S89" s="6">
        <v>0.35595820075494661</v>
      </c>
      <c r="T89" s="6">
        <v>6.7789346483147241</v>
      </c>
      <c r="U89" s="6">
        <v>1.5101455956795931</v>
      </c>
      <c r="W89">
        <v>44.256504914141871</v>
      </c>
      <c r="X89">
        <v>4.3908153573508004</v>
      </c>
      <c r="Y89">
        <v>4.8115884902068936E-3</v>
      </c>
      <c r="Z89">
        <v>0.15606434915914921</v>
      </c>
      <c r="AA89">
        <v>115.1680658667097</v>
      </c>
      <c r="AB89">
        <v>3.6652688843020489E-2</v>
      </c>
      <c r="AC89">
        <v>0.35597255445332038</v>
      </c>
      <c r="AD89">
        <v>0.1996528155064313</v>
      </c>
    </row>
    <row r="90" spans="1:30" x14ac:dyDescent="0.3">
      <c r="A90" t="s">
        <v>468</v>
      </c>
      <c r="B90" s="44">
        <v>44436.770239513891</v>
      </c>
      <c r="C90" t="s">
        <v>370</v>
      </c>
      <c r="M90">
        <v>48749.228262562297</v>
      </c>
      <c r="N90">
        <v>93740.120537215058</v>
      </c>
      <c r="O90">
        <v>9421.9911400632136</v>
      </c>
      <c r="P90">
        <v>221.27307911206691</v>
      </c>
      <c r="Q90">
        <v>270.0527922119702</v>
      </c>
      <c r="R90">
        <v>1099.432239344851</v>
      </c>
      <c r="S90" s="6">
        <v>0.33733130200119871</v>
      </c>
      <c r="T90" s="6">
        <v>3.166271443914364</v>
      </c>
      <c r="U90" s="6">
        <v>0.9775676306391915</v>
      </c>
      <c r="V90" s="6">
        <v>2.872717985743254E-2</v>
      </c>
      <c r="W90">
        <v>21.887594342928139</v>
      </c>
      <c r="X90">
        <v>2.0750696292852449</v>
      </c>
      <c r="Y90">
        <v>5.5797154164519018E-2</v>
      </c>
      <c r="Z90">
        <v>7.3456318642797544E-2</v>
      </c>
      <c r="AA90">
        <v>41.647966490908161</v>
      </c>
      <c r="AB90">
        <v>3.4012951476464513E-2</v>
      </c>
      <c r="AC90">
        <v>0.1319245715290609</v>
      </c>
      <c r="AD90">
        <v>0.10044635324120441</v>
      </c>
    </row>
    <row r="91" spans="1:30" x14ac:dyDescent="0.3">
      <c r="A91" t="s">
        <v>467</v>
      </c>
      <c r="B91" s="44">
        <v>44438.691164247677</v>
      </c>
      <c r="C91" t="s">
        <v>370</v>
      </c>
      <c r="M91">
        <v>48893.226062276437</v>
      </c>
      <c r="N91">
        <v>50168.756861643451</v>
      </c>
      <c r="O91">
        <v>5030.587213623292</v>
      </c>
      <c r="P91">
        <v>121.047562964573</v>
      </c>
      <c r="Q91">
        <v>144.64988551597659</v>
      </c>
      <c r="R91">
        <v>886.23810576794278</v>
      </c>
      <c r="S91" s="6">
        <v>0.2231660389333574</v>
      </c>
      <c r="T91" s="6">
        <v>2.5590047267085132</v>
      </c>
      <c r="U91" s="6">
        <v>1.1153223667291481</v>
      </c>
      <c r="V91" s="6">
        <v>89.507241446127665</v>
      </c>
      <c r="W91">
        <v>82.289286698236708</v>
      </c>
      <c r="X91">
        <v>7.290443160782452</v>
      </c>
      <c r="Y91">
        <v>0.178631798846238</v>
      </c>
      <c r="Z91">
        <v>0.24224447677324051</v>
      </c>
      <c r="AA91">
        <v>23.577890840685029</v>
      </c>
      <c r="AB91">
        <v>4.0078438976834871E-2</v>
      </c>
      <c r="AC91">
        <v>7.3694730483920931E-2</v>
      </c>
      <c r="AD91">
        <v>8.394516760521685E-2</v>
      </c>
    </row>
    <row r="92" spans="1:30" x14ac:dyDescent="0.3">
      <c r="A92" t="s">
        <v>466</v>
      </c>
      <c r="B92" s="44">
        <v>44439.625170995372</v>
      </c>
      <c r="C92" t="s">
        <v>370</v>
      </c>
      <c r="M92">
        <v>1844.3607773576171</v>
      </c>
      <c r="N92">
        <v>1892.0665051106971</v>
      </c>
      <c r="O92">
        <v>187.9754518396384</v>
      </c>
      <c r="P92">
        <v>4.6394339846690604</v>
      </c>
      <c r="Q92">
        <v>5.3416078386785886</v>
      </c>
      <c r="R92">
        <v>85.311075526279723</v>
      </c>
      <c r="S92" s="6">
        <v>-3.3001724547462058E-2</v>
      </c>
      <c r="T92" s="6">
        <v>0.29025350622468332</v>
      </c>
      <c r="U92" s="6">
        <v>0.60745273818814205</v>
      </c>
      <c r="V92" s="6">
        <v>0.24387352930107831</v>
      </c>
      <c r="W92">
        <v>0.25352959777057688</v>
      </c>
      <c r="X92">
        <v>4.9790994736919079E-2</v>
      </c>
      <c r="Y92">
        <v>6.8354832471391562E-3</v>
      </c>
      <c r="Z92">
        <v>2.6833286626028501E-2</v>
      </c>
      <c r="AA92">
        <v>2.6281837755412631</v>
      </c>
      <c r="AB92">
        <v>3.3617216057640183E-2</v>
      </c>
      <c r="AC92">
        <v>1.790047654055037E-2</v>
      </c>
      <c r="AD92">
        <v>2.6425710123813371E-2</v>
      </c>
    </row>
    <row r="93" spans="1:30" x14ac:dyDescent="0.3">
      <c r="A93" t="s">
        <v>465</v>
      </c>
      <c r="B93" s="44">
        <v>44488.660521226862</v>
      </c>
      <c r="C93" t="s">
        <v>370</v>
      </c>
      <c r="M93">
        <v>17642.993352869249</v>
      </c>
      <c r="N93">
        <v>18133.116880713409</v>
      </c>
      <c r="O93">
        <v>1819.8539357990951</v>
      </c>
      <c r="P93">
        <v>43.205605016511733</v>
      </c>
      <c r="Q93">
        <v>52.538621078908527</v>
      </c>
      <c r="R93">
        <v>340.2069932189998</v>
      </c>
      <c r="S93" s="6">
        <v>0.19855634309754749</v>
      </c>
      <c r="T93" s="6">
        <v>0.9901121405408464</v>
      </c>
      <c r="U93" s="6">
        <v>1.000742465068629</v>
      </c>
      <c r="V93" s="6">
        <v>3.3491226060837178</v>
      </c>
      <c r="W93">
        <v>3.6775444824735399</v>
      </c>
      <c r="X93">
        <v>0.32150388608076302</v>
      </c>
      <c r="Y93">
        <v>2.3109331924972099E-2</v>
      </c>
      <c r="Z93">
        <v>4.4213131313235329E-2</v>
      </c>
      <c r="AA93">
        <v>14.166065242988269</v>
      </c>
      <c r="AB93">
        <v>1.556515479693207E-2</v>
      </c>
      <c r="AC93">
        <v>4.7126706874844569E-2</v>
      </c>
      <c r="AD93">
        <v>3.2373449884939717E-2</v>
      </c>
    </row>
    <row r="94" spans="1:30" x14ac:dyDescent="0.3">
      <c r="A94" t="s">
        <v>464</v>
      </c>
      <c r="B94" s="44">
        <v>44488.745855462963</v>
      </c>
      <c r="C94" t="s">
        <v>370</v>
      </c>
      <c r="D94">
        <v>311.89999999999998</v>
      </c>
      <c r="E94">
        <v>0.31622776601683794</v>
      </c>
      <c r="F94">
        <v>406</v>
      </c>
      <c r="G94" t="s">
        <v>190</v>
      </c>
      <c r="M94">
        <v>10093.79781855906</v>
      </c>
      <c r="N94">
        <v>10374.4191618437</v>
      </c>
      <c r="O94">
        <v>1042.5683342159771</v>
      </c>
      <c r="P94">
        <v>24.953769239873719</v>
      </c>
      <c r="Q94">
        <v>30.04758706331641</v>
      </c>
      <c r="R94">
        <v>389.23139090394727</v>
      </c>
      <c r="S94" s="6">
        <v>0.19131819634209149</v>
      </c>
      <c r="T94" s="6">
        <v>1.112610955644266</v>
      </c>
      <c r="U94" s="6">
        <v>0.93134165207347608</v>
      </c>
      <c r="V94" s="6">
        <v>2.884067442374934</v>
      </c>
      <c r="W94">
        <v>2.1159262623668549</v>
      </c>
      <c r="X94">
        <v>0.2519364943638257</v>
      </c>
      <c r="Y94">
        <v>2.0712777399074771E-2</v>
      </c>
      <c r="Z94">
        <v>6.2724905350708904E-2</v>
      </c>
      <c r="AA94">
        <v>8.5228882737185661</v>
      </c>
      <c r="AB94">
        <v>1.9242916288925969E-2</v>
      </c>
      <c r="AC94">
        <v>3.240503956620993E-2</v>
      </c>
      <c r="AD94">
        <v>2.8772799963345759E-2</v>
      </c>
    </row>
    <row r="95" spans="1:30" x14ac:dyDescent="0.3">
      <c r="A95" t="s">
        <v>463</v>
      </c>
      <c r="B95" s="44">
        <v>44489.51221695602</v>
      </c>
      <c r="C95" t="s">
        <v>370</v>
      </c>
      <c r="D95">
        <v>407.3</v>
      </c>
      <c r="E95">
        <v>1.019803902718557</v>
      </c>
      <c r="F95">
        <v>406</v>
      </c>
      <c r="G95" t="s">
        <v>190</v>
      </c>
      <c r="M95">
        <v>15928.912117492941</v>
      </c>
      <c r="N95">
        <v>16370.34705646246</v>
      </c>
      <c r="O95">
        <v>1629.1020217126541</v>
      </c>
      <c r="P95">
        <v>38.821113674223653</v>
      </c>
      <c r="Q95">
        <v>46.937377714426127</v>
      </c>
      <c r="R95">
        <v>223.43589196211801</v>
      </c>
      <c r="S95" s="6">
        <v>0.1631210936123918</v>
      </c>
      <c r="T95" s="6">
        <v>0.65639321261668804</v>
      </c>
      <c r="U95" s="6">
        <v>0.9271192721283269</v>
      </c>
      <c r="V95" s="6">
        <v>3.5090678226081371</v>
      </c>
      <c r="W95">
        <v>2.5350304180962868</v>
      </c>
      <c r="X95">
        <v>0.29176590569381911</v>
      </c>
      <c r="Y95">
        <v>2.516997252347877E-2</v>
      </c>
      <c r="Z95">
        <v>4.3471960217518743E-2</v>
      </c>
      <c r="AA95">
        <v>8.6582036309526913</v>
      </c>
      <c r="AB95">
        <v>1.8544957834687559E-2</v>
      </c>
      <c r="AC95">
        <v>3.381320819636139E-2</v>
      </c>
      <c r="AD95">
        <v>2.914506540702938E-2</v>
      </c>
    </row>
    <row r="96" spans="1:30" x14ac:dyDescent="0.3">
      <c r="A96" t="s">
        <v>459</v>
      </c>
      <c r="B96" s="44">
        <v>44489.785413958343</v>
      </c>
      <c r="C96" t="s">
        <v>370</v>
      </c>
      <c r="D96">
        <v>389.8</v>
      </c>
      <c r="E96">
        <v>1.019803902718557</v>
      </c>
      <c r="F96">
        <v>406</v>
      </c>
      <c r="G96" t="s">
        <v>190</v>
      </c>
      <c r="M96">
        <v>16964.46028339785</v>
      </c>
      <c r="N96">
        <v>17427.06021194459</v>
      </c>
      <c r="O96">
        <v>1744.4907679728069</v>
      </c>
      <c r="P96">
        <v>41.40982501446797</v>
      </c>
      <c r="Q96">
        <v>50.33353032120916</v>
      </c>
      <c r="R96">
        <v>444.02112471738292</v>
      </c>
      <c r="S96" s="6">
        <v>0.24029175999534161</v>
      </c>
      <c r="T96" s="6">
        <v>1.3223486069415391</v>
      </c>
      <c r="U96" s="6">
        <v>1.3407772832334091</v>
      </c>
      <c r="V96" s="6">
        <v>2.7316676485912921</v>
      </c>
      <c r="W96">
        <v>2.538041340526489</v>
      </c>
      <c r="X96">
        <v>0.23291161337323271</v>
      </c>
      <c r="Y96">
        <v>3.1455357325591259E-2</v>
      </c>
      <c r="Z96">
        <v>5.0021165450792653E-2</v>
      </c>
      <c r="AA96">
        <v>14.62248620798799</v>
      </c>
      <c r="AB96">
        <v>1.7438501596865288E-2</v>
      </c>
      <c r="AC96">
        <v>4.1480884694094097E-2</v>
      </c>
      <c r="AD96">
        <v>3.6342282708427799E-2</v>
      </c>
    </row>
    <row r="97" spans="1:30" x14ac:dyDescent="0.3">
      <c r="A97" t="s">
        <v>458</v>
      </c>
      <c r="B97" s="44">
        <v>44490.524085358797</v>
      </c>
      <c r="C97" t="s">
        <v>451</v>
      </c>
      <c r="D97">
        <v>392.2</v>
      </c>
      <c r="E97">
        <v>1.019803902718557</v>
      </c>
      <c r="F97">
        <v>406</v>
      </c>
      <c r="G97" t="s">
        <v>190</v>
      </c>
      <c r="M97">
        <v>33193.871129142877</v>
      </c>
      <c r="N97">
        <v>34076.145921478397</v>
      </c>
      <c r="O97">
        <v>3420.539691215562</v>
      </c>
      <c r="P97">
        <v>80.245439163598149</v>
      </c>
      <c r="Q97">
        <v>98.237034689285338</v>
      </c>
      <c r="R97">
        <v>485.18119490160677</v>
      </c>
      <c r="S97" s="6">
        <v>0.34848112264768422</v>
      </c>
      <c r="T97" s="6">
        <v>1.430238836391762</v>
      </c>
      <c r="U97" s="6">
        <v>1.5273514396069681</v>
      </c>
      <c r="V97" s="6">
        <v>8.3689305504820251</v>
      </c>
      <c r="W97">
        <v>7.0706799903847291</v>
      </c>
      <c r="X97">
        <v>0.65710487462734557</v>
      </c>
      <c r="Y97">
        <v>4.6820363289121578E-2</v>
      </c>
      <c r="Z97">
        <v>5.4499503296602698E-2</v>
      </c>
      <c r="AA97">
        <v>17.575443767784709</v>
      </c>
      <c r="AB97">
        <v>1.9206521502112259E-2</v>
      </c>
      <c r="AC97">
        <v>5.2952432420207599E-2</v>
      </c>
      <c r="AD97">
        <v>5.2846373846072991E-2</v>
      </c>
    </row>
    <row r="98" spans="1:30" x14ac:dyDescent="0.3">
      <c r="A98" t="s">
        <v>439</v>
      </c>
      <c r="B98" s="44">
        <v>44491.632416574073</v>
      </c>
      <c r="C98" t="s">
        <v>370</v>
      </c>
      <c r="D98" s="40">
        <v>368.5</v>
      </c>
      <c r="E98" s="40">
        <v>1.019803902718557</v>
      </c>
      <c r="F98">
        <v>406</v>
      </c>
      <c r="G98" t="s">
        <v>190</v>
      </c>
      <c r="M98">
        <v>6287.4402393309019</v>
      </c>
      <c r="N98">
        <v>6458.7807681394497</v>
      </c>
      <c r="O98">
        <v>648.21038520051468</v>
      </c>
      <c r="P98">
        <v>15.400833092112499</v>
      </c>
      <c r="Q98">
        <v>18.49477264462762</v>
      </c>
      <c r="R98">
        <v>139.57288745976601</v>
      </c>
      <c r="T98" s="6">
        <v>0.37626271963086327</v>
      </c>
      <c r="U98" s="6">
        <v>0.72784292429525721</v>
      </c>
      <c r="V98" s="6">
        <v>0.9944073118447635</v>
      </c>
      <c r="W98">
        <v>2.0026227468457218</v>
      </c>
      <c r="X98">
        <v>0.12307156214627871</v>
      </c>
      <c r="Y98">
        <v>1.198903550358109E-2</v>
      </c>
      <c r="Z98">
        <v>4.4757882326229723E-2</v>
      </c>
      <c r="AA98">
        <v>4.4548442623895177</v>
      </c>
      <c r="AC98">
        <v>2.2744443582008719E-2</v>
      </c>
      <c r="AD98">
        <v>2.0183298710292799E-2</v>
      </c>
    </row>
    <row r="99" spans="1:30" x14ac:dyDescent="0.3">
      <c r="A99" t="s">
        <v>440</v>
      </c>
      <c r="B99" s="44">
        <v>44494.506662372682</v>
      </c>
      <c r="C99" t="s">
        <v>370</v>
      </c>
      <c r="D99">
        <v>601.5</v>
      </c>
      <c r="E99">
        <v>1.019803902718557</v>
      </c>
      <c r="F99">
        <v>406</v>
      </c>
      <c r="G99" t="s">
        <v>190</v>
      </c>
      <c r="M99">
        <v>14123.151008443479</v>
      </c>
      <c r="N99">
        <v>14509.1224300411</v>
      </c>
      <c r="O99">
        <v>1458.736494467631</v>
      </c>
      <c r="P99">
        <v>34.425483343421057</v>
      </c>
      <c r="Q99">
        <v>41.763318207582167</v>
      </c>
      <c r="R99">
        <v>226.0814857659399</v>
      </c>
      <c r="S99" s="6">
        <v>0.1326184248125265</v>
      </c>
      <c r="T99" s="6">
        <v>0.63977478482096506</v>
      </c>
      <c r="U99" s="6">
        <v>0.87670642592838621</v>
      </c>
      <c r="V99" s="6">
        <v>2.0257928528046611</v>
      </c>
      <c r="W99">
        <v>2.810960861752096</v>
      </c>
      <c r="X99">
        <v>0.26029602949554997</v>
      </c>
      <c r="Y99">
        <v>2.2164373175040469E-2</v>
      </c>
      <c r="Z99">
        <v>5.0606142896926061E-2</v>
      </c>
      <c r="AA99">
        <v>7.34924044998517</v>
      </c>
      <c r="AB99">
        <v>1.694200289045078E-2</v>
      </c>
      <c r="AC99">
        <v>2.6746025397828301E-2</v>
      </c>
      <c r="AD99">
        <v>2.4594618538624179E-2</v>
      </c>
    </row>
    <row r="100" spans="1:30" x14ac:dyDescent="0.3">
      <c r="A100" t="s">
        <v>456</v>
      </c>
      <c r="B100" s="44">
        <v>44495.557017129628</v>
      </c>
      <c r="C100" t="s">
        <v>370</v>
      </c>
      <c r="D100">
        <v>95.4</v>
      </c>
      <c r="E100">
        <v>0.28284271247461906</v>
      </c>
      <c r="F100">
        <v>406</v>
      </c>
      <c r="G100" t="s">
        <v>190</v>
      </c>
      <c r="M100">
        <v>48749.261126902333</v>
      </c>
      <c r="N100">
        <v>413821.89435014589</v>
      </c>
      <c r="O100">
        <v>41601.151271429073</v>
      </c>
      <c r="P100">
        <v>7.5117356285875978</v>
      </c>
      <c r="Q100">
        <v>1191.281241723038</v>
      </c>
      <c r="R100">
        <v>3701.14644217248</v>
      </c>
      <c r="S100" s="6">
        <v>2.5192210759627649</v>
      </c>
      <c r="T100" s="6">
        <v>10.99220239918604</v>
      </c>
      <c r="U100" s="6">
        <v>9.958803088826425</v>
      </c>
      <c r="V100" s="6">
        <v>2.8364835099182469E-2</v>
      </c>
      <c r="W100">
        <v>73.248180391008461</v>
      </c>
      <c r="X100">
        <v>6.2948525696648412</v>
      </c>
      <c r="Y100">
        <v>1.050847102500121E-2</v>
      </c>
      <c r="Z100">
        <v>0.31018146051359069</v>
      </c>
      <c r="AA100">
        <v>180.41751460980859</v>
      </c>
      <c r="AB100">
        <v>0.10995601328239971</v>
      </c>
      <c r="AC100">
        <v>0.56969546268369353</v>
      </c>
      <c r="AD100">
        <v>0.52676179504145648</v>
      </c>
    </row>
    <row r="101" spans="1:30" x14ac:dyDescent="0.3">
      <c r="A101" t="s">
        <v>456</v>
      </c>
      <c r="B101" s="44">
        <v>44495.721696423607</v>
      </c>
      <c r="C101" t="s">
        <v>457</v>
      </c>
      <c r="D101">
        <v>95.4</v>
      </c>
      <c r="E101">
        <v>0.28284271247461906</v>
      </c>
      <c r="F101">
        <v>406</v>
      </c>
      <c r="G101" t="s">
        <v>97</v>
      </c>
      <c r="M101">
        <v>7068.1143486899136</v>
      </c>
      <c r="N101">
        <v>7264.0707295302655</v>
      </c>
      <c r="O101">
        <v>725.51457594208796</v>
      </c>
      <c r="P101">
        <v>17.186634380460362</v>
      </c>
      <c r="Q101">
        <v>20.832675277310759</v>
      </c>
      <c r="R101">
        <v>358.40639466340127</v>
      </c>
      <c r="S101" s="6">
        <v>0.1656088733695866</v>
      </c>
      <c r="T101" s="6">
        <v>1.031639552295873</v>
      </c>
      <c r="U101" s="6">
        <v>1.078061697675899</v>
      </c>
      <c r="V101" s="6">
        <v>1.4767724914558189</v>
      </c>
      <c r="W101">
        <v>1.5776713596556731</v>
      </c>
      <c r="X101">
        <v>0.30141014486222112</v>
      </c>
      <c r="Y101">
        <v>2.5870142487907959E-2</v>
      </c>
      <c r="Z101">
        <v>4.2691716963942819E-2</v>
      </c>
      <c r="AA101">
        <v>6.6701370993185076</v>
      </c>
      <c r="AB101">
        <v>1.963644498737676E-2</v>
      </c>
      <c r="AC101">
        <v>3.6369486527435213E-2</v>
      </c>
      <c r="AD101">
        <v>3.1225046075289049E-2</v>
      </c>
    </row>
    <row r="102" spans="1:30" x14ac:dyDescent="0.3">
      <c r="A102" t="s">
        <v>455</v>
      </c>
      <c r="B102" s="44">
        <v>44498.619355601862</v>
      </c>
      <c r="C102" t="s">
        <v>370</v>
      </c>
      <c r="D102">
        <v>421.6</v>
      </c>
      <c r="E102">
        <v>1.019803902718557</v>
      </c>
      <c r="F102">
        <v>406</v>
      </c>
      <c r="G102" t="s">
        <v>190</v>
      </c>
      <c r="M102">
        <v>27923.776519087322</v>
      </c>
      <c r="N102">
        <v>28687.546327876418</v>
      </c>
      <c r="O102">
        <v>2822.906642803297</v>
      </c>
      <c r="P102">
        <v>66.89180177083675</v>
      </c>
      <c r="Q102">
        <v>81.708262920456889</v>
      </c>
      <c r="R102">
        <v>286.62293398957002</v>
      </c>
      <c r="S102" s="6">
        <v>0.2060185495626391</v>
      </c>
      <c r="T102" s="6">
        <v>0.87794729095729285</v>
      </c>
      <c r="U102" s="6">
        <v>1.1945642065784881</v>
      </c>
      <c r="V102" s="6">
        <v>4.6551330258118702</v>
      </c>
      <c r="W102">
        <v>4.7708732960755338</v>
      </c>
      <c r="X102">
        <v>0.33361364234097252</v>
      </c>
      <c r="Y102">
        <v>2.7319268934758799E-2</v>
      </c>
      <c r="Z102">
        <v>3.8678424306024528E-2</v>
      </c>
      <c r="AA102">
        <v>13.13571025157802</v>
      </c>
      <c r="AB102">
        <v>1.190976889805509E-2</v>
      </c>
      <c r="AC102">
        <v>3.8142776995089687E-2</v>
      </c>
      <c r="AD102">
        <v>4.1450785550010617E-2</v>
      </c>
    </row>
    <row r="103" spans="1:30" x14ac:dyDescent="0.3">
      <c r="A103" t="s">
        <v>454</v>
      </c>
      <c r="B103" s="44">
        <v>44500.542862534719</v>
      </c>
      <c r="C103" t="s">
        <v>370</v>
      </c>
      <c r="D103">
        <v>360.5</v>
      </c>
      <c r="E103">
        <v>0.44721359549995798</v>
      </c>
      <c r="F103">
        <v>406</v>
      </c>
      <c r="G103" t="s">
        <v>190</v>
      </c>
      <c r="M103">
        <v>3146.9549115614709</v>
      </c>
      <c r="N103">
        <v>3232.5163648327862</v>
      </c>
      <c r="O103">
        <v>316.81764260170729</v>
      </c>
      <c r="P103">
        <v>7.5820069439712796</v>
      </c>
      <c r="Q103">
        <v>9.09586029421828</v>
      </c>
      <c r="R103">
        <v>122.7505462774772</v>
      </c>
      <c r="S103" s="6">
        <v>3.8398908573719359E-2</v>
      </c>
      <c r="T103" s="6">
        <v>0.33072405202475902</v>
      </c>
      <c r="U103" s="6">
        <v>0.65617829554940921</v>
      </c>
      <c r="V103" s="6">
        <v>0.38809316849023612</v>
      </c>
      <c r="W103">
        <v>0.3961740575211713</v>
      </c>
      <c r="X103">
        <v>9.0229075967180231E-2</v>
      </c>
      <c r="Y103">
        <v>1.056497645014658E-2</v>
      </c>
      <c r="Z103">
        <v>4.5887689302137907E-2</v>
      </c>
      <c r="AA103">
        <v>3.1311516772250392</v>
      </c>
      <c r="AB103">
        <v>1.538173787146312E-2</v>
      </c>
      <c r="AC103">
        <v>2.052330050059336E-2</v>
      </c>
      <c r="AD103">
        <v>3.1687229795557111E-2</v>
      </c>
    </row>
    <row r="104" spans="1:30" x14ac:dyDescent="0.3">
      <c r="A104" t="s">
        <v>453</v>
      </c>
      <c r="B104" s="44">
        <v>44502.633557939807</v>
      </c>
      <c r="C104" t="s">
        <v>370</v>
      </c>
      <c r="D104">
        <v>403.3</v>
      </c>
      <c r="E104">
        <v>1.019803902718557</v>
      </c>
      <c r="F104">
        <v>406</v>
      </c>
      <c r="G104" t="s">
        <v>190</v>
      </c>
      <c r="M104">
        <v>16960.281287444439</v>
      </c>
      <c r="N104">
        <v>17426.398153521699</v>
      </c>
      <c r="O104">
        <v>1746.5355579264669</v>
      </c>
      <c r="P104">
        <v>41.925509420148451</v>
      </c>
      <c r="Q104">
        <v>50.504694567611253</v>
      </c>
      <c r="R104">
        <v>300.88020491507172</v>
      </c>
      <c r="S104" s="6">
        <v>0.17683451216283921</v>
      </c>
      <c r="T104" s="6">
        <v>0.87921665824726214</v>
      </c>
      <c r="U104" s="6">
        <v>1.0685918456434791</v>
      </c>
      <c r="V104" s="6">
        <v>5.9943845382993901</v>
      </c>
      <c r="W104">
        <v>5.1330903160189454</v>
      </c>
      <c r="X104">
        <v>0.40332985883055589</v>
      </c>
      <c r="Y104">
        <v>2.1355769696087028E-2</v>
      </c>
      <c r="Z104">
        <v>4.8810861127584107E-2</v>
      </c>
      <c r="AA104">
        <v>13.76824207750809</v>
      </c>
      <c r="AB104">
        <v>1.234167926484353E-2</v>
      </c>
      <c r="AC104">
        <v>4.0023677100031803E-2</v>
      </c>
      <c r="AD104">
        <v>3.3871309080636069E-2</v>
      </c>
    </row>
    <row r="105" spans="1:30" x14ac:dyDescent="0.3">
      <c r="A105" t="s">
        <v>452</v>
      </c>
      <c r="B105" s="44">
        <v>44509.805443182871</v>
      </c>
      <c r="C105" t="s">
        <v>370</v>
      </c>
      <c r="D105">
        <v>38.700000000000003</v>
      </c>
      <c r="E105">
        <v>0.28000000000000003</v>
      </c>
      <c r="F105">
        <v>406</v>
      </c>
      <c r="G105" t="s">
        <v>190</v>
      </c>
      <c r="M105">
        <v>46511.66118576291</v>
      </c>
      <c r="N105">
        <v>47820.329808738192</v>
      </c>
      <c r="O105">
        <v>4813.6963423734078</v>
      </c>
      <c r="P105">
        <v>114.1761071143236</v>
      </c>
      <c r="Q105">
        <v>141.08418491361849</v>
      </c>
      <c r="R105">
        <v>-84.776326810749012</v>
      </c>
      <c r="S105" s="6">
        <v>0.16676199234421271</v>
      </c>
      <c r="T105" s="6">
        <v>-0.24446554824402639</v>
      </c>
      <c r="U105" s="6">
        <v>1.5401952451605481</v>
      </c>
      <c r="V105" s="6">
        <v>15.4488571495393</v>
      </c>
      <c r="W105">
        <v>13.908160479864129</v>
      </c>
      <c r="X105">
        <v>1.532016372962328</v>
      </c>
      <c r="Y105">
        <v>3.7512576870394602E-2</v>
      </c>
      <c r="Z105">
        <v>6.0867605154809698E-2</v>
      </c>
      <c r="AA105">
        <v>18.240198118029539</v>
      </c>
      <c r="AB105">
        <v>3.716168707001765E-2</v>
      </c>
      <c r="AC105">
        <v>7.4671327689305414E-2</v>
      </c>
      <c r="AD105">
        <v>9.530878917853669E-2</v>
      </c>
    </row>
    <row r="106" spans="1:30" x14ac:dyDescent="0.3">
      <c r="A106" t="s">
        <v>441</v>
      </c>
      <c r="B106" s="44">
        <v>44530.738109930557</v>
      </c>
      <c r="C106" t="s">
        <v>370</v>
      </c>
      <c r="M106">
        <v>44735.372267363673</v>
      </c>
      <c r="N106">
        <v>45932.951736493873</v>
      </c>
      <c r="O106">
        <v>4614.456875120828</v>
      </c>
      <c r="P106">
        <v>106.7931917308272</v>
      </c>
      <c r="Q106">
        <v>132.17846793490639</v>
      </c>
      <c r="R106">
        <v>878.52563976490899</v>
      </c>
      <c r="S106" s="6">
        <v>0.63347129422185444</v>
      </c>
      <c r="T106" s="6">
        <v>2.6195408529043722</v>
      </c>
      <c r="U106" s="6">
        <v>1.8885668137883149</v>
      </c>
      <c r="V106" s="6">
        <v>7.387176182026856</v>
      </c>
      <c r="W106">
        <v>7.0292680759158213</v>
      </c>
      <c r="X106">
        <v>0.52713632422768564</v>
      </c>
      <c r="Y106">
        <v>5.4485324065499462E-2</v>
      </c>
      <c r="Z106">
        <v>6.4024190119217228E-2</v>
      </c>
      <c r="AA106">
        <v>28.664067818212821</v>
      </c>
      <c r="AB106">
        <v>2.4326728249365381E-2</v>
      </c>
      <c r="AC106">
        <v>9.2311558259271786E-2</v>
      </c>
      <c r="AD106">
        <v>7.1701231419486949E-2</v>
      </c>
    </row>
    <row r="107" spans="1:30" x14ac:dyDescent="0.3">
      <c r="A107" t="s">
        <v>450</v>
      </c>
      <c r="B107" s="44">
        <v>44531.510047534721</v>
      </c>
      <c r="C107" t="s">
        <v>370</v>
      </c>
      <c r="M107">
        <v>2511.523327215119</v>
      </c>
      <c r="N107">
        <v>2655.0663298164832</v>
      </c>
      <c r="O107">
        <v>264.4555005441544</v>
      </c>
      <c r="P107">
        <v>6.1160349453366933</v>
      </c>
      <c r="Q107">
        <v>7.5129073528468231</v>
      </c>
      <c r="R107">
        <v>168.91068310645741</v>
      </c>
      <c r="S107" s="6">
        <v>7.7832618271449064E-2</v>
      </c>
      <c r="T107" s="6">
        <v>0.43943415513259437</v>
      </c>
      <c r="U107" s="6">
        <v>0.7313824095573136</v>
      </c>
      <c r="V107" s="6">
        <v>2.904762761201868</v>
      </c>
      <c r="W107">
        <v>0.38057653922408541</v>
      </c>
      <c r="X107">
        <v>7.3508342949492794E-2</v>
      </c>
      <c r="Y107">
        <v>1.2065707959234281E-2</v>
      </c>
      <c r="Z107">
        <v>3.8411495076069391E-2</v>
      </c>
      <c r="AA107">
        <v>5.1552583636329983</v>
      </c>
      <c r="AB107">
        <v>1.8499075469709261E-2</v>
      </c>
      <c r="AC107">
        <v>1.916988650674567E-2</v>
      </c>
      <c r="AD107">
        <v>1.7555900300418849E-2</v>
      </c>
    </row>
    <row r="108" spans="1:30" x14ac:dyDescent="0.3">
      <c r="A108" t="s">
        <v>449</v>
      </c>
      <c r="B108" s="44">
        <v>44531.713452337957</v>
      </c>
      <c r="C108" t="s">
        <v>370</v>
      </c>
      <c r="M108">
        <v>48750.108571422003</v>
      </c>
      <c r="N108">
        <v>86291.072957116397</v>
      </c>
      <c r="O108">
        <v>8655.6801396636147</v>
      </c>
      <c r="P108">
        <v>196.74738541007781</v>
      </c>
      <c r="Q108">
        <v>248.24545728511069</v>
      </c>
      <c r="R108">
        <v>1021.942085323312</v>
      </c>
      <c r="S108" s="6">
        <v>0.79944186870417422</v>
      </c>
      <c r="T108" s="6">
        <v>3.2179350011472931</v>
      </c>
      <c r="U108" s="6">
        <v>2.640926735735845</v>
      </c>
      <c r="V108" s="6">
        <v>2.3521512495852898E-2</v>
      </c>
      <c r="W108">
        <v>11.32010584646841</v>
      </c>
      <c r="X108">
        <v>0.91913559438708547</v>
      </c>
      <c r="Y108">
        <v>7.691971109867092E-2</v>
      </c>
      <c r="Z108">
        <v>5.834085644672074E-2</v>
      </c>
      <c r="AA108">
        <v>49.589776116941501</v>
      </c>
      <c r="AB108">
        <v>3.4281612533259967E-2</v>
      </c>
      <c r="AC108">
        <v>0.1696785426544985</v>
      </c>
      <c r="AD108">
        <v>0.1170651015986072</v>
      </c>
    </row>
    <row r="109" spans="1:30" x14ac:dyDescent="0.3">
      <c r="A109" t="s">
        <v>448</v>
      </c>
      <c r="B109" s="44">
        <v>44532.499227986111</v>
      </c>
      <c r="C109" t="s">
        <v>370</v>
      </c>
      <c r="M109">
        <v>11941.246368698839</v>
      </c>
      <c r="N109">
        <v>12256.927811422751</v>
      </c>
      <c r="O109">
        <v>1228.301336663304</v>
      </c>
      <c r="P109">
        <v>28.91460154190673</v>
      </c>
      <c r="Q109">
        <v>35.222428649121149</v>
      </c>
      <c r="R109">
        <v>262.55215667198769</v>
      </c>
      <c r="S109" s="6">
        <v>0.1140196295058134</v>
      </c>
      <c r="T109" s="6">
        <v>0.7279089943242113</v>
      </c>
      <c r="U109" s="6">
        <v>0.97767684185876347</v>
      </c>
      <c r="V109" s="6">
        <v>2.1023212843477479</v>
      </c>
      <c r="W109">
        <v>2.0051745782280279</v>
      </c>
      <c r="X109">
        <v>0.21338995939687769</v>
      </c>
      <c r="Y109">
        <v>1.7770179510924581E-2</v>
      </c>
      <c r="Z109">
        <v>3.6805452001452958E-2</v>
      </c>
      <c r="AA109">
        <v>9.3010878228744875</v>
      </c>
      <c r="AB109">
        <v>1.8319345258577979E-2</v>
      </c>
      <c r="AC109">
        <v>3.2444261533546258E-2</v>
      </c>
      <c r="AD109">
        <v>2.305422067625074E-2</v>
      </c>
    </row>
    <row r="110" spans="1:30" x14ac:dyDescent="0.3">
      <c r="A110" t="s">
        <v>447</v>
      </c>
      <c r="B110" s="44">
        <v>44532.706384687503</v>
      </c>
      <c r="C110" t="s">
        <v>370</v>
      </c>
      <c r="M110">
        <v>12494.56414617564</v>
      </c>
      <c r="N110">
        <v>12825.785787147401</v>
      </c>
      <c r="O110">
        <v>1286.659759555592</v>
      </c>
      <c r="P110">
        <v>30.21593604621799</v>
      </c>
      <c r="Q110">
        <v>36.83210715741199</v>
      </c>
      <c r="R110">
        <v>298.73718798186559</v>
      </c>
      <c r="S110" s="6">
        <v>0.1518445725375217</v>
      </c>
      <c r="T110" s="6">
        <v>0.86414071767107281</v>
      </c>
      <c r="U110" s="6">
        <v>1.0527701096529309</v>
      </c>
      <c r="V110" s="6">
        <v>1.7014872071932641</v>
      </c>
      <c r="W110">
        <v>1.282692393557042</v>
      </c>
      <c r="X110">
        <v>0.16960938589762301</v>
      </c>
      <c r="Y110">
        <v>2.3117326709022081E-2</v>
      </c>
      <c r="Z110">
        <v>3.7511412740160101E-2</v>
      </c>
      <c r="AA110">
        <v>9.7372934495310446</v>
      </c>
      <c r="AB110">
        <v>1.2633650269059949E-2</v>
      </c>
      <c r="AC110">
        <v>3.5867007434278578E-2</v>
      </c>
      <c r="AD110">
        <v>2.5219752357098241E-2</v>
      </c>
    </row>
    <row r="111" spans="1:30" x14ac:dyDescent="0.3">
      <c r="A111" t="s">
        <v>446</v>
      </c>
      <c r="B111" s="44">
        <v>44535.636209363423</v>
      </c>
      <c r="C111" t="s">
        <v>370</v>
      </c>
      <c r="M111">
        <v>48749.989888074197</v>
      </c>
      <c r="N111">
        <v>282223.30309642717</v>
      </c>
      <c r="O111">
        <v>28401.734993396141</v>
      </c>
      <c r="P111">
        <v>3.588238077929327</v>
      </c>
      <c r="Q111">
        <v>813.49328350491328</v>
      </c>
      <c r="R111">
        <v>2970.3407172702341</v>
      </c>
      <c r="S111" s="6">
        <v>2.0789697998136871</v>
      </c>
      <c r="T111" s="6">
        <v>9.4690313190219921</v>
      </c>
      <c r="U111" s="6">
        <v>6.8774164592012577</v>
      </c>
      <c r="V111" s="6">
        <v>2.5951727253593369E-2</v>
      </c>
      <c r="W111">
        <v>41.552652454386092</v>
      </c>
      <c r="X111">
        <v>3.273029058181121</v>
      </c>
      <c r="Y111">
        <v>6.0308476659757084E-3</v>
      </c>
      <c r="Z111">
        <v>0.1255574734462811</v>
      </c>
      <c r="AA111">
        <v>150.1131871433405</v>
      </c>
      <c r="AB111">
        <v>9.7516558641281267E-2</v>
      </c>
      <c r="AC111">
        <v>0.5039328621951128</v>
      </c>
      <c r="AD111">
        <v>0.36363617715481611</v>
      </c>
    </row>
    <row r="112" spans="1:30" x14ac:dyDescent="0.3">
      <c r="A112" t="s">
        <v>445</v>
      </c>
      <c r="B112" s="44">
        <v>44535.913562858797</v>
      </c>
      <c r="C112" t="s">
        <v>370</v>
      </c>
      <c r="M112">
        <v>48750.170085130623</v>
      </c>
      <c r="N112">
        <v>210164.73007713599</v>
      </c>
      <c r="O112">
        <v>21124.921185550771</v>
      </c>
      <c r="P112">
        <v>2.0691820139170352</v>
      </c>
      <c r="Q112">
        <v>605.30875960350625</v>
      </c>
      <c r="R112">
        <v>3242.6395099640308</v>
      </c>
      <c r="S112" s="6">
        <v>2.1548729275253602</v>
      </c>
      <c r="T112" s="6">
        <v>9.4135566275694433</v>
      </c>
      <c r="U112" s="6">
        <v>7.1331790896248561</v>
      </c>
      <c r="V112" s="6">
        <v>3.2077740221489508E-2</v>
      </c>
      <c r="W112">
        <v>26.773234343338</v>
      </c>
      <c r="X112">
        <v>2.6574593771953969</v>
      </c>
      <c r="Y112">
        <v>6.6720278887880428E-3</v>
      </c>
      <c r="Z112">
        <v>0.1285141126066679</v>
      </c>
      <c r="AA112">
        <v>114.8519015728623</v>
      </c>
      <c r="AB112">
        <v>7.6448504930637332E-2</v>
      </c>
      <c r="AC112">
        <v>0.38532513168853588</v>
      </c>
      <c r="AD112">
        <v>0.2775396149341629</v>
      </c>
    </row>
  </sheetData>
  <sortState ref="A83:AX117">
    <sortCondition ref="B83:B117"/>
  </sortState>
  <conditionalFormatting sqref="A47 A49:A51">
    <cfRule type="containsText" dxfId="33" priority="7" operator="containsText" text="Sample">
      <formula>NOT(ISERROR(SEARCH("Sample",A47)))</formula>
    </cfRule>
    <cfRule type="containsText" dxfId="32" priority="8" operator="containsText" text="Proc">
      <formula>NOT(ISERROR(SEARCH("Proc",A47)))</formula>
    </cfRule>
  </conditionalFormatting>
  <conditionalFormatting sqref="B52:C59">
    <cfRule type="containsText" dxfId="31" priority="21" operator="containsText" text="sample">
      <formula>NOT(ISERROR(SEARCH("sample",B52)))</formula>
    </cfRule>
    <cfRule type="containsText" dxfId="30" priority="22" operator="containsText" text="Proc">
      <formula>NOT(ISERROR(SEARCH("Proc",B52)))</formula>
    </cfRule>
    <cfRule type="duplicateValues" dxfId="29" priority="23"/>
  </conditionalFormatting>
  <conditionalFormatting sqref="A79:A80">
    <cfRule type="containsText" dxfId="28" priority="1" operator="containsText" text="sample">
      <formula>NOT(ISERROR(SEARCH("sample",A79)))</formula>
    </cfRule>
    <cfRule type="containsText" dxfId="27" priority="2" operator="containsText" text="Proc">
      <formula>NOT(ISERROR(SEARCH("Proc",A79)))</formula>
    </cfRule>
    <cfRule type="duplicateValues" dxfId="26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zoomScale="62" zoomScaleNormal="62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I97" sqref="I97"/>
    </sheetView>
  </sheetViews>
  <sheetFormatPr defaultRowHeight="14.4" x14ac:dyDescent="0.3"/>
  <cols>
    <col min="1" max="1" width="30.77734375" style="53" customWidth="1"/>
    <col min="2" max="2" width="23.44140625" customWidth="1"/>
    <col min="3" max="3" width="13.109375" customWidth="1"/>
    <col min="4" max="5" width="9" bestFit="1" customWidth="1"/>
    <col min="6" max="6" width="10.5546875" bestFit="1" customWidth="1"/>
    <col min="8" max="11" width="9" customWidth="1"/>
    <col min="12" max="12" width="13.33203125" customWidth="1"/>
    <col min="13" max="13" width="9.5546875" bestFit="1" customWidth="1"/>
    <col min="14" max="14" width="15.109375" customWidth="1"/>
    <col min="15" max="18" width="9" bestFit="1" customWidth="1"/>
    <col min="19" max="19" width="10.33203125" customWidth="1"/>
    <col min="20" max="20" width="9" bestFit="1" customWidth="1"/>
    <col min="21" max="21" width="12.109375" bestFit="1" customWidth="1"/>
    <col min="22" max="24" width="9" bestFit="1" customWidth="1"/>
    <col min="25" max="25" width="13.21875" customWidth="1"/>
    <col min="26" max="27" width="9" bestFit="1" customWidth="1"/>
    <col min="29" max="30" width="9" bestFit="1" customWidth="1"/>
    <col min="32" max="32" width="11.77734375" customWidth="1"/>
    <col min="33" max="33" width="12" bestFit="1" customWidth="1"/>
  </cols>
  <sheetData>
    <row r="1" spans="1:36" s="48" customFormat="1" x14ac:dyDescent="0.3">
      <c r="A1" s="52" t="s">
        <v>0</v>
      </c>
      <c r="B1" s="48" t="s">
        <v>1</v>
      </c>
      <c r="C1" s="48" t="s">
        <v>369</v>
      </c>
      <c r="D1" s="48" t="s">
        <v>75</v>
      </c>
      <c r="E1" s="48" t="s">
        <v>76</v>
      </c>
      <c r="F1" s="48" t="s">
        <v>2</v>
      </c>
      <c r="G1" s="48" t="s">
        <v>3</v>
      </c>
      <c r="H1" s="48" t="s">
        <v>186</v>
      </c>
      <c r="I1" s="48" t="s">
        <v>192</v>
      </c>
      <c r="J1" s="48" t="s">
        <v>187</v>
      </c>
      <c r="K1" s="48" t="s">
        <v>188</v>
      </c>
      <c r="L1" s="48" t="s">
        <v>189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9" t="s">
        <v>29</v>
      </c>
      <c r="T1" s="49" t="s">
        <v>30</v>
      </c>
      <c r="U1" s="49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48" t="s">
        <v>36</v>
      </c>
      <c r="AA1" s="48" t="s">
        <v>37</v>
      </c>
      <c r="AB1" s="49" t="s">
        <v>38</v>
      </c>
      <c r="AC1" s="49" t="s">
        <v>39</v>
      </c>
      <c r="AD1" s="49" t="s">
        <v>40</v>
      </c>
      <c r="AF1" s="51" t="s">
        <v>70</v>
      </c>
      <c r="AG1" s="51" t="s">
        <v>71</v>
      </c>
      <c r="AH1" s="51" t="s">
        <v>72</v>
      </c>
      <c r="AI1" s="51" t="s">
        <v>73</v>
      </c>
      <c r="AJ1" s="51" t="s">
        <v>74</v>
      </c>
    </row>
    <row r="2" spans="1:36" x14ac:dyDescent="0.3">
      <c r="A2" s="53" t="s">
        <v>9</v>
      </c>
      <c r="B2" s="1">
        <v>43904</v>
      </c>
      <c r="C2" s="1"/>
      <c r="D2" s="8">
        <v>8.1999999999999993</v>
      </c>
      <c r="E2" s="8">
        <v>0.22360679774997899</v>
      </c>
      <c r="F2" s="5">
        <v>206</v>
      </c>
      <c r="G2" s="5" t="s">
        <v>41</v>
      </c>
      <c r="H2" s="8"/>
      <c r="I2" s="8"/>
      <c r="J2" s="8"/>
      <c r="K2" s="8"/>
      <c r="L2" s="8"/>
      <c r="M2" s="8" t="s">
        <v>10</v>
      </c>
      <c r="N2" s="8">
        <v>82639.866294000007</v>
      </c>
      <c r="O2" s="8">
        <v>8343.2059950000003</v>
      </c>
      <c r="P2" s="8">
        <v>208.69044199999999</v>
      </c>
      <c r="Q2" s="8">
        <v>237.84335899999999</v>
      </c>
      <c r="R2" s="8">
        <v>0</v>
      </c>
      <c r="S2" s="8">
        <v>2.5149999999999999E-3</v>
      </c>
      <c r="T2" s="8">
        <v>0.57591800000000004</v>
      </c>
      <c r="U2" s="8">
        <v>1.3360449999999999</v>
      </c>
      <c r="V2" s="8" t="s">
        <v>10</v>
      </c>
      <c r="W2" s="8">
        <v>16.621804000000001</v>
      </c>
      <c r="X2" s="8">
        <v>9.8176430000000003</v>
      </c>
      <c r="Y2" s="8">
        <v>9.2859999999999998E-2</v>
      </c>
      <c r="Z2" s="8">
        <v>9.7901000000000002E-2</v>
      </c>
      <c r="AA2" s="8">
        <v>0</v>
      </c>
      <c r="AB2" s="8" t="s">
        <v>10</v>
      </c>
      <c r="AC2" s="8">
        <v>6.4210000000000003E-2</v>
      </c>
      <c r="AD2" s="8">
        <v>4.7898000000000003E-2</v>
      </c>
      <c r="AF2" s="10">
        <f>P2/O2</f>
        <v>2.5013219393727793E-2</v>
      </c>
      <c r="AG2" s="11">
        <f>Q2/O2</f>
        <v>2.8507429774901536E-2</v>
      </c>
      <c r="AH2" s="11">
        <f>N2/O2</f>
        <v>9.9050492512740611</v>
      </c>
      <c r="AI2" s="11"/>
      <c r="AJ2" s="11"/>
    </row>
    <row r="3" spans="1:36" x14ac:dyDescent="0.3">
      <c r="A3" s="53" t="s">
        <v>20</v>
      </c>
      <c r="B3" s="1">
        <v>43907</v>
      </c>
      <c r="C3" s="1"/>
      <c r="D3" s="8">
        <v>125.4</v>
      </c>
      <c r="E3" s="8">
        <v>0.22360679774997899</v>
      </c>
      <c r="F3" s="5">
        <v>506</v>
      </c>
      <c r="G3" s="5" t="s">
        <v>11</v>
      </c>
      <c r="H3" s="8"/>
      <c r="I3" s="8"/>
      <c r="J3" s="8"/>
      <c r="K3" s="8"/>
      <c r="L3" s="8"/>
      <c r="M3" s="8" t="s">
        <v>10</v>
      </c>
      <c r="N3" s="25">
        <v>274217.379243</v>
      </c>
      <c r="O3" s="8">
        <v>27644.023928999999</v>
      </c>
      <c r="P3" s="8" t="s">
        <v>10</v>
      </c>
      <c r="Q3" s="8">
        <v>789.25951699999996</v>
      </c>
      <c r="R3" s="8">
        <v>0</v>
      </c>
      <c r="S3" s="8">
        <v>0</v>
      </c>
      <c r="T3" s="8">
        <v>1.083124</v>
      </c>
      <c r="U3" s="8">
        <v>2.2872050000000002</v>
      </c>
      <c r="V3" s="8" t="s">
        <v>10</v>
      </c>
      <c r="W3" s="8">
        <v>670.68939699999999</v>
      </c>
      <c r="X3" s="8">
        <v>45.665194</v>
      </c>
      <c r="Y3" s="8">
        <v>12.472588999999999</v>
      </c>
      <c r="Z3" s="8">
        <v>0.83607299999999996</v>
      </c>
      <c r="AA3" s="8">
        <v>0</v>
      </c>
      <c r="AB3" s="8" t="s">
        <v>10</v>
      </c>
      <c r="AC3" s="8">
        <v>0.13985800000000001</v>
      </c>
      <c r="AD3" s="8">
        <v>3.1147999999999999E-2</v>
      </c>
      <c r="AF3" s="10"/>
      <c r="AG3" s="11">
        <f>Q3/O3</f>
        <v>2.8550818760217693E-2</v>
      </c>
      <c r="AH3" s="11">
        <f>N3/O3</f>
        <v>9.9195898523055437</v>
      </c>
      <c r="AI3" s="11"/>
      <c r="AJ3" s="11"/>
    </row>
    <row r="4" spans="1:36" x14ac:dyDescent="0.3">
      <c r="A4" s="53" t="s">
        <v>21</v>
      </c>
      <c r="B4" s="1">
        <v>43908</v>
      </c>
      <c r="C4" s="1"/>
      <c r="D4" s="8">
        <v>15.2</v>
      </c>
      <c r="E4" s="8">
        <v>0.28284271247461906</v>
      </c>
      <c r="F4" s="5">
        <v>406</v>
      </c>
      <c r="G4" s="5" t="s">
        <v>41</v>
      </c>
      <c r="H4" s="8"/>
      <c r="I4" s="8"/>
      <c r="J4" s="8"/>
      <c r="K4" s="8"/>
      <c r="L4" s="8"/>
      <c r="M4" s="8" t="s">
        <v>10</v>
      </c>
      <c r="N4" s="8">
        <v>55777.219568</v>
      </c>
      <c r="O4" s="8">
        <v>5630.1066140000003</v>
      </c>
      <c r="P4" s="8">
        <v>142.25371100000001</v>
      </c>
      <c r="Q4" s="8">
        <v>160.94347400000001</v>
      </c>
      <c r="R4" s="8">
        <v>0</v>
      </c>
      <c r="S4" s="8">
        <v>7.3568999999999996E-2</v>
      </c>
      <c r="T4" s="8">
        <v>0.17431099999999999</v>
      </c>
      <c r="U4" s="8">
        <v>1.24139</v>
      </c>
      <c r="V4" s="8">
        <v>132.45508799999999</v>
      </c>
      <c r="W4" s="8">
        <v>66.579544999999996</v>
      </c>
      <c r="X4" s="8">
        <v>2.4465789999999998</v>
      </c>
      <c r="Y4" s="8">
        <v>9.3751000000000001E-2</v>
      </c>
      <c r="Z4" s="8">
        <v>0.116842</v>
      </c>
      <c r="AA4" s="8">
        <v>0</v>
      </c>
      <c r="AB4" s="8" t="s">
        <v>10</v>
      </c>
      <c r="AC4" s="8">
        <v>3.8503000000000003E-2</v>
      </c>
      <c r="AD4" s="8">
        <v>3.5800999999999999E-2</v>
      </c>
      <c r="AF4" s="10"/>
      <c r="AG4" s="11"/>
      <c r="AH4" s="11"/>
      <c r="AI4" s="11"/>
      <c r="AJ4" s="11"/>
    </row>
    <row r="5" spans="1:36" x14ac:dyDescent="0.3">
      <c r="A5" s="53" t="s">
        <v>22</v>
      </c>
      <c r="B5" s="1">
        <v>43908</v>
      </c>
      <c r="C5" s="1"/>
      <c r="D5" s="8">
        <v>189</v>
      </c>
      <c r="E5" s="8">
        <v>0.28284271247461906</v>
      </c>
      <c r="F5" s="5">
        <v>406</v>
      </c>
      <c r="G5" s="5" t="s">
        <v>11</v>
      </c>
      <c r="H5" s="8"/>
      <c r="I5" s="8"/>
      <c r="J5" s="8"/>
      <c r="K5" s="8"/>
      <c r="L5" s="8"/>
      <c r="M5" s="8" t="s">
        <v>10</v>
      </c>
      <c r="N5" s="8">
        <v>413822.18317700003</v>
      </c>
      <c r="O5" s="8">
        <v>41856.016019000002</v>
      </c>
      <c r="P5" s="8" t="s">
        <v>10</v>
      </c>
      <c r="Q5" s="8">
        <v>1194.581467</v>
      </c>
      <c r="R5" s="8">
        <v>0</v>
      </c>
      <c r="S5" s="8">
        <v>1.8121000000000002E-2</v>
      </c>
      <c r="T5" s="8">
        <v>2.065188</v>
      </c>
      <c r="U5" s="8">
        <v>3.0394869999999998</v>
      </c>
      <c r="V5" s="8" t="s">
        <v>10</v>
      </c>
      <c r="W5" s="8">
        <v>135.540674</v>
      </c>
      <c r="X5" s="8">
        <v>97.149983000000006</v>
      </c>
      <c r="Y5" s="8">
        <v>10.375762</v>
      </c>
      <c r="Z5" s="8">
        <v>1.6782429999999999</v>
      </c>
      <c r="AA5" s="8">
        <v>0</v>
      </c>
      <c r="AB5" s="8" t="s">
        <v>10</v>
      </c>
      <c r="AC5" s="8">
        <v>0.21005099999999999</v>
      </c>
      <c r="AD5" s="8">
        <v>3.7477000000000003E-2</v>
      </c>
      <c r="AF5" s="10"/>
      <c r="AG5" s="11"/>
      <c r="AH5" s="11"/>
      <c r="AI5" s="11"/>
      <c r="AJ5" s="11"/>
    </row>
    <row r="6" spans="1:36" x14ac:dyDescent="0.3">
      <c r="B6" s="1"/>
      <c r="C6" s="1"/>
      <c r="D6" s="8"/>
      <c r="E6" s="8"/>
      <c r="F6" s="5"/>
      <c r="G6" s="5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F6" s="10"/>
      <c r="AG6" s="11"/>
      <c r="AH6" s="11"/>
      <c r="AI6" s="11"/>
      <c r="AJ6" s="11"/>
    </row>
    <row r="7" spans="1:36" x14ac:dyDescent="0.3">
      <c r="A7" s="53" t="s">
        <v>84</v>
      </c>
      <c r="B7" s="1">
        <v>44052</v>
      </c>
      <c r="C7" s="1"/>
      <c r="D7" s="8">
        <v>259.89999999999998</v>
      </c>
      <c r="E7" s="8">
        <v>0.3</v>
      </c>
      <c r="F7" s="5">
        <v>506</v>
      </c>
      <c r="G7" s="5" t="s">
        <v>97</v>
      </c>
      <c r="H7" s="8"/>
      <c r="I7" s="8"/>
      <c r="J7" s="8"/>
      <c r="K7" s="8"/>
      <c r="L7" s="8"/>
      <c r="M7" s="8" t="s">
        <v>10</v>
      </c>
      <c r="N7" s="8">
        <v>110912.38802</v>
      </c>
      <c r="O7" s="8">
        <v>11192.406578</v>
      </c>
      <c r="P7" s="8">
        <v>278.11872399999999</v>
      </c>
      <c r="Q7" s="8">
        <v>319.81683500000003</v>
      </c>
      <c r="R7" s="8">
        <v>0</v>
      </c>
      <c r="S7" s="8">
        <v>0.60972700000000002</v>
      </c>
      <c r="T7" s="8">
        <v>2.7204660000000001</v>
      </c>
      <c r="U7" s="8">
        <v>2.2580360000000002</v>
      </c>
      <c r="V7" s="8" t="s">
        <v>10</v>
      </c>
      <c r="W7" s="8">
        <v>20.246313000000001</v>
      </c>
      <c r="X7" s="8">
        <v>1.591599</v>
      </c>
      <c r="Y7" s="8">
        <v>5.9283000000000002E-2</v>
      </c>
      <c r="Z7" s="8">
        <v>8.3592E-2</v>
      </c>
      <c r="AA7" s="8">
        <v>10.323207999999999</v>
      </c>
      <c r="AB7" s="8">
        <v>3.1983999999999999E-2</v>
      </c>
      <c r="AC7">
        <v>0.113307</v>
      </c>
      <c r="AD7">
        <v>7.9422999999999994E-2</v>
      </c>
      <c r="AF7" s="10"/>
      <c r="AG7" s="11"/>
      <c r="AH7" s="11"/>
      <c r="AI7" s="11"/>
      <c r="AJ7" s="11"/>
    </row>
    <row r="8" spans="1:36" x14ac:dyDescent="0.3">
      <c r="A8" s="54" t="s">
        <v>133</v>
      </c>
      <c r="B8" s="29">
        <v>44122</v>
      </c>
      <c r="C8" s="29"/>
      <c r="D8">
        <v>315.60000000000002</v>
      </c>
      <c r="E8">
        <v>0.42</v>
      </c>
      <c r="F8" s="5">
        <v>506</v>
      </c>
      <c r="G8" t="s">
        <v>97</v>
      </c>
      <c r="M8" t="s">
        <v>10</v>
      </c>
      <c r="N8" s="30">
        <v>133929.73824199999</v>
      </c>
      <c r="O8">
        <v>13508.070698</v>
      </c>
      <c r="P8" t="s">
        <v>10</v>
      </c>
      <c r="Q8">
        <v>386.03557599999999</v>
      </c>
      <c r="R8" s="8">
        <v>2198.2465000000002</v>
      </c>
      <c r="S8">
        <v>0.83531100000000003</v>
      </c>
      <c r="T8">
        <v>3.9139740000000001</v>
      </c>
      <c r="U8">
        <v>2.0874329999999999</v>
      </c>
      <c r="V8" t="s">
        <v>10</v>
      </c>
      <c r="W8">
        <v>21.534828000000001</v>
      </c>
      <c r="X8">
        <v>3.4588749999999999</v>
      </c>
      <c r="Y8" t="s">
        <v>10</v>
      </c>
      <c r="Z8">
        <v>0.103329</v>
      </c>
      <c r="AA8">
        <v>70.558778000000004</v>
      </c>
      <c r="AB8">
        <v>3.4504E-2</v>
      </c>
      <c r="AC8">
        <v>0.11737</v>
      </c>
      <c r="AD8">
        <v>6.8916000000000005E-2</v>
      </c>
      <c r="AF8" s="10"/>
      <c r="AG8" s="11"/>
      <c r="AH8" s="11"/>
      <c r="AI8" s="11"/>
      <c r="AJ8" s="11"/>
    </row>
    <row r="9" spans="1:36" x14ac:dyDescent="0.3">
      <c r="B9" s="1"/>
      <c r="C9" s="1"/>
      <c r="D9" s="8"/>
      <c r="E9" s="7"/>
      <c r="F9" s="5"/>
      <c r="G9" s="5"/>
      <c r="H9" s="7"/>
      <c r="I9" s="7"/>
      <c r="J9" s="7"/>
      <c r="K9" s="7"/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F9" s="10"/>
      <c r="AG9" s="11"/>
      <c r="AH9" s="11"/>
      <c r="AI9" s="11"/>
      <c r="AJ9" s="11"/>
    </row>
    <row r="10" spans="1:36" x14ac:dyDescent="0.3">
      <c r="A10" s="26" t="s">
        <v>176</v>
      </c>
      <c r="B10" t="s">
        <v>175</v>
      </c>
      <c r="G10" t="s">
        <v>190</v>
      </c>
      <c r="H10">
        <f>345.97-332.49</f>
        <v>13.480000000000018</v>
      </c>
      <c r="I10">
        <v>0.01</v>
      </c>
      <c r="J10">
        <v>18.5</v>
      </c>
      <c r="K10">
        <v>0.2</v>
      </c>
      <c r="L10" s="1">
        <v>43760</v>
      </c>
      <c r="M10" t="s">
        <v>10</v>
      </c>
      <c r="N10">
        <v>96778.603023999996</v>
      </c>
      <c r="O10">
        <v>9944.7522879999997</v>
      </c>
      <c r="P10">
        <v>255.31354400000001</v>
      </c>
      <c r="Q10">
        <v>284.53905400000002</v>
      </c>
      <c r="R10">
        <v>49.213779000000002</v>
      </c>
      <c r="S10" s="6">
        <v>0.40121299999999999</v>
      </c>
      <c r="T10" s="6">
        <v>0.43217499999999998</v>
      </c>
      <c r="U10" s="6">
        <v>0.25157200000000002</v>
      </c>
      <c r="V10" s="6" t="s">
        <v>10</v>
      </c>
      <c r="W10">
        <v>49.866615000000003</v>
      </c>
      <c r="X10">
        <v>0.87317</v>
      </c>
      <c r="Y10">
        <v>7.6397000000000007E-2</v>
      </c>
      <c r="Z10">
        <v>6.1524000000000002E-2</v>
      </c>
      <c r="AA10">
        <v>15.178582</v>
      </c>
      <c r="AB10">
        <v>3.5180999999999997E-2</v>
      </c>
      <c r="AC10">
        <v>5.3516000000000001E-2</v>
      </c>
      <c r="AD10">
        <v>3.2502000000000003E-2</v>
      </c>
      <c r="AF10" s="10"/>
      <c r="AG10" s="11"/>
      <c r="AH10" s="11"/>
      <c r="AI10" s="11"/>
      <c r="AJ10" s="11"/>
    </row>
    <row r="11" spans="1:36" x14ac:dyDescent="0.3">
      <c r="A11" s="26" t="s">
        <v>179</v>
      </c>
      <c r="B11" t="s">
        <v>178</v>
      </c>
      <c r="G11" t="s">
        <v>190</v>
      </c>
      <c r="H11">
        <f>345.19-331.74</f>
        <v>13.449999999999989</v>
      </c>
      <c r="I11">
        <v>0.01</v>
      </c>
      <c r="J11">
        <v>18.5</v>
      </c>
      <c r="K11">
        <v>0.2</v>
      </c>
      <c r="L11" s="1">
        <v>43760</v>
      </c>
      <c r="M11" t="s">
        <v>10</v>
      </c>
      <c r="N11">
        <v>97639.735409000001</v>
      </c>
      <c r="O11">
        <v>10067.299547000001</v>
      </c>
      <c r="P11">
        <v>258.44641100000001</v>
      </c>
      <c r="Q11">
        <v>287.827022</v>
      </c>
      <c r="R11">
        <v>44.301188000000003</v>
      </c>
      <c r="S11" s="6">
        <v>0.386548</v>
      </c>
      <c r="T11" s="6">
        <v>0.40237699999999998</v>
      </c>
      <c r="U11" s="6">
        <v>0.28930099999999997</v>
      </c>
      <c r="V11" s="6" t="s">
        <v>10</v>
      </c>
      <c r="W11">
        <v>46.409472000000001</v>
      </c>
      <c r="X11">
        <v>0.87386600000000003</v>
      </c>
      <c r="Y11">
        <v>8.2639000000000004E-2</v>
      </c>
      <c r="Z11">
        <v>7.5706999999999997E-2</v>
      </c>
      <c r="AA11">
        <v>15.136355</v>
      </c>
      <c r="AB11">
        <v>3.5781E-2</v>
      </c>
      <c r="AC11">
        <v>6.0956000000000003E-2</v>
      </c>
      <c r="AD11">
        <v>3.2195000000000001E-2</v>
      </c>
      <c r="AF11" s="10"/>
      <c r="AG11" s="11"/>
      <c r="AH11" s="11"/>
      <c r="AI11" s="11"/>
      <c r="AJ11" s="11"/>
    </row>
    <row r="12" spans="1:36" x14ac:dyDescent="0.3">
      <c r="A12" s="53" t="s">
        <v>191</v>
      </c>
      <c r="B12" t="s">
        <v>178</v>
      </c>
      <c r="D12" s="8"/>
      <c r="E12" s="7"/>
      <c r="F12" s="5"/>
      <c r="G12" t="s">
        <v>190</v>
      </c>
      <c r="H12" s="5">
        <f>AVERAGE(H10:H11)</f>
        <v>13.465000000000003</v>
      </c>
      <c r="I12" s="5">
        <v>0.02</v>
      </c>
      <c r="J12" s="5">
        <f>AVERAGE(J10:J11)</f>
        <v>18.5</v>
      </c>
      <c r="K12" s="5">
        <f>AVERAGE(K10:K11)</f>
        <v>0.2</v>
      </c>
      <c r="L12" s="1">
        <v>43760</v>
      </c>
      <c r="M12" s="8"/>
      <c r="N12" s="8">
        <f>AVERAGE(N10:N11)</f>
        <v>97209.169216499999</v>
      </c>
      <c r="O12" s="8">
        <f>AVERAGE(O10:O11)</f>
        <v>10006.025917499999</v>
      </c>
      <c r="P12" s="8">
        <f>AVERAGE(P10:P11)</f>
        <v>256.8799775</v>
      </c>
      <c r="Q12" s="8">
        <f>AVERAGE(Q10:Q11)</f>
        <v>286.18303800000001</v>
      </c>
      <c r="R12" s="8">
        <f>AVERAGE(R10:R11)</f>
        <v>46.757483500000006</v>
      </c>
      <c r="S12" s="8">
        <f t="shared" ref="S12:U12" si="0">AVERAGE(S10:S11)</f>
        <v>0.39388049999999997</v>
      </c>
      <c r="T12" s="8">
        <f t="shared" si="0"/>
        <v>0.41727599999999998</v>
      </c>
      <c r="U12" s="8">
        <f t="shared" si="0"/>
        <v>0.27043649999999997</v>
      </c>
      <c r="V12" s="6" t="s">
        <v>10</v>
      </c>
      <c r="W12" s="8">
        <f>STDEV(N10:N11)</f>
        <v>608.91254893284793</v>
      </c>
      <c r="X12" s="8">
        <f t="shared" ref="X12:AD12" si="1">STDEV(O10:O11)</f>
        <v>86.653997854724764</v>
      </c>
      <c r="Y12" s="8">
        <f t="shared" si="1"/>
        <v>2.2152715002555587</v>
      </c>
      <c r="Z12" s="8">
        <f t="shared" si="1"/>
        <v>2.3249444691243548</v>
      </c>
      <c r="AA12" s="8">
        <f t="shared" si="1"/>
        <v>3.4737264092960021</v>
      </c>
      <c r="AB12" s="8">
        <f t="shared" si="1"/>
        <v>1.0369720946100709E-2</v>
      </c>
      <c r="AC12" s="8">
        <f t="shared" si="1"/>
        <v>2.1070367865796736E-2</v>
      </c>
      <c r="AD12" s="8">
        <f t="shared" si="1"/>
        <v>2.6678431747387221E-2</v>
      </c>
      <c r="AF12" s="10"/>
      <c r="AG12" s="11"/>
      <c r="AH12" s="11"/>
      <c r="AI12" s="11"/>
      <c r="AJ12" s="11"/>
    </row>
    <row r="13" spans="1:36" x14ac:dyDescent="0.3">
      <c r="A13" s="26" t="s">
        <v>89</v>
      </c>
      <c r="B13" s="29">
        <v>44055</v>
      </c>
      <c r="C13" s="29"/>
      <c r="G13" t="s">
        <v>190</v>
      </c>
      <c r="H13">
        <v>13.42</v>
      </c>
      <c r="I13" s="5">
        <v>0.01</v>
      </c>
      <c r="J13">
        <v>18.8</v>
      </c>
      <c r="K13">
        <v>0.3</v>
      </c>
      <c r="L13" s="1">
        <v>43893</v>
      </c>
      <c r="M13" s="8" t="s">
        <v>10</v>
      </c>
      <c r="N13" s="8">
        <v>111069.16508000001</v>
      </c>
      <c r="O13" s="8">
        <v>11190.700451999999</v>
      </c>
      <c r="P13" s="8">
        <v>276.973207</v>
      </c>
      <c r="Q13" s="8">
        <v>319.742143</v>
      </c>
      <c r="R13" s="8">
        <v>103.782027</v>
      </c>
      <c r="S13" s="8">
        <v>1.122077</v>
      </c>
      <c r="T13" s="8">
        <v>4.979895</v>
      </c>
      <c r="U13" s="8">
        <v>4.0395029999999998</v>
      </c>
      <c r="V13" s="8" t="s">
        <v>10</v>
      </c>
      <c r="W13" s="8">
        <v>17.704332000000001</v>
      </c>
      <c r="X13" s="8">
        <v>1.3676889999999999</v>
      </c>
      <c r="Y13" s="8">
        <v>7.7890000000000001E-2</v>
      </c>
      <c r="Z13" s="8">
        <v>0.13561300000000001</v>
      </c>
      <c r="AA13" s="8">
        <v>26.230045</v>
      </c>
      <c r="AB13" s="8">
        <v>3.0515E-2</v>
      </c>
      <c r="AC13">
        <v>0.11662</v>
      </c>
      <c r="AD13">
        <v>0.137436</v>
      </c>
      <c r="AF13" s="10"/>
      <c r="AG13" s="11"/>
      <c r="AH13" s="11"/>
      <c r="AI13" s="11"/>
      <c r="AJ13" s="11"/>
    </row>
    <row r="14" spans="1:36" x14ac:dyDescent="0.3">
      <c r="A14" s="26" t="s">
        <v>185</v>
      </c>
      <c r="B14" s="29">
        <v>44084</v>
      </c>
      <c r="C14" s="29"/>
      <c r="G14" t="s">
        <v>190</v>
      </c>
      <c r="H14">
        <f>350.82-337.33</f>
        <v>13.490000000000009</v>
      </c>
      <c r="I14" s="5">
        <v>0.01</v>
      </c>
      <c r="J14">
        <v>19.8</v>
      </c>
      <c r="K14">
        <v>0.2</v>
      </c>
      <c r="L14" s="1">
        <v>44070</v>
      </c>
      <c r="M14" t="s">
        <v>10</v>
      </c>
      <c r="N14">
        <v>104471.310016</v>
      </c>
      <c r="O14">
        <v>10526.812131999999</v>
      </c>
      <c r="P14">
        <v>259.60910899999999</v>
      </c>
      <c r="Q14">
        <v>301.460396</v>
      </c>
      <c r="R14">
        <v>50.073059000000001</v>
      </c>
      <c r="S14" s="5">
        <v>0.58955100000000005</v>
      </c>
      <c r="T14" s="6">
        <v>2.9581080000000002</v>
      </c>
      <c r="U14" s="6">
        <v>1.9733860000000001</v>
      </c>
      <c r="V14" s="6" t="s">
        <v>10</v>
      </c>
      <c r="W14">
        <v>22.162407000000002</v>
      </c>
      <c r="X14">
        <v>2.190204</v>
      </c>
      <c r="Y14">
        <v>7.7515000000000001E-2</v>
      </c>
      <c r="Z14">
        <v>0.102007</v>
      </c>
      <c r="AA14">
        <v>21.241638999999999</v>
      </c>
      <c r="AB14">
        <v>2.0428000000000002E-2</v>
      </c>
      <c r="AC14">
        <v>9.8019999999999996E-2</v>
      </c>
      <c r="AD14">
        <v>7.9124E-2</v>
      </c>
      <c r="AF14" s="10"/>
      <c r="AG14" s="11"/>
      <c r="AH14" s="11"/>
      <c r="AI14" s="11"/>
      <c r="AJ14" s="11"/>
    </row>
    <row r="15" spans="1:36" x14ac:dyDescent="0.3">
      <c r="B15" s="12"/>
      <c r="C15" s="12"/>
      <c r="D15" s="8"/>
      <c r="E15" s="8"/>
      <c r="F15" s="5"/>
      <c r="G15" s="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24"/>
      <c r="U15" s="8"/>
      <c r="V15" s="8"/>
      <c r="W15" s="8"/>
      <c r="X15" s="8"/>
      <c r="Y15" s="8"/>
      <c r="Z15" s="8"/>
      <c r="AA15" s="8"/>
      <c r="AB15" s="8"/>
      <c r="AC15" s="8"/>
      <c r="AD15" s="8"/>
      <c r="AF15" s="10"/>
      <c r="AG15" s="11"/>
      <c r="AH15" s="11"/>
      <c r="AI15" s="11"/>
      <c r="AJ15" s="11"/>
    </row>
    <row r="16" spans="1:36" x14ac:dyDescent="0.3">
      <c r="D16" s="8"/>
      <c r="E16" s="8"/>
      <c r="F16" s="5"/>
      <c r="G16" s="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24"/>
      <c r="U16" s="8"/>
      <c r="V16" s="8"/>
      <c r="W16" s="8"/>
      <c r="X16" s="8"/>
      <c r="Y16" s="8"/>
      <c r="Z16" s="8"/>
      <c r="AA16" s="8"/>
      <c r="AB16" s="8"/>
      <c r="AC16" s="8"/>
      <c r="AD16" s="8"/>
      <c r="AF16" s="10"/>
      <c r="AG16" s="11"/>
      <c r="AH16" s="11"/>
      <c r="AI16" s="11"/>
      <c r="AJ16" s="11"/>
    </row>
    <row r="17" spans="1:36" x14ac:dyDescent="0.3">
      <c r="A17" s="35" t="s">
        <v>194</v>
      </c>
      <c r="B17" s="29"/>
      <c r="C17" s="29"/>
      <c r="D17" s="33">
        <f>47-8.3</f>
        <v>38.700000000000003</v>
      </c>
      <c r="E17">
        <v>0.3</v>
      </c>
      <c r="F17">
        <v>604</v>
      </c>
      <c r="G17" t="s">
        <v>190</v>
      </c>
      <c r="M17">
        <v>14409.737904</v>
      </c>
      <c r="N17" s="30">
        <v>14791.485639</v>
      </c>
      <c r="O17">
        <v>1493.9439709999999</v>
      </c>
      <c r="P17">
        <v>40.643093999999998</v>
      </c>
      <c r="Q17">
        <v>42.706974000000002</v>
      </c>
      <c r="R17" s="8">
        <v>37.794431000000003</v>
      </c>
      <c r="S17">
        <v>5.5448999999999998E-2</v>
      </c>
      <c r="T17">
        <v>0.14197199999999999</v>
      </c>
      <c r="U17">
        <v>3.2348000000000002E-2</v>
      </c>
      <c r="V17">
        <v>1.223814</v>
      </c>
      <c r="W17">
        <v>1.171694</v>
      </c>
      <c r="X17">
        <v>0.154887</v>
      </c>
      <c r="Y17">
        <v>2.2190000000000001E-2</v>
      </c>
      <c r="Z17">
        <v>2.3654999999999999E-2</v>
      </c>
      <c r="AA17">
        <v>2.4109660000000002</v>
      </c>
      <c r="AB17">
        <v>3.4640999999999998E-2</v>
      </c>
      <c r="AC17">
        <v>3.6116000000000002E-2</v>
      </c>
      <c r="AD17">
        <v>3.2805000000000001E-2</v>
      </c>
      <c r="AF17" s="10"/>
      <c r="AG17" s="11"/>
      <c r="AH17" s="11"/>
      <c r="AI17" s="11"/>
      <c r="AJ17" s="11"/>
    </row>
    <row r="18" spans="1:36" x14ac:dyDescent="0.3">
      <c r="D18" s="8"/>
      <c r="E18" s="8"/>
      <c r="F18" s="5"/>
      <c r="G18" s="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24"/>
      <c r="U18" s="8"/>
      <c r="V18" s="8"/>
      <c r="W18" s="8"/>
      <c r="X18" s="8"/>
      <c r="Y18" s="8"/>
      <c r="Z18" s="8"/>
      <c r="AA18" s="8"/>
      <c r="AB18" s="8"/>
      <c r="AC18" s="8"/>
      <c r="AD18" s="8"/>
      <c r="AF18" s="10"/>
      <c r="AG18" s="11"/>
      <c r="AH18" s="11"/>
      <c r="AI18" s="11"/>
      <c r="AJ18" s="11"/>
    </row>
    <row r="19" spans="1:36" x14ac:dyDescent="0.3">
      <c r="A19" s="53" t="s">
        <v>227</v>
      </c>
      <c r="B19" s="1">
        <v>44137</v>
      </c>
      <c r="C19" s="1"/>
      <c r="F19" t="s">
        <v>232</v>
      </c>
      <c r="H19">
        <v>13.460000000000036</v>
      </c>
      <c r="J19">
        <v>19.8</v>
      </c>
      <c r="K19">
        <v>0.2</v>
      </c>
      <c r="L19" s="1">
        <v>44070</v>
      </c>
      <c r="M19" t="s">
        <v>10</v>
      </c>
      <c r="N19">
        <v>110726.099073</v>
      </c>
      <c r="O19">
        <v>11195.500840000001</v>
      </c>
      <c r="P19">
        <v>270.53745300000003</v>
      </c>
      <c r="Q19">
        <v>320.42681099999999</v>
      </c>
      <c r="R19">
        <v>0</v>
      </c>
      <c r="S19" s="6">
        <v>0.61082000000000003</v>
      </c>
      <c r="T19" s="6">
        <v>2.7846030000000002</v>
      </c>
      <c r="U19" s="6">
        <v>1.7426520000000001</v>
      </c>
      <c r="V19" s="6" t="s">
        <v>10</v>
      </c>
      <c r="W19">
        <v>39.561466000000003</v>
      </c>
      <c r="X19">
        <v>4.2932449999999998</v>
      </c>
      <c r="Y19">
        <v>0.16478599999999999</v>
      </c>
      <c r="Z19">
        <v>0.18933900000000001</v>
      </c>
      <c r="AA19">
        <v>18.521372</v>
      </c>
      <c r="AB19">
        <v>2.2402999999999999E-2</v>
      </c>
      <c r="AC19">
        <v>0.10104</v>
      </c>
      <c r="AD19">
        <v>7.0583000000000007E-2</v>
      </c>
      <c r="AF19" s="10"/>
      <c r="AG19" s="11"/>
      <c r="AH19" s="11"/>
      <c r="AI19" s="11"/>
      <c r="AJ19" s="11"/>
    </row>
    <row r="20" spans="1:36" x14ac:dyDescent="0.3">
      <c r="A20" s="53" t="s">
        <v>229</v>
      </c>
      <c r="B20" s="1">
        <v>44139</v>
      </c>
      <c r="C20" s="1"/>
      <c r="F20" t="s">
        <v>232</v>
      </c>
      <c r="H20">
        <v>13.490000000000009</v>
      </c>
      <c r="J20">
        <v>19.8</v>
      </c>
      <c r="K20">
        <v>0.2</v>
      </c>
      <c r="L20" s="1">
        <v>44070</v>
      </c>
      <c r="M20" t="s">
        <v>10</v>
      </c>
      <c r="N20">
        <v>110466.548305</v>
      </c>
      <c r="O20">
        <v>11171.863707</v>
      </c>
      <c r="P20">
        <v>269.81756300000001</v>
      </c>
      <c r="Q20">
        <v>319.40026999999998</v>
      </c>
      <c r="R20">
        <v>0</v>
      </c>
      <c r="S20" s="6">
        <v>0.78217300000000001</v>
      </c>
      <c r="T20" s="6">
        <v>3.4122349999999999</v>
      </c>
      <c r="U20" s="6">
        <v>2.186458</v>
      </c>
      <c r="V20" s="6" t="s">
        <v>10</v>
      </c>
      <c r="W20">
        <v>35.868170999999997</v>
      </c>
      <c r="X20">
        <v>3.8080889999999998</v>
      </c>
      <c r="Y20">
        <v>0.109169</v>
      </c>
      <c r="Z20">
        <v>0.151703</v>
      </c>
      <c r="AA20">
        <v>24.366403999999999</v>
      </c>
      <c r="AB20">
        <v>3.0772999999999998E-2</v>
      </c>
      <c r="AC20">
        <v>9.7405000000000005E-2</v>
      </c>
      <c r="AD20">
        <v>8.4700999999999999E-2</v>
      </c>
      <c r="AF20" s="10"/>
      <c r="AG20" s="11"/>
      <c r="AH20" s="11"/>
      <c r="AI20" s="11"/>
      <c r="AJ20" s="11"/>
    </row>
    <row r="21" spans="1:36" x14ac:dyDescent="0.3">
      <c r="A21" s="53" t="s">
        <v>226</v>
      </c>
      <c r="B21" s="1">
        <v>44127</v>
      </c>
      <c r="C21" s="1"/>
      <c r="E21" s="7"/>
      <c r="F21" t="s">
        <v>232</v>
      </c>
      <c r="H21">
        <f>345.29-331.78</f>
        <v>13.510000000000048</v>
      </c>
      <c r="J21">
        <v>18.8</v>
      </c>
      <c r="K21">
        <v>0.3</v>
      </c>
      <c r="L21" s="1">
        <v>43893</v>
      </c>
      <c r="M21" t="s">
        <v>10</v>
      </c>
      <c r="N21">
        <v>113551.047828</v>
      </c>
      <c r="O21">
        <v>11024.724284</v>
      </c>
      <c r="P21">
        <v>273.092533</v>
      </c>
      <c r="Q21">
        <v>328.31426199999999</v>
      </c>
      <c r="R21">
        <v>395.839091</v>
      </c>
      <c r="S21" s="6">
        <v>0.561249</v>
      </c>
      <c r="T21" s="6">
        <v>0.83871399999999996</v>
      </c>
      <c r="U21" s="6">
        <v>1.6952339999999999</v>
      </c>
      <c r="V21" s="6" t="s">
        <v>10</v>
      </c>
      <c r="W21">
        <v>17.704518</v>
      </c>
      <c r="X21">
        <v>19.796120999999999</v>
      </c>
      <c r="Y21">
        <v>9.3084E-2</v>
      </c>
      <c r="Z21">
        <v>6.1448000000000003E-2</v>
      </c>
      <c r="AA21">
        <v>12.364795000000001</v>
      </c>
      <c r="AB21">
        <v>2.4327999999999999E-2</v>
      </c>
      <c r="AC21">
        <v>3.9904000000000002E-2</v>
      </c>
      <c r="AD21">
        <v>8.6193000000000006E-2</v>
      </c>
      <c r="AF21" s="10"/>
      <c r="AG21" s="11"/>
      <c r="AH21" s="11"/>
      <c r="AI21" s="11"/>
      <c r="AJ21" s="11"/>
    </row>
    <row r="22" spans="1:36" x14ac:dyDescent="0.3">
      <c r="A22" s="53" t="s">
        <v>233</v>
      </c>
      <c r="D22" s="8"/>
      <c r="E22" s="8"/>
      <c r="F22" s="5"/>
      <c r="G22" s="5"/>
      <c r="H22" s="8">
        <f>AVERAGE(H19:H20)</f>
        <v>13.475000000000023</v>
      </c>
      <c r="I22" s="8">
        <f>STDEV(H19:H20)</f>
        <v>2.1213203435577133E-2</v>
      </c>
      <c r="J22">
        <v>19.8</v>
      </c>
      <c r="K22">
        <v>0.2</v>
      </c>
      <c r="L22" s="8"/>
      <c r="M22" s="8"/>
      <c r="N22" s="8">
        <f>AVERAGE(N19:N20)</f>
        <v>110596.32368900001</v>
      </c>
      <c r="O22" s="8">
        <f t="shared" ref="O22:U22" si="2">AVERAGE(O19:O20)</f>
        <v>11183.682273500001</v>
      </c>
      <c r="P22" s="8">
        <f t="shared" si="2"/>
        <v>270.17750799999999</v>
      </c>
      <c r="Q22" s="8">
        <v>319.91354049999995</v>
      </c>
      <c r="R22" s="8">
        <f t="shared" si="2"/>
        <v>0</v>
      </c>
      <c r="S22" s="8">
        <f t="shared" si="2"/>
        <v>0.69649650000000007</v>
      </c>
      <c r="T22" s="8">
        <f t="shared" si="2"/>
        <v>3.0984189999999998</v>
      </c>
      <c r="U22" s="8">
        <f t="shared" si="2"/>
        <v>1.9645550000000001</v>
      </c>
      <c r="V22" s="6" t="s">
        <v>10</v>
      </c>
      <c r="W22" s="8">
        <f t="shared" ref="W22:AD22" si="3">STDEV(N19:N20)</f>
        <v>183.53010811497705</v>
      </c>
      <c r="X22" s="8">
        <f t="shared" si="3"/>
        <v>16.713977032108446</v>
      </c>
      <c r="Y22" s="8">
        <f t="shared" si="3"/>
        <v>0.50903910070839842</v>
      </c>
      <c r="Z22" s="8">
        <f t="shared" si="3"/>
        <v>0.72587410226602589</v>
      </c>
      <c r="AA22" s="8">
        <f t="shared" si="3"/>
        <v>0</v>
      </c>
      <c r="AB22" s="8">
        <f t="shared" si="3"/>
        <v>0.12116486827665776</v>
      </c>
      <c r="AC22" s="8">
        <f t="shared" si="3"/>
        <v>0.44380284328967695</v>
      </c>
      <c r="AD22" s="8">
        <f t="shared" si="3"/>
        <v>0.31381823213127774</v>
      </c>
      <c r="AF22" s="10"/>
      <c r="AG22" s="11"/>
      <c r="AH22" s="11"/>
      <c r="AI22" s="11"/>
      <c r="AJ22" s="11"/>
    </row>
    <row r="23" spans="1:36" x14ac:dyDescent="0.3">
      <c r="D23" s="8"/>
      <c r="E23" s="8"/>
      <c r="F23" s="5"/>
      <c r="G23" s="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F23" s="10"/>
      <c r="AG23" s="11"/>
      <c r="AH23" s="11"/>
      <c r="AI23" s="11"/>
      <c r="AJ23" s="11"/>
    </row>
    <row r="24" spans="1:36" x14ac:dyDescent="0.3">
      <c r="D24" s="8"/>
      <c r="E24" s="8"/>
      <c r="F24" s="5"/>
      <c r="G24" s="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F24" s="10"/>
      <c r="AG24" s="11"/>
      <c r="AH24" s="11"/>
      <c r="AI24" s="11"/>
      <c r="AJ24" s="11"/>
    </row>
    <row r="25" spans="1:36" x14ac:dyDescent="0.3">
      <c r="A25" s="54" t="s">
        <v>236</v>
      </c>
      <c r="B25" s="31" t="s">
        <v>237</v>
      </c>
      <c r="C25" s="31"/>
      <c r="D25">
        <v>36.699999999999996</v>
      </c>
      <c r="E25">
        <v>0.42426406871192851</v>
      </c>
      <c r="F25">
        <v>604</v>
      </c>
      <c r="G25" t="s">
        <v>190</v>
      </c>
      <c r="H25" s="8"/>
      <c r="I25" s="8"/>
      <c r="J25" s="8"/>
      <c r="K25" s="8"/>
      <c r="L25" s="8"/>
      <c r="M25" t="s">
        <v>10</v>
      </c>
      <c r="N25" s="39">
        <v>229323.88857499999</v>
      </c>
      <c r="O25">
        <v>23131.556347000002</v>
      </c>
      <c r="P25">
        <v>3.4043139999999998</v>
      </c>
      <c r="Q25">
        <v>661.53857300000004</v>
      </c>
      <c r="R25">
        <v>375.23679800000002</v>
      </c>
      <c r="S25" s="6">
        <v>0.45093899999999998</v>
      </c>
      <c r="T25" s="6">
        <v>1.517171</v>
      </c>
      <c r="U25" s="6">
        <v>3.8475899999999998</v>
      </c>
      <c r="V25" s="6" t="s">
        <v>10</v>
      </c>
      <c r="W25">
        <v>40.863416999999998</v>
      </c>
      <c r="X25">
        <v>2.8829180000000001</v>
      </c>
      <c r="Y25">
        <v>7.5129999999999997E-3</v>
      </c>
      <c r="Z25">
        <v>0.16397700000000001</v>
      </c>
      <c r="AA25">
        <v>58.435609999999997</v>
      </c>
      <c r="AB25">
        <v>5.1723999999999999E-2</v>
      </c>
      <c r="AC25">
        <v>0.119226</v>
      </c>
      <c r="AD25">
        <v>0.119839</v>
      </c>
      <c r="AF25" s="10"/>
      <c r="AG25" s="11"/>
      <c r="AH25" s="11"/>
      <c r="AI25" s="11"/>
      <c r="AJ25" s="11"/>
    </row>
    <row r="26" spans="1:36" x14ac:dyDescent="0.3">
      <c r="A26" s="54" t="s">
        <v>252</v>
      </c>
      <c r="B26" s="31" t="s">
        <v>253</v>
      </c>
      <c r="C26" s="31"/>
      <c r="D26">
        <v>10.699999999999996</v>
      </c>
      <c r="E26">
        <v>0.28284271247461906</v>
      </c>
      <c r="F26">
        <v>206</v>
      </c>
      <c r="G26" t="s">
        <v>190</v>
      </c>
      <c r="H26" s="5"/>
      <c r="I26" s="5"/>
      <c r="J26" s="5"/>
      <c r="K26" s="5"/>
      <c r="L26" s="5"/>
      <c r="M26" t="s">
        <v>10</v>
      </c>
      <c r="N26" s="39">
        <v>146005.65961199999</v>
      </c>
      <c r="O26">
        <v>14736.207786000001</v>
      </c>
      <c r="P26" t="s">
        <v>10</v>
      </c>
      <c r="Q26">
        <v>421.43667799999997</v>
      </c>
      <c r="R26">
        <v>0</v>
      </c>
      <c r="S26" s="6">
        <v>0.115962</v>
      </c>
      <c r="T26" s="6">
        <v>0.22018499999999999</v>
      </c>
      <c r="U26" s="6">
        <v>1.63602</v>
      </c>
      <c r="V26" s="6" t="s">
        <v>10</v>
      </c>
      <c r="W26">
        <v>31.502099999999999</v>
      </c>
      <c r="X26">
        <v>2.7188270000000001</v>
      </c>
      <c r="Y26" t="s">
        <v>10</v>
      </c>
      <c r="Z26">
        <v>0.116193</v>
      </c>
      <c r="AA26">
        <v>18.266888000000002</v>
      </c>
      <c r="AB26">
        <v>3.015E-2</v>
      </c>
      <c r="AC26">
        <v>4.7713999999999999E-2</v>
      </c>
      <c r="AD26">
        <v>9.4130000000000005E-2</v>
      </c>
      <c r="AF26" s="10"/>
      <c r="AG26" s="11"/>
      <c r="AH26" s="11"/>
      <c r="AI26" s="11"/>
      <c r="AJ26" s="11"/>
    </row>
    <row r="27" spans="1:36" x14ac:dyDescent="0.3">
      <c r="A27" s="54" t="s">
        <v>261</v>
      </c>
      <c r="B27" s="36">
        <v>43902.484479166669</v>
      </c>
      <c r="C27" s="36"/>
      <c r="D27">
        <v>35.400000000000006</v>
      </c>
      <c r="E27">
        <v>0.22360679774997899</v>
      </c>
      <c r="F27">
        <v>604</v>
      </c>
      <c r="G27" t="s">
        <v>190</v>
      </c>
      <c r="H27" s="5"/>
      <c r="I27" s="5"/>
      <c r="J27" s="5"/>
      <c r="K27" s="5"/>
      <c r="L27" s="5"/>
      <c r="M27" t="s">
        <v>10</v>
      </c>
      <c r="N27" s="39">
        <v>230103.786418</v>
      </c>
      <c r="O27">
        <v>23232.941214999999</v>
      </c>
      <c r="P27" t="s">
        <v>10</v>
      </c>
      <c r="Q27">
        <v>664.92308100000002</v>
      </c>
      <c r="R27">
        <v>0</v>
      </c>
      <c r="S27" s="6">
        <v>0.421958</v>
      </c>
      <c r="T27" s="6">
        <v>-3.7427000000000002E-2</v>
      </c>
      <c r="U27" s="6">
        <v>2.1687439999999998</v>
      </c>
      <c r="V27" s="6" t="s">
        <v>10</v>
      </c>
      <c r="W27">
        <v>54.544550000000001</v>
      </c>
      <c r="X27">
        <v>4.1100000000000003</v>
      </c>
      <c r="Y27" t="s">
        <v>10</v>
      </c>
      <c r="Z27">
        <v>0.12694800000000001</v>
      </c>
      <c r="AA27">
        <v>27.039648</v>
      </c>
      <c r="AB27">
        <v>3.4486999999999997E-2</v>
      </c>
      <c r="AC27">
        <v>7.2639999999999996E-2</v>
      </c>
      <c r="AD27">
        <v>0.14588499999999999</v>
      </c>
      <c r="AF27" s="10"/>
      <c r="AG27" s="11"/>
      <c r="AH27" s="11"/>
      <c r="AI27" s="11"/>
      <c r="AJ27" s="11"/>
    </row>
    <row r="28" spans="1:36" x14ac:dyDescent="0.3">
      <c r="A28" s="54" t="s">
        <v>262</v>
      </c>
      <c r="B28" s="36">
        <v>43902.624421296299</v>
      </c>
      <c r="C28" s="36"/>
      <c r="D28">
        <v>69.7</v>
      </c>
      <c r="E28">
        <v>0.22360679774997899</v>
      </c>
      <c r="F28">
        <v>604</v>
      </c>
      <c r="G28" t="s">
        <v>190</v>
      </c>
      <c r="H28" s="5"/>
      <c r="I28" s="5"/>
      <c r="J28" s="5"/>
      <c r="K28" s="5"/>
      <c r="L28" s="5"/>
      <c r="M28" t="s">
        <v>10</v>
      </c>
      <c r="N28" s="39">
        <v>452619.89766199997</v>
      </c>
      <c r="O28">
        <v>45681.137053999999</v>
      </c>
      <c r="P28" t="s">
        <v>10</v>
      </c>
      <c r="Q28">
        <v>1308.2825459999999</v>
      </c>
      <c r="R28">
        <v>1027.758374</v>
      </c>
      <c r="S28" s="6">
        <v>0.94022899999999998</v>
      </c>
      <c r="T28" s="6">
        <v>3.2085819999999998</v>
      </c>
      <c r="U28" s="6">
        <v>6.9501980000000003</v>
      </c>
      <c r="V28" s="6" t="s">
        <v>10</v>
      </c>
      <c r="W28">
        <v>100.574467</v>
      </c>
      <c r="X28">
        <v>10.436541999999999</v>
      </c>
      <c r="Y28" t="s">
        <v>10</v>
      </c>
      <c r="Z28">
        <v>0.29031499999999999</v>
      </c>
      <c r="AA28">
        <v>111.59773300000001</v>
      </c>
      <c r="AB28">
        <v>6.5088999999999994E-2</v>
      </c>
      <c r="AC28">
        <v>0.25050699999999998</v>
      </c>
      <c r="AD28">
        <v>0.31311499999999998</v>
      </c>
      <c r="AF28" s="10"/>
      <c r="AG28" s="11"/>
      <c r="AH28" s="11"/>
      <c r="AI28" s="11"/>
      <c r="AJ28" s="11"/>
    </row>
    <row r="29" spans="1:36" x14ac:dyDescent="0.3">
      <c r="A29" s="54" t="s">
        <v>263</v>
      </c>
      <c r="B29" s="36">
        <v>43933.552511574075</v>
      </c>
      <c r="C29" s="36"/>
      <c r="D29">
        <v>19.3</v>
      </c>
      <c r="E29">
        <v>0.22360679774997899</v>
      </c>
      <c r="F29">
        <v>604</v>
      </c>
      <c r="G29" t="s">
        <v>190</v>
      </c>
      <c r="M29" t="s">
        <v>10</v>
      </c>
      <c r="N29" s="39">
        <v>123537.74906</v>
      </c>
      <c r="O29">
        <v>12475.255046</v>
      </c>
      <c r="P29" t="s">
        <v>10</v>
      </c>
      <c r="Q29">
        <v>357.04229700000002</v>
      </c>
      <c r="R29">
        <v>9.9761279999999992</v>
      </c>
      <c r="S29" s="6">
        <v>0.37502200000000002</v>
      </c>
      <c r="T29" s="6">
        <v>0.20632400000000001</v>
      </c>
      <c r="U29" s="6">
        <v>1.684952</v>
      </c>
      <c r="V29" s="6" t="s">
        <v>10</v>
      </c>
      <c r="W29">
        <v>27.259105999999999</v>
      </c>
      <c r="X29">
        <v>2.1642329999999999</v>
      </c>
      <c r="Y29" t="s">
        <v>10</v>
      </c>
      <c r="Z29">
        <v>7.9076999999999995E-2</v>
      </c>
      <c r="AA29">
        <v>19.948297</v>
      </c>
      <c r="AB29">
        <v>4.4347999999999999E-2</v>
      </c>
      <c r="AC29">
        <v>5.3163000000000002E-2</v>
      </c>
      <c r="AD29">
        <v>8.8163000000000005E-2</v>
      </c>
      <c r="AF29" s="10"/>
      <c r="AG29" s="11"/>
      <c r="AH29" s="11"/>
      <c r="AI29" s="11"/>
      <c r="AJ29" s="11"/>
    </row>
    <row r="30" spans="1:36" x14ac:dyDescent="0.3">
      <c r="N30" s="39"/>
      <c r="AF30" s="10"/>
      <c r="AG30" s="11"/>
      <c r="AH30" s="11"/>
      <c r="AI30" s="11"/>
      <c r="AJ30" s="11"/>
    </row>
    <row r="32" spans="1:36" x14ac:dyDescent="0.3">
      <c r="A32" s="53" t="s">
        <v>307</v>
      </c>
      <c r="D32">
        <v>62.900000000000006</v>
      </c>
      <c r="E32">
        <v>0.28284271247461906</v>
      </c>
      <c r="F32">
        <v>506</v>
      </c>
      <c r="G32" t="s">
        <v>11</v>
      </c>
      <c r="M32" t="s">
        <v>10</v>
      </c>
      <c r="N32">
        <v>232366.3652</v>
      </c>
      <c r="O32">
        <v>23063.540194000001</v>
      </c>
      <c r="P32" t="s">
        <v>10</v>
      </c>
      <c r="Q32">
        <v>663.392878</v>
      </c>
      <c r="R32">
        <v>6329.9074280000004</v>
      </c>
      <c r="S32" s="6">
        <v>4.1469820000000004</v>
      </c>
      <c r="T32" s="6">
        <v>28.831347000000001</v>
      </c>
      <c r="U32" s="6">
        <v>16.746054999999998</v>
      </c>
      <c r="V32" s="6" t="s">
        <v>10</v>
      </c>
      <c r="W32">
        <v>1015.901873</v>
      </c>
      <c r="X32">
        <v>88.958185</v>
      </c>
      <c r="Y32" t="s">
        <v>10</v>
      </c>
      <c r="Z32">
        <v>2.8572739999999999</v>
      </c>
      <c r="AA32">
        <v>190.45039800000001</v>
      </c>
      <c r="AB32">
        <v>0.16907700000000001</v>
      </c>
      <c r="AC32">
        <v>0.377799</v>
      </c>
      <c r="AD32">
        <v>0.39605400000000002</v>
      </c>
    </row>
    <row r="33" spans="1:50" x14ac:dyDescent="0.3">
      <c r="A33" s="53" t="s">
        <v>308</v>
      </c>
      <c r="D33">
        <v>488.85</v>
      </c>
      <c r="E33">
        <v>0.25</v>
      </c>
      <c r="F33">
        <v>506</v>
      </c>
      <c r="G33" t="s">
        <v>97</v>
      </c>
      <c r="M33">
        <v>3074.1463979999999</v>
      </c>
      <c r="N33">
        <v>3145.4824490000001</v>
      </c>
      <c r="O33">
        <v>316.66414400000002</v>
      </c>
      <c r="P33">
        <v>7.8379700000000003</v>
      </c>
      <c r="Q33">
        <v>9.1135009999999994</v>
      </c>
      <c r="R33">
        <v>43.645995999999997</v>
      </c>
      <c r="S33" s="6">
        <v>7.7256000000000005E-2</v>
      </c>
      <c r="T33" s="6">
        <v>0.12610399999999999</v>
      </c>
      <c r="U33" s="6">
        <v>0.52944400000000003</v>
      </c>
      <c r="V33" s="6">
        <v>0.69735199999999997</v>
      </c>
      <c r="W33">
        <v>0.61382300000000001</v>
      </c>
      <c r="X33">
        <v>7.6050999999999994E-2</v>
      </c>
      <c r="Y33">
        <v>8.6829999999999997E-3</v>
      </c>
      <c r="Z33">
        <v>3.8729E-2</v>
      </c>
      <c r="AA33">
        <v>1.7620439999999999</v>
      </c>
      <c r="AB33">
        <v>3.8599000000000001E-2</v>
      </c>
      <c r="AC33">
        <v>3.1641000000000002E-2</v>
      </c>
      <c r="AD33">
        <v>3.8309000000000003E-2</v>
      </c>
    </row>
    <row r="36" spans="1:50" x14ac:dyDescent="0.3">
      <c r="A36" s="31" t="s">
        <v>341</v>
      </c>
      <c r="B36" s="41">
        <v>44450.598333333335</v>
      </c>
      <c r="C36" s="41"/>
      <c r="D36" s="42">
        <f>60.6-32.2</f>
        <v>28.4</v>
      </c>
      <c r="E36" s="43">
        <f>SQRT(0.2^2+0.2^2)</f>
        <v>0.28284271247461906</v>
      </c>
      <c r="F36" s="40">
        <v>406</v>
      </c>
      <c r="G36" t="s">
        <v>190</v>
      </c>
      <c r="M36" s="30" t="s">
        <v>10</v>
      </c>
      <c r="N36">
        <v>246567</v>
      </c>
      <c r="O36">
        <v>24797.975385000002</v>
      </c>
      <c r="P36" t="s">
        <v>10</v>
      </c>
      <c r="Q36" s="8">
        <v>709.910797</v>
      </c>
      <c r="R36">
        <v>-93.985872000000001</v>
      </c>
      <c r="S36">
        <v>0.42916500000000002</v>
      </c>
      <c r="T36">
        <v>-0.86292199999999997</v>
      </c>
      <c r="U36">
        <v>1.1396759999999999</v>
      </c>
      <c r="V36" t="s">
        <v>10</v>
      </c>
      <c r="W36">
        <v>50.232852000000001</v>
      </c>
      <c r="X36">
        <v>5.6945769999999998</v>
      </c>
      <c r="Y36" t="s">
        <v>10</v>
      </c>
      <c r="Z36">
        <v>0.20579</v>
      </c>
      <c r="AA36">
        <v>35.065064999999997</v>
      </c>
      <c r="AB36">
        <v>5.1451999999999998E-2</v>
      </c>
      <c r="AC36">
        <v>0.14783399999999999</v>
      </c>
      <c r="AD36">
        <v>0.26402399999999998</v>
      </c>
      <c r="AE36" t="s">
        <v>10</v>
      </c>
      <c r="AS36">
        <v>0.99982000000000004</v>
      </c>
      <c r="AT36">
        <v>0.99975899999999995</v>
      </c>
      <c r="AU36">
        <v>0.99831899999999996</v>
      </c>
      <c r="AV36">
        <v>0.99956999999999996</v>
      </c>
      <c r="AW36">
        <v>0.99791799999999997</v>
      </c>
      <c r="AX36" t="s">
        <v>10</v>
      </c>
    </row>
    <row r="38" spans="1:50" x14ac:dyDescent="0.3">
      <c r="A38" s="53" t="s">
        <v>372</v>
      </c>
      <c r="B38" s="45">
        <v>44270.815591805564</v>
      </c>
      <c r="C38" t="s">
        <v>373</v>
      </c>
      <c r="N38">
        <v>156685.0494581105</v>
      </c>
      <c r="O38">
        <v>15812.999383718499</v>
      </c>
      <c r="P38">
        <v>1.618985723587151</v>
      </c>
      <c r="Q38">
        <v>452.32237429606499</v>
      </c>
      <c r="R38">
        <v>27.17643633984747</v>
      </c>
      <c r="S38">
        <v>0.77512784596772855</v>
      </c>
      <c r="T38">
        <v>3.4241215583048601</v>
      </c>
      <c r="U38">
        <v>1.5101588598691811</v>
      </c>
      <c r="W38">
        <v>31.270077595293451</v>
      </c>
      <c r="X38">
        <v>4.0322581121251408</v>
      </c>
      <c r="Y38">
        <v>4.1612785990245132E-3</v>
      </c>
      <c r="Z38">
        <v>8.3560461710378675E-2</v>
      </c>
      <c r="AA38">
        <v>19.996582299352269</v>
      </c>
      <c r="AB38">
        <v>3.363749263914665E-2</v>
      </c>
      <c r="AC38">
        <v>0.159793588359259</v>
      </c>
      <c r="AD38">
        <v>7.394385472277118E-2</v>
      </c>
    </row>
    <row r="39" spans="1:50" x14ac:dyDescent="0.3">
      <c r="A39" s="53" t="s">
        <v>437</v>
      </c>
      <c r="B39" s="45">
        <v>44274.78438730324</v>
      </c>
      <c r="C39" t="s">
        <v>373</v>
      </c>
      <c r="N39">
        <v>123117.26402423051</v>
      </c>
      <c r="O39">
        <v>12423.234705567451</v>
      </c>
      <c r="P39">
        <v>292.41772701257219</v>
      </c>
      <c r="Q39">
        <v>355.55040704711149</v>
      </c>
      <c r="R39">
        <v>46.962221308035083</v>
      </c>
      <c r="S39">
        <v>0.82093317810128474</v>
      </c>
      <c r="T39">
        <v>3.6381643499303649</v>
      </c>
      <c r="U39">
        <v>1.7616301599333759</v>
      </c>
      <c r="W39">
        <v>23.082858105372569</v>
      </c>
      <c r="X39">
        <v>1.809110749299639</v>
      </c>
      <c r="Y39">
        <v>6.8788334244080027E-2</v>
      </c>
      <c r="Z39">
        <v>8.5848912454758189E-2</v>
      </c>
      <c r="AA39">
        <v>18.563713119411659</v>
      </c>
      <c r="AB39">
        <v>2.7774027338116739E-2</v>
      </c>
      <c r="AC39">
        <v>0.1570863312516779</v>
      </c>
      <c r="AD39">
        <v>9.7619199041592095E-2</v>
      </c>
    </row>
    <row r="40" spans="1:50" x14ac:dyDescent="0.3">
      <c r="A40" s="53" t="s">
        <v>435</v>
      </c>
      <c r="B40" s="45">
        <v>44277.478769675923</v>
      </c>
      <c r="C40" t="s">
        <v>373</v>
      </c>
      <c r="N40">
        <v>60833.848192551559</v>
      </c>
      <c r="O40">
        <v>6141.2962930038821</v>
      </c>
      <c r="P40">
        <v>148.84865610095349</v>
      </c>
      <c r="Q40">
        <v>175.6738914935469</v>
      </c>
      <c r="R40">
        <v>30.35879202853879</v>
      </c>
      <c r="S40">
        <v>0.44777713531586799</v>
      </c>
      <c r="T40">
        <v>1.982124972741202</v>
      </c>
      <c r="U40">
        <v>1.076065648000724</v>
      </c>
      <c r="W40">
        <v>10.56098308828799</v>
      </c>
      <c r="X40">
        <v>0.93737691071752505</v>
      </c>
      <c r="Y40">
        <v>4.0721752626329953E-2</v>
      </c>
      <c r="Z40">
        <v>8.9830120943732106E-2</v>
      </c>
      <c r="AA40">
        <v>9.694566592580939</v>
      </c>
      <c r="AB40">
        <v>1.958929843093354E-2</v>
      </c>
      <c r="AC40">
        <v>7.4863917514528783E-2</v>
      </c>
      <c r="AD40">
        <v>4.6563458876005867E-2</v>
      </c>
    </row>
    <row r="41" spans="1:50" x14ac:dyDescent="0.3">
      <c r="A41" s="53" t="s">
        <v>434</v>
      </c>
      <c r="B41" s="45">
        <v>44279.534895949073</v>
      </c>
      <c r="C41" t="s">
        <v>370</v>
      </c>
      <c r="N41">
        <v>182656.75297316769</v>
      </c>
      <c r="O41">
        <v>18438.370083169561</v>
      </c>
      <c r="Q41">
        <v>527.52281536301905</v>
      </c>
      <c r="R41">
        <v>-100.4347203892947</v>
      </c>
      <c r="S41">
        <v>0.98880188021310012</v>
      </c>
      <c r="T41">
        <v>4.5074237019861956</v>
      </c>
      <c r="U41">
        <v>1.5958932552584959</v>
      </c>
      <c r="W41">
        <v>24.23690637506698</v>
      </c>
      <c r="X41">
        <v>2.168000384733594</v>
      </c>
      <c r="Z41">
        <v>0.10821513609772911</v>
      </c>
      <c r="AA41">
        <v>20.338558571382979</v>
      </c>
      <c r="AB41">
        <v>5.2605173208298529E-2</v>
      </c>
      <c r="AC41">
        <v>0.2447263288435142</v>
      </c>
      <c r="AD41">
        <v>8.6574222487441857E-2</v>
      </c>
    </row>
    <row r="42" spans="1:50" x14ac:dyDescent="0.3">
      <c r="A42" s="53" t="s">
        <v>432</v>
      </c>
      <c r="B42" s="45">
        <v>44281.813494363429</v>
      </c>
      <c r="C42" t="s">
        <v>370</v>
      </c>
      <c r="N42">
        <v>179738.12588519609</v>
      </c>
      <c r="O42">
        <v>18147.120507771611</v>
      </c>
      <c r="P42">
        <v>2.1141082241435289</v>
      </c>
      <c r="Q42">
        <v>518.84378848220501</v>
      </c>
      <c r="R42">
        <v>4.9406180203785572</v>
      </c>
      <c r="S42">
        <v>0.18041561173186271</v>
      </c>
      <c r="T42">
        <v>4.9254714423316903</v>
      </c>
      <c r="U42">
        <v>1.84281512558007</v>
      </c>
      <c r="W42">
        <v>36.635170255290468</v>
      </c>
      <c r="X42">
        <v>3.82848035514608</v>
      </c>
      <c r="Y42">
        <v>5.3759847034258023E-3</v>
      </c>
      <c r="Z42">
        <v>0.1507640914193773</v>
      </c>
      <c r="AA42">
        <v>25.924451972935731</v>
      </c>
      <c r="AB42">
        <v>2.646761217131827E-2</v>
      </c>
      <c r="AC42">
        <v>0.220477478096539</v>
      </c>
      <c r="AD42">
        <v>0.1034146695956976</v>
      </c>
    </row>
    <row r="43" spans="1:50" x14ac:dyDescent="0.3">
      <c r="A43" s="53" t="s">
        <v>433</v>
      </c>
      <c r="B43" s="45">
        <v>44286.493781655103</v>
      </c>
      <c r="C43" t="s">
        <v>370</v>
      </c>
      <c r="M43">
        <v>48750.248015710051</v>
      </c>
      <c r="N43">
        <v>360122.84741929028</v>
      </c>
      <c r="O43">
        <v>36344.27495880179</v>
      </c>
      <c r="P43">
        <v>9.2291642314946412</v>
      </c>
      <c r="Q43">
        <v>1041.529019987109</v>
      </c>
      <c r="R43">
        <v>119.7037153508805</v>
      </c>
      <c r="S43">
        <v>0.64174007510005993</v>
      </c>
      <c r="T43">
        <v>10.5471406278151</v>
      </c>
      <c r="U43">
        <v>2.8755739661880662</v>
      </c>
      <c r="V43">
        <v>2.8899636608539839E-2</v>
      </c>
      <c r="W43">
        <v>95.12934940631844</v>
      </c>
      <c r="X43">
        <v>9.8991947787558132</v>
      </c>
      <c r="Y43">
        <v>0.1548344355705932</v>
      </c>
      <c r="Z43">
        <v>0.27958745923651601</v>
      </c>
      <c r="AA43">
        <v>74.91063468847544</v>
      </c>
      <c r="AB43">
        <v>6.153553862300417E-2</v>
      </c>
      <c r="AC43">
        <v>0.43724295231385091</v>
      </c>
      <c r="AD43">
        <v>0.24556290467406211</v>
      </c>
    </row>
    <row r="44" spans="1:50" x14ac:dyDescent="0.3">
      <c r="A44" s="53" t="s">
        <v>415</v>
      </c>
      <c r="B44" s="45">
        <v>44305.530894490737</v>
      </c>
      <c r="C44" t="s">
        <v>370</v>
      </c>
      <c r="N44">
        <v>178792.25426064691</v>
      </c>
      <c r="O44">
        <v>18056.525166912259</v>
      </c>
      <c r="P44">
        <v>2.0841026016327229</v>
      </c>
      <c r="Q44">
        <v>516.33918866374813</v>
      </c>
      <c r="R44">
        <v>100.4182615735733</v>
      </c>
      <c r="S44">
        <v>0.28986258636471829</v>
      </c>
      <c r="T44">
        <v>7.1229417167787243</v>
      </c>
      <c r="U44">
        <v>2.7820619810991269</v>
      </c>
      <c r="W44">
        <v>47.742827447780961</v>
      </c>
      <c r="X44">
        <v>4.0627906805629497</v>
      </c>
      <c r="Y44">
        <v>6.3867849343247299E-3</v>
      </c>
      <c r="Z44">
        <v>0.19950766006958801</v>
      </c>
      <c r="AA44">
        <v>43.590185197342713</v>
      </c>
      <c r="AB44">
        <v>4.3801046349526002E-2</v>
      </c>
      <c r="AC44">
        <v>0.20863999828861521</v>
      </c>
      <c r="AD44">
        <v>0.1180509838950688</v>
      </c>
    </row>
    <row r="45" spans="1:50" x14ac:dyDescent="0.3">
      <c r="A45" s="53" t="s">
        <v>429</v>
      </c>
      <c r="B45" s="45">
        <v>44306.487406944441</v>
      </c>
      <c r="C45" t="s">
        <v>370</v>
      </c>
      <c r="N45">
        <v>178381.66209241311</v>
      </c>
      <c r="O45">
        <v>18019.394848882621</v>
      </c>
      <c r="P45">
        <v>2.0848492329417199</v>
      </c>
      <c r="Q45">
        <v>515.36812613146776</v>
      </c>
      <c r="R45">
        <v>-32.795629706558728</v>
      </c>
      <c r="S45">
        <v>0.1535579197745193</v>
      </c>
      <c r="T45">
        <v>4.1736779302949119</v>
      </c>
      <c r="U45">
        <v>1.60901486431193</v>
      </c>
      <c r="W45">
        <v>33.707495754126647</v>
      </c>
      <c r="X45">
        <v>3.1317196388821542</v>
      </c>
      <c r="Y45">
        <v>5.7829387380033404E-3</v>
      </c>
      <c r="Z45">
        <v>0.14589860533757809</v>
      </c>
      <c r="AA45">
        <v>23.119647578187159</v>
      </c>
      <c r="AB45">
        <v>3.129535542275589E-2</v>
      </c>
      <c r="AC45">
        <v>0.20769458619074471</v>
      </c>
      <c r="AD45">
        <v>6.8953481562348276E-2</v>
      </c>
    </row>
    <row r="46" spans="1:50" x14ac:dyDescent="0.3">
      <c r="A46" s="53" t="s">
        <v>428</v>
      </c>
      <c r="B46" s="45">
        <v>44316.705977650461</v>
      </c>
      <c r="C46" t="s">
        <v>370</v>
      </c>
      <c r="M46">
        <v>37.522403347671123</v>
      </c>
      <c r="N46">
        <v>38.912748778256592</v>
      </c>
      <c r="O46">
        <v>0.83295218556112993</v>
      </c>
      <c r="P46">
        <v>3.0135773940776021E-2</v>
      </c>
      <c r="Q46">
        <v>-4.4447614073435032E-2</v>
      </c>
      <c r="R46">
        <v>208.7086781228503</v>
      </c>
      <c r="S46">
        <v>0.19734637357736581</v>
      </c>
      <c r="T46">
        <v>0.4642939646808702</v>
      </c>
      <c r="U46">
        <v>0.26160268337911352</v>
      </c>
      <c r="V46">
        <v>0.41332187879242338</v>
      </c>
      <c r="W46">
        <v>0.79680818097554995</v>
      </c>
      <c r="X46">
        <v>0.27026679504489548</v>
      </c>
      <c r="Y46">
        <v>1.0650785865148071E-2</v>
      </c>
      <c r="Z46">
        <v>0.16886949908224541</v>
      </c>
      <c r="AA46">
        <v>0.81566685704008823</v>
      </c>
      <c r="AB46">
        <v>0.15116385608822941</v>
      </c>
      <c r="AC46">
        <v>0.18344825849928059</v>
      </c>
      <c r="AD46">
        <v>0.1934255390855312</v>
      </c>
    </row>
    <row r="47" spans="1:50" x14ac:dyDescent="0.3">
      <c r="A47" s="53" t="s">
        <v>438</v>
      </c>
      <c r="B47" s="45">
        <v>44320.454650729167</v>
      </c>
      <c r="C47" t="s">
        <v>370</v>
      </c>
      <c r="N47">
        <v>180902.81796978239</v>
      </c>
      <c r="O47">
        <v>18274.537378410751</v>
      </c>
      <c r="P47">
        <v>5.3422999441275287</v>
      </c>
      <c r="Q47">
        <v>523.20792510892318</v>
      </c>
      <c r="R47">
        <v>-29.03802754834178</v>
      </c>
      <c r="S47">
        <v>0.43447570246600548</v>
      </c>
      <c r="T47">
        <v>4.6081262722255731</v>
      </c>
      <c r="U47">
        <v>1.673181702399446</v>
      </c>
      <c r="W47">
        <v>45.7654930797503</v>
      </c>
      <c r="X47">
        <v>4.522659638677335</v>
      </c>
      <c r="Y47">
        <v>0.26171000761952912</v>
      </c>
      <c r="Z47">
        <v>0.13879954969626149</v>
      </c>
      <c r="AA47">
        <v>26.950050146033671</v>
      </c>
      <c r="AB47">
        <v>3.7183339808963482E-2</v>
      </c>
      <c r="AC47">
        <v>0.20688931590132831</v>
      </c>
      <c r="AD47">
        <v>0.11596597994772979</v>
      </c>
    </row>
    <row r="48" spans="1:50" x14ac:dyDescent="0.3">
      <c r="A48" s="53" t="s">
        <v>417</v>
      </c>
      <c r="B48" s="45">
        <v>44320.673659236112</v>
      </c>
      <c r="C48" t="s">
        <v>370</v>
      </c>
      <c r="N48">
        <v>180248.3873702937</v>
      </c>
      <c r="O48">
        <v>18206.146840596459</v>
      </c>
      <c r="P48">
        <v>5.5114255236871612</v>
      </c>
      <c r="Q48">
        <v>521.11391361550591</v>
      </c>
      <c r="R48">
        <v>63.135463168603017</v>
      </c>
      <c r="S48">
        <v>0.44469729382624912</v>
      </c>
      <c r="T48">
        <v>5.056038979159446</v>
      </c>
      <c r="U48">
        <v>1.816588852845535</v>
      </c>
      <c r="W48">
        <v>50.091339448669743</v>
      </c>
      <c r="X48">
        <v>4.5242959691387918</v>
      </c>
      <c r="Y48">
        <v>0.27284305606712489</v>
      </c>
      <c r="Z48">
        <v>0.1400999375224026</v>
      </c>
      <c r="AA48">
        <v>30.818275383242302</v>
      </c>
      <c r="AB48">
        <v>3.7505985958302367E-2</v>
      </c>
      <c r="AC48">
        <v>0.21880499604386669</v>
      </c>
      <c r="AD48">
        <v>0.1219495383048556</v>
      </c>
    </row>
    <row r="49" spans="1:30" x14ac:dyDescent="0.3">
      <c r="A49" s="53" t="s">
        <v>418</v>
      </c>
      <c r="B49" s="45">
        <v>44321.630968240737</v>
      </c>
      <c r="C49" t="s">
        <v>370</v>
      </c>
      <c r="M49">
        <v>5381.3099732199771</v>
      </c>
      <c r="N49">
        <v>5505.392551583448</v>
      </c>
      <c r="O49">
        <v>555.61663635996581</v>
      </c>
      <c r="P49">
        <v>13.775548314718719</v>
      </c>
      <c r="Q49">
        <v>15.9378365071248</v>
      </c>
      <c r="R49">
        <v>16.145853048488121</v>
      </c>
      <c r="S49">
        <v>6.4252474147323865E-2</v>
      </c>
      <c r="T49">
        <v>0.25135019884298271</v>
      </c>
      <c r="U49">
        <v>0.50007170041060833</v>
      </c>
      <c r="V49">
        <v>1.37051058925501</v>
      </c>
      <c r="W49">
        <v>1.4814840857202809</v>
      </c>
      <c r="X49">
        <v>0.14997052103689429</v>
      </c>
      <c r="Y49">
        <v>1.1356823507670999E-2</v>
      </c>
      <c r="Z49">
        <v>2.7195773457320899E-2</v>
      </c>
      <c r="AA49">
        <v>1.3865158250928971</v>
      </c>
      <c r="AB49">
        <v>2.4054857266690748E-2</v>
      </c>
      <c r="AC49">
        <v>1.526736343491031E-2</v>
      </c>
      <c r="AD49">
        <v>3.486105515736266E-2</v>
      </c>
    </row>
    <row r="50" spans="1:30" x14ac:dyDescent="0.3">
      <c r="A50" s="53" t="s">
        <v>419</v>
      </c>
      <c r="B50" s="45">
        <v>44322.491661736109</v>
      </c>
      <c r="C50" t="s">
        <v>370</v>
      </c>
      <c r="M50">
        <v>8047.7800604040758</v>
      </c>
      <c r="N50">
        <v>8228.4027179426448</v>
      </c>
      <c r="O50">
        <v>831.1074318978084</v>
      </c>
      <c r="P50">
        <v>20.571160545153159</v>
      </c>
      <c r="Q50">
        <v>23.805803549924121</v>
      </c>
      <c r="R50">
        <v>18.02403985671657</v>
      </c>
      <c r="S50">
        <v>8.912610126207958E-2</v>
      </c>
      <c r="T50">
        <v>0.32092610523079379</v>
      </c>
      <c r="U50">
        <v>0.526826248063196</v>
      </c>
      <c r="V50">
        <v>2.2151388146217981</v>
      </c>
      <c r="W50">
        <v>2.0761357645640111</v>
      </c>
      <c r="X50">
        <v>0.2112531665096602</v>
      </c>
      <c r="Y50">
        <v>1.4929507495832821E-2</v>
      </c>
      <c r="Z50">
        <v>3.006986759961627E-2</v>
      </c>
      <c r="AA50">
        <v>1.776257192422344</v>
      </c>
      <c r="AB50">
        <v>2.6444269882595919E-2</v>
      </c>
      <c r="AC50">
        <v>1.5696184625679861E-2</v>
      </c>
      <c r="AD50">
        <v>3.162116747224706E-2</v>
      </c>
    </row>
    <row r="51" spans="1:30" x14ac:dyDescent="0.3">
      <c r="A51" s="53" t="s">
        <v>420</v>
      </c>
      <c r="B51" s="45">
        <v>44323.465962222217</v>
      </c>
      <c r="C51" t="s">
        <v>370</v>
      </c>
      <c r="M51">
        <v>4129.6938846842522</v>
      </c>
      <c r="N51">
        <v>4224.410864436788</v>
      </c>
      <c r="O51">
        <v>426.223467033708</v>
      </c>
      <c r="P51">
        <v>10.56863322932492</v>
      </c>
      <c r="Q51">
        <v>12.21488949182557</v>
      </c>
      <c r="R51">
        <v>17.48054004699328</v>
      </c>
      <c r="S51">
        <v>6.0936328698827591E-2</v>
      </c>
      <c r="T51">
        <v>0.2258765821873564</v>
      </c>
      <c r="U51">
        <v>0.47970740944453932</v>
      </c>
      <c r="V51">
        <v>1.2336572825263721</v>
      </c>
      <c r="W51">
        <v>1.3909007566147269</v>
      </c>
      <c r="X51">
        <v>0.1235551484720385</v>
      </c>
      <c r="Y51">
        <v>1.10657492111893E-2</v>
      </c>
      <c r="Z51">
        <v>3.0548298538817249E-2</v>
      </c>
      <c r="AA51">
        <v>1.307321867503525</v>
      </c>
      <c r="AB51">
        <v>2.217111774893217E-2</v>
      </c>
      <c r="AC51">
        <v>1.4829316176838881E-2</v>
      </c>
      <c r="AD51">
        <v>3.0774866460089041E-2</v>
      </c>
    </row>
    <row r="52" spans="1:30" x14ac:dyDescent="0.3">
      <c r="A52" s="53" t="s">
        <v>422</v>
      </c>
      <c r="B52" s="45">
        <v>44323.64185417824</v>
      </c>
      <c r="C52" t="s">
        <v>370</v>
      </c>
      <c r="M52">
        <v>6553.0552720715386</v>
      </c>
      <c r="N52">
        <v>6702.3451881744668</v>
      </c>
      <c r="O52">
        <v>676.40898308632256</v>
      </c>
      <c r="P52">
        <v>16.784791813021979</v>
      </c>
      <c r="Q52">
        <v>19.36626141585414</v>
      </c>
      <c r="R52">
        <v>17.878694863369311</v>
      </c>
      <c r="S52">
        <v>4.9567593086299377E-2</v>
      </c>
      <c r="T52">
        <v>0.25244451351483133</v>
      </c>
      <c r="U52">
        <v>0.52409622641759279</v>
      </c>
      <c r="V52">
        <v>1.6619444091507829</v>
      </c>
      <c r="W52">
        <v>1.549418357513199</v>
      </c>
      <c r="X52">
        <v>0.17570471608008359</v>
      </c>
      <c r="Y52">
        <v>1.1040444409090831E-2</v>
      </c>
      <c r="Z52">
        <v>2.3850636502457261E-2</v>
      </c>
      <c r="AA52">
        <v>1.7886510610800219</v>
      </c>
      <c r="AB52">
        <v>3.4219727984272273E-2</v>
      </c>
      <c r="AC52">
        <v>2.12177869713297E-2</v>
      </c>
      <c r="AD52">
        <v>2.7824195899103159E-2</v>
      </c>
    </row>
    <row r="53" spans="1:30" x14ac:dyDescent="0.3">
      <c r="A53" s="53" t="s">
        <v>425</v>
      </c>
      <c r="B53" s="45">
        <v>44324.534174953696</v>
      </c>
      <c r="C53" t="s">
        <v>370</v>
      </c>
      <c r="M53">
        <v>12322.155483213821</v>
      </c>
      <c r="N53">
        <v>12608.265345219201</v>
      </c>
      <c r="O53">
        <v>1271.536689671437</v>
      </c>
      <c r="P53">
        <v>31.43777863088587</v>
      </c>
      <c r="Q53">
        <v>36.480863214278664</v>
      </c>
      <c r="R53">
        <v>28.824760496835001</v>
      </c>
      <c r="S53">
        <v>7.5619033954309245E-2</v>
      </c>
      <c r="T53">
        <v>0.43770257966991771</v>
      </c>
      <c r="U53">
        <v>0.52190232107599377</v>
      </c>
      <c r="V53">
        <v>3.218359467982252</v>
      </c>
      <c r="W53">
        <v>3.2219231602801202</v>
      </c>
      <c r="X53">
        <v>0.33707827521726152</v>
      </c>
      <c r="Y53">
        <v>1.62402873444005E-2</v>
      </c>
      <c r="Z53">
        <v>4.1402868098491842E-2</v>
      </c>
      <c r="AA53">
        <v>2.4435581443737329</v>
      </c>
      <c r="AB53">
        <v>3.0381891808660709E-2</v>
      </c>
      <c r="AC53">
        <v>2.1663786090181238E-2</v>
      </c>
      <c r="AD53">
        <v>2.9128952955584739E-2</v>
      </c>
    </row>
    <row r="54" spans="1:30" x14ac:dyDescent="0.3">
      <c r="A54" s="53" t="s">
        <v>414</v>
      </c>
      <c r="B54" s="45">
        <v>44324.691445555552</v>
      </c>
      <c r="C54" t="s">
        <v>370</v>
      </c>
      <c r="M54">
        <v>44913.304109569421</v>
      </c>
      <c r="N54">
        <v>45950.635626923358</v>
      </c>
      <c r="O54">
        <v>4633.9397545559477</v>
      </c>
      <c r="P54">
        <v>113.4223793714671</v>
      </c>
      <c r="Q54">
        <v>132.83353444902991</v>
      </c>
      <c r="R54">
        <v>19.906369967899082</v>
      </c>
      <c r="S54">
        <v>0.2432552452799629</v>
      </c>
      <c r="T54">
        <v>1.1468595094385929</v>
      </c>
      <c r="U54">
        <v>0.79195388631076424</v>
      </c>
      <c r="V54">
        <v>12.891912123466559</v>
      </c>
      <c r="W54">
        <v>12.511403845947781</v>
      </c>
      <c r="X54">
        <v>1.3919452726212931</v>
      </c>
      <c r="Y54">
        <v>3.1956900940156158E-2</v>
      </c>
      <c r="Z54">
        <v>4.547781746359076E-2</v>
      </c>
      <c r="AA54">
        <v>6.8112805932042857</v>
      </c>
      <c r="AB54">
        <v>2.4915888845102568E-2</v>
      </c>
      <c r="AC54">
        <v>5.9996151887377502E-2</v>
      </c>
      <c r="AD54">
        <v>3.6682739238219443E-2</v>
      </c>
    </row>
    <row r="55" spans="1:30" x14ac:dyDescent="0.3">
      <c r="A55" s="53" t="s">
        <v>426</v>
      </c>
      <c r="B55" s="45">
        <v>44326.522657152767</v>
      </c>
      <c r="C55" t="s">
        <v>370</v>
      </c>
      <c r="M55">
        <v>26740.657117824001</v>
      </c>
      <c r="N55">
        <v>27364.14739580559</v>
      </c>
      <c r="O55">
        <v>2759.1356471692152</v>
      </c>
      <c r="P55">
        <v>67.776758437197927</v>
      </c>
      <c r="Q55">
        <v>79.13302083442241</v>
      </c>
      <c r="R55">
        <v>10.987584236901849</v>
      </c>
      <c r="S55">
        <v>0.12823109939077201</v>
      </c>
      <c r="T55">
        <v>0.70453700429054389</v>
      </c>
      <c r="U55">
        <v>0.65424120764747495</v>
      </c>
      <c r="V55">
        <v>7.2479971465727404</v>
      </c>
      <c r="W55">
        <v>6.7930627153889134</v>
      </c>
      <c r="X55">
        <v>0.67189693232574699</v>
      </c>
      <c r="Y55">
        <v>2.7474516405141359E-2</v>
      </c>
      <c r="Z55">
        <v>4.761267766050413E-2</v>
      </c>
      <c r="AA55">
        <v>3.6075043249711851</v>
      </c>
      <c r="AB55">
        <v>2.5514800223824081E-2</v>
      </c>
      <c r="AC55">
        <v>3.5413420173888058E-2</v>
      </c>
      <c r="AD55">
        <v>2.465256681044212E-2</v>
      </c>
    </row>
    <row r="56" spans="1:30" x14ac:dyDescent="0.3">
      <c r="A56" s="53" t="s">
        <v>424</v>
      </c>
      <c r="B56" s="45">
        <v>44326.690666666669</v>
      </c>
      <c r="C56" t="s">
        <v>370</v>
      </c>
      <c r="M56">
        <v>14523.624759509819</v>
      </c>
      <c r="N56">
        <v>14859.2009899329</v>
      </c>
      <c r="O56">
        <v>1498.078901167253</v>
      </c>
      <c r="P56">
        <v>37.202547508844702</v>
      </c>
      <c r="Q56">
        <v>42.972114157990241</v>
      </c>
      <c r="R56">
        <v>33.306983221079648</v>
      </c>
      <c r="S56">
        <v>0.1094753461845146</v>
      </c>
      <c r="T56">
        <v>0.623943391953793</v>
      </c>
      <c r="U56">
        <v>0.56095078329304804</v>
      </c>
      <c r="V56">
        <v>3.6884053780477042</v>
      </c>
      <c r="W56">
        <v>3.2588222857037699</v>
      </c>
      <c r="X56">
        <v>0.41094372460061662</v>
      </c>
      <c r="Y56">
        <v>1.963361787229503E-2</v>
      </c>
      <c r="Z56">
        <v>3.1489571910348173E-2</v>
      </c>
      <c r="AA56">
        <v>4.0713310569789787</v>
      </c>
      <c r="AB56">
        <v>3.2194728982088562E-2</v>
      </c>
      <c r="AC56">
        <v>2.982154882982347E-2</v>
      </c>
      <c r="AD56">
        <v>3.0495487453713541E-2</v>
      </c>
    </row>
    <row r="57" spans="1:30" x14ac:dyDescent="0.3">
      <c r="A57" s="53" t="s">
        <v>423</v>
      </c>
      <c r="B57" s="45">
        <v>44327.593257743058</v>
      </c>
      <c r="C57" t="s">
        <v>370</v>
      </c>
      <c r="M57">
        <v>8600.761062802565</v>
      </c>
      <c r="N57">
        <v>8795.79544758456</v>
      </c>
      <c r="O57">
        <v>886.39964323648928</v>
      </c>
      <c r="P57">
        <v>21.983458447965241</v>
      </c>
      <c r="Q57">
        <v>25.517894841271008</v>
      </c>
      <c r="R57">
        <v>48.361182446351023</v>
      </c>
      <c r="S57">
        <v>8.501162257408014E-2</v>
      </c>
      <c r="T57">
        <v>0.55030082089090926</v>
      </c>
      <c r="U57">
        <v>0.52720598526957352</v>
      </c>
      <c r="V57">
        <v>3.2096859536958871</v>
      </c>
      <c r="W57">
        <v>4.2549028256083439</v>
      </c>
      <c r="X57">
        <v>0.43213444902991788</v>
      </c>
      <c r="Y57">
        <v>2.0548418787718611E-2</v>
      </c>
      <c r="Z57">
        <v>4.9640279380579522E-2</v>
      </c>
      <c r="AA57">
        <v>3.2283623467762319</v>
      </c>
      <c r="AB57">
        <v>3.3412457780612401E-2</v>
      </c>
      <c r="AC57">
        <v>2.609196524090035E-2</v>
      </c>
      <c r="AD57">
        <v>3.9649262855843227E-2</v>
      </c>
    </row>
    <row r="58" spans="1:30" x14ac:dyDescent="0.3">
      <c r="A58" s="53" t="s">
        <v>416</v>
      </c>
      <c r="B58" s="45">
        <v>44329.588742546293</v>
      </c>
      <c r="C58" t="s">
        <v>370</v>
      </c>
      <c r="M58">
        <v>30986.634005001692</v>
      </c>
      <c r="N58">
        <v>31701.853145855792</v>
      </c>
      <c r="O58">
        <v>3197.435951544307</v>
      </c>
      <c r="P58">
        <v>78.584912804973854</v>
      </c>
      <c r="Q58">
        <v>91.550098152840803</v>
      </c>
      <c r="R58">
        <v>34.381108627526309</v>
      </c>
      <c r="S58">
        <v>0.1053546946267564</v>
      </c>
      <c r="T58">
        <v>1.3695938731545481</v>
      </c>
      <c r="U58">
        <v>0.71017401230094868</v>
      </c>
      <c r="V58">
        <v>11.860376880704671</v>
      </c>
      <c r="W58">
        <v>11.7195950487838</v>
      </c>
      <c r="X58">
        <v>1.2962641654896989</v>
      </c>
      <c r="Y58">
        <v>5.3651054920226073E-2</v>
      </c>
      <c r="Z58">
        <v>6.7636042885352202E-2</v>
      </c>
      <c r="AA58">
        <v>7.8310607067377882</v>
      </c>
      <c r="AB58">
        <v>3.3842959568152309E-2</v>
      </c>
      <c r="AC58">
        <v>4.5402792383598123E-2</v>
      </c>
      <c r="AD58">
        <v>5.6983935730511658E-2</v>
      </c>
    </row>
    <row r="59" spans="1:30" x14ac:dyDescent="0.3">
      <c r="A59" s="53" t="s">
        <v>431</v>
      </c>
      <c r="B59" s="45">
        <v>44333.534477754627</v>
      </c>
      <c r="C59" t="s">
        <v>370</v>
      </c>
      <c r="M59">
        <v>48750.139076591688</v>
      </c>
      <c r="N59">
        <v>162368.74588134559</v>
      </c>
      <c r="O59">
        <v>16388.127541112081</v>
      </c>
      <c r="P59">
        <v>3.4913768867746939</v>
      </c>
      <c r="Q59">
        <v>469.22029471692701</v>
      </c>
      <c r="R59">
        <v>18.950608386902601</v>
      </c>
      <c r="S59">
        <v>0.36201899778862839</v>
      </c>
      <c r="T59">
        <v>4.6851085074112948</v>
      </c>
      <c r="U59">
        <v>1.474914519182722</v>
      </c>
      <c r="V59">
        <v>2.3093116269739849E-2</v>
      </c>
      <c r="W59">
        <v>49.085364094212103</v>
      </c>
      <c r="X59">
        <v>4.5440945437933689</v>
      </c>
      <c r="Y59">
        <v>0.1669769600807052</v>
      </c>
      <c r="Z59">
        <v>0.16068303745432741</v>
      </c>
      <c r="AA59">
        <v>26.52365500189125</v>
      </c>
      <c r="AB59">
        <v>3.9919492899796218E-2</v>
      </c>
      <c r="AC59">
        <v>0.20393960110985879</v>
      </c>
      <c r="AD59">
        <v>0.1167676759072932</v>
      </c>
    </row>
    <row r="60" spans="1:30" x14ac:dyDescent="0.3">
      <c r="A60" s="53" t="s">
        <v>421</v>
      </c>
      <c r="B60" s="45">
        <v>44333.715340428244</v>
      </c>
      <c r="C60" t="s">
        <v>370</v>
      </c>
      <c r="M60">
        <v>48750.018352912797</v>
      </c>
      <c r="N60">
        <v>87788.693460081646</v>
      </c>
      <c r="O60">
        <v>8854.1206663023586</v>
      </c>
      <c r="P60">
        <v>210.52386130757699</v>
      </c>
      <c r="Q60">
        <v>253.40627150643749</v>
      </c>
      <c r="R60">
        <v>184.04014718144171</v>
      </c>
      <c r="S60">
        <v>0.38583246537767341</v>
      </c>
      <c r="T60">
        <v>3.7032709878412091</v>
      </c>
      <c r="U60">
        <v>1.4288019980048321</v>
      </c>
      <c r="V60">
        <v>3.0779886956478979E-2</v>
      </c>
      <c r="W60">
        <v>68.177666361675719</v>
      </c>
      <c r="X60">
        <v>6.3421032956085988</v>
      </c>
      <c r="Y60">
        <v>0.1419317357360505</v>
      </c>
      <c r="Z60">
        <v>0.25266315300898379</v>
      </c>
      <c r="AA60">
        <v>22.737131450275651</v>
      </c>
      <c r="AB60">
        <v>4.8733605645529032E-2</v>
      </c>
      <c r="AC60">
        <v>0.1090163416010814</v>
      </c>
      <c r="AD60">
        <v>9.6668937546246739E-2</v>
      </c>
    </row>
    <row r="61" spans="1:30" x14ac:dyDescent="0.3">
      <c r="A61" s="53" t="s">
        <v>430</v>
      </c>
      <c r="B61" s="45">
        <v>44334.596603981481</v>
      </c>
      <c r="C61" t="s">
        <v>370</v>
      </c>
      <c r="M61">
        <v>22030.958481780239</v>
      </c>
      <c r="N61">
        <v>22542.369490607831</v>
      </c>
      <c r="O61">
        <v>2273.7411735273849</v>
      </c>
      <c r="P61">
        <v>56.0091447869262</v>
      </c>
      <c r="Q61">
        <v>65.195460779831308</v>
      </c>
      <c r="R61">
        <v>21.448121491448429</v>
      </c>
      <c r="S61">
        <v>9.2304765373251677E-2</v>
      </c>
      <c r="T61">
        <v>0.69349945719531869</v>
      </c>
      <c r="U61">
        <v>0.63310176433742493</v>
      </c>
      <c r="V61">
        <v>7.3587509072362582</v>
      </c>
      <c r="W61">
        <v>4.9193995033481999</v>
      </c>
      <c r="X61">
        <v>0.71518542565287468</v>
      </c>
      <c r="Y61">
        <v>2.1789770517231459E-2</v>
      </c>
      <c r="Z61">
        <v>4.7214984341540117E-2</v>
      </c>
      <c r="AA61">
        <v>3.4310195033698521</v>
      </c>
      <c r="AB61">
        <v>2.9813698310992238E-2</v>
      </c>
      <c r="AC61">
        <v>3.1304099653097037E-2</v>
      </c>
      <c r="AD61">
        <v>3.2497764754805043E-2</v>
      </c>
    </row>
    <row r="62" spans="1:30" x14ac:dyDescent="0.3">
      <c r="A62" s="53" t="s">
        <v>436</v>
      </c>
      <c r="B62" s="45">
        <v>44334.77156833333</v>
      </c>
      <c r="C62" t="s">
        <v>370</v>
      </c>
      <c r="M62">
        <v>11876.87146801692</v>
      </c>
      <c r="N62">
        <v>12156.596727809339</v>
      </c>
      <c r="O62">
        <v>1225.6766475717679</v>
      </c>
      <c r="P62">
        <v>30.445492735463219</v>
      </c>
      <c r="Q62">
        <v>35.159854603512919</v>
      </c>
      <c r="R62">
        <v>21.26002067890477</v>
      </c>
      <c r="S62">
        <v>9.5987254096923991E-2</v>
      </c>
      <c r="T62">
        <v>0.47953608873450643</v>
      </c>
      <c r="U62">
        <v>0.54476621461416053</v>
      </c>
      <c r="V62">
        <v>3.4759372935979611</v>
      </c>
      <c r="W62">
        <v>3.3406511918074431</v>
      </c>
      <c r="X62">
        <v>0.34842201158979291</v>
      </c>
      <c r="Y62">
        <v>1.782293498689012E-2</v>
      </c>
      <c r="Z62">
        <v>3.4579990610552461E-2</v>
      </c>
      <c r="AA62">
        <v>2.7653867244724348</v>
      </c>
      <c r="AB62">
        <v>2.8123087239999411E-2</v>
      </c>
      <c r="AC62">
        <v>1.9673135332165501E-2</v>
      </c>
      <c r="AD62">
        <v>3.2373403871266089E-2</v>
      </c>
    </row>
    <row r="63" spans="1:30" x14ac:dyDescent="0.3">
      <c r="A63" s="53" t="s">
        <v>427</v>
      </c>
      <c r="B63" s="45">
        <v>44344.851983703702</v>
      </c>
      <c r="C63" t="s">
        <v>405</v>
      </c>
      <c r="N63">
        <v>232366.36519958399</v>
      </c>
      <c r="O63">
        <v>23063.540193962752</v>
      </c>
      <c r="Q63">
        <v>663.39287789482239</v>
      </c>
      <c r="R63">
        <v>6329.9074280970481</v>
      </c>
      <c r="S63">
        <v>4.1469821169412233</v>
      </c>
      <c r="T63">
        <v>28.831346747543321</v>
      </c>
      <c r="U63">
        <v>16.74605541149473</v>
      </c>
      <c r="W63">
        <v>1015.901872511632</v>
      </c>
      <c r="X63">
        <v>88.958184985694515</v>
      </c>
      <c r="Z63">
        <v>2.857274468883451</v>
      </c>
      <c r="AA63">
        <v>190.45039831425521</v>
      </c>
      <c r="AB63">
        <v>0.16907669161111111</v>
      </c>
      <c r="AC63">
        <v>0.3777990887297662</v>
      </c>
      <c r="AD63">
        <v>0.39605422278659153</v>
      </c>
    </row>
    <row r="64" spans="1:30" x14ac:dyDescent="0.3">
      <c r="A64" s="53" t="s">
        <v>308</v>
      </c>
      <c r="B64" s="45">
        <v>44345.662169965282</v>
      </c>
      <c r="C64" t="s">
        <v>373</v>
      </c>
      <c r="M64">
        <v>3074.1463982861151</v>
      </c>
      <c r="N64">
        <v>3145.482449411672</v>
      </c>
      <c r="O64">
        <v>316.66414394717259</v>
      </c>
      <c r="P64">
        <v>7.8379696812157267</v>
      </c>
      <c r="Q64">
        <v>9.1135007779753359</v>
      </c>
      <c r="R64">
        <v>43.64599617245279</v>
      </c>
      <c r="S64">
        <v>7.7256426916987295E-2</v>
      </c>
      <c r="T64">
        <v>0.12610411928875651</v>
      </c>
      <c r="U64">
        <v>0.52944409276447102</v>
      </c>
      <c r="V64">
        <v>0.69735244601246693</v>
      </c>
      <c r="W64">
        <v>0.61382347269628668</v>
      </c>
      <c r="X64">
        <v>7.6051003368529158E-2</v>
      </c>
      <c r="Y64">
        <v>8.6833766064835453E-3</v>
      </c>
      <c r="Z64">
        <v>3.8728938297246517E-2</v>
      </c>
      <c r="AA64">
        <v>1.762043705863684</v>
      </c>
      <c r="AB64">
        <v>3.8598705596397873E-2</v>
      </c>
      <c r="AC64">
        <v>3.16412372246637E-2</v>
      </c>
      <c r="AD64">
        <v>3.8308579905003623E-2</v>
      </c>
    </row>
    <row r="65" spans="1:30" x14ac:dyDescent="0.3">
      <c r="A65" s="53" t="s">
        <v>391</v>
      </c>
      <c r="B65" s="45">
        <v>44355.640987557868</v>
      </c>
      <c r="C65" t="s">
        <v>370</v>
      </c>
      <c r="N65">
        <v>261972.9105925808</v>
      </c>
      <c r="O65">
        <v>26417.443848813291</v>
      </c>
      <c r="P65">
        <v>4.4451228032480739</v>
      </c>
      <c r="Q65">
        <v>756.22972078616453</v>
      </c>
      <c r="R65">
        <v>254.8519198348348</v>
      </c>
      <c r="S65">
        <v>0.44206585038097812</v>
      </c>
      <c r="T65">
        <v>1.2341221056416849</v>
      </c>
      <c r="U65">
        <v>2.884779352477544</v>
      </c>
      <c r="W65">
        <v>36.971883724471382</v>
      </c>
      <c r="X65">
        <v>2.5714643356829598</v>
      </c>
      <c r="Y65">
        <v>8.5429558680751323E-3</v>
      </c>
      <c r="Z65">
        <v>0.1194849568351827</v>
      </c>
      <c r="AA65">
        <v>45.940537924411259</v>
      </c>
      <c r="AB65">
        <v>3.6480215607107569E-2</v>
      </c>
      <c r="AC65">
        <v>0.11464988953348459</v>
      </c>
      <c r="AD65">
        <v>0.14148722324800789</v>
      </c>
    </row>
    <row r="66" spans="1:30" x14ac:dyDescent="0.3">
      <c r="A66" s="53" t="s">
        <v>389</v>
      </c>
      <c r="B66" s="45">
        <v>44359.56473878472</v>
      </c>
      <c r="C66" t="s">
        <v>370</v>
      </c>
      <c r="N66">
        <v>80250.176953108035</v>
      </c>
      <c r="O66">
        <v>8095.9367131440968</v>
      </c>
      <c r="P66">
        <v>193.99856831092279</v>
      </c>
      <c r="Q66">
        <v>231.04237941241001</v>
      </c>
      <c r="R66">
        <v>-3.2892926231565069</v>
      </c>
      <c r="S66">
        <v>0.121880420065155</v>
      </c>
      <c r="T66">
        <v>0.2276848045399949</v>
      </c>
      <c r="U66">
        <v>1.054410092991795</v>
      </c>
      <c r="W66">
        <v>21.951189988791381</v>
      </c>
      <c r="X66">
        <v>1.8070595384438239</v>
      </c>
      <c r="Y66">
        <v>6.8113211153552344E-2</v>
      </c>
      <c r="Z66">
        <v>9.4044374658939653E-2</v>
      </c>
      <c r="AA66">
        <v>10.3527909153301</v>
      </c>
      <c r="AB66">
        <v>3.6362569503816257E-2</v>
      </c>
      <c r="AC66">
        <v>3.5200638251555449E-2</v>
      </c>
      <c r="AD66">
        <v>4.9597677709235663E-2</v>
      </c>
    </row>
    <row r="67" spans="1:30" x14ac:dyDescent="0.3">
      <c r="A67" s="53" t="s">
        <v>388</v>
      </c>
      <c r="B67" s="45">
        <v>44360.744887766203</v>
      </c>
      <c r="C67" t="s">
        <v>370</v>
      </c>
      <c r="N67">
        <v>255237.69084166409</v>
      </c>
      <c r="O67">
        <v>25743.204321934521</v>
      </c>
      <c r="P67">
        <v>4.5005998605236748</v>
      </c>
      <c r="Q67">
        <v>736.68672134411179</v>
      </c>
      <c r="R67">
        <v>79.393056318713931</v>
      </c>
      <c r="S67">
        <v>0.2381605460958999</v>
      </c>
      <c r="T67">
        <v>6.3354649752399652</v>
      </c>
      <c r="U67">
        <v>2.491089439652499</v>
      </c>
      <c r="W67">
        <v>70.070799895605134</v>
      </c>
      <c r="X67">
        <v>5.1288002385795881</v>
      </c>
      <c r="Y67">
        <v>8.3490065297216129E-3</v>
      </c>
      <c r="Z67">
        <v>0.19133276575885361</v>
      </c>
      <c r="AA67">
        <v>38.433025094807547</v>
      </c>
      <c r="AB67">
        <v>4.4008797687223877E-2</v>
      </c>
      <c r="AC67">
        <v>0.26095253011188579</v>
      </c>
      <c r="AD67">
        <v>0.1226131411627563</v>
      </c>
    </row>
    <row r="68" spans="1:30" x14ac:dyDescent="0.3">
      <c r="A68" s="53" t="s">
        <v>387</v>
      </c>
      <c r="B68" s="45">
        <v>44364.598307719913</v>
      </c>
      <c r="C68" t="s">
        <v>370</v>
      </c>
      <c r="N68">
        <v>505680.5552172031</v>
      </c>
      <c r="O68">
        <v>50909.346447361648</v>
      </c>
      <c r="Q68">
        <v>1461.014235593484</v>
      </c>
      <c r="R68">
        <v>512.77494647004642</v>
      </c>
      <c r="S68">
        <v>0.57512878341724261</v>
      </c>
      <c r="T68">
        <v>14.545920149473011</v>
      </c>
      <c r="U68">
        <v>5.8052395206579153</v>
      </c>
      <c r="W68">
        <v>145.78734253613081</v>
      </c>
      <c r="X68">
        <v>13.346588298285759</v>
      </c>
      <c r="Z68">
        <v>0.3060716252140383</v>
      </c>
      <c r="AA68">
        <v>100.60250619600239</v>
      </c>
      <c r="AB68">
        <v>6.0421538208622942E-2</v>
      </c>
      <c r="AC68">
        <v>0.51209677946782484</v>
      </c>
      <c r="AD68">
        <v>0.2849979293181929</v>
      </c>
    </row>
    <row r="69" spans="1:30" x14ac:dyDescent="0.3">
      <c r="A69" s="53" t="s">
        <v>386</v>
      </c>
      <c r="B69" s="45">
        <v>44368.544092280092</v>
      </c>
      <c r="C69" t="s">
        <v>370</v>
      </c>
      <c r="N69">
        <v>82384.062300574136</v>
      </c>
      <c r="O69">
        <v>8302.7528830691172</v>
      </c>
      <c r="P69">
        <v>195.29044225439131</v>
      </c>
      <c r="Q69">
        <v>237.56787419786309</v>
      </c>
      <c r="R69">
        <v>24.16442286292634</v>
      </c>
      <c r="S69">
        <v>0.13097456772694141</v>
      </c>
      <c r="T69">
        <v>1.898242321215031</v>
      </c>
      <c r="U69">
        <v>0.9689593521540848</v>
      </c>
      <c r="W69">
        <v>10.176629974311879</v>
      </c>
      <c r="X69">
        <v>0.92459082641422197</v>
      </c>
      <c r="Y69">
        <v>6.8198139486139328E-2</v>
      </c>
      <c r="Z69">
        <v>6.6933521597944856E-2</v>
      </c>
      <c r="AA69">
        <v>10.41614261057115</v>
      </c>
      <c r="AB69">
        <v>2.538931518331896E-2</v>
      </c>
      <c r="AC69">
        <v>7.5528432607105289E-2</v>
      </c>
      <c r="AD69">
        <v>4.8701694945911637E-2</v>
      </c>
    </row>
    <row r="70" spans="1:30" x14ac:dyDescent="0.3">
      <c r="A70" s="53" t="s">
        <v>385</v>
      </c>
      <c r="B70" s="45">
        <v>44382.821324710647</v>
      </c>
      <c r="C70" t="s">
        <v>370</v>
      </c>
      <c r="M70">
        <v>48744.642421948527</v>
      </c>
      <c r="N70">
        <v>244682.6903254475</v>
      </c>
      <c r="O70">
        <v>24675.598090452331</v>
      </c>
      <c r="P70">
        <v>4.8340796850986516</v>
      </c>
      <c r="Q70">
        <v>707.39214927723071</v>
      </c>
      <c r="R70">
        <v>-6.1840608791273546</v>
      </c>
      <c r="S70">
        <v>0.29917005970268162</v>
      </c>
      <c r="T70">
        <v>-8.1156186390558098E-3</v>
      </c>
      <c r="U70">
        <v>1.8372107115860461</v>
      </c>
      <c r="V70">
        <v>2.5954901685868351E-2</v>
      </c>
      <c r="W70">
        <v>76.66436727865883</v>
      </c>
      <c r="X70">
        <v>7.6536642169417846</v>
      </c>
      <c r="Y70">
        <v>0.1446504917262236</v>
      </c>
      <c r="Z70">
        <v>0.18944823440702999</v>
      </c>
      <c r="AA70">
        <v>30.901833368307489</v>
      </c>
      <c r="AB70">
        <v>4.4220093770379928E-2</v>
      </c>
      <c r="AC70">
        <v>9.9872919066625529E-2</v>
      </c>
      <c r="AD70">
        <v>0.14952393226660349</v>
      </c>
    </row>
    <row r="71" spans="1:30" x14ac:dyDescent="0.3">
      <c r="A71" s="53" t="s">
        <v>384</v>
      </c>
      <c r="B71" s="45">
        <v>44383.493337094907</v>
      </c>
      <c r="C71" t="s">
        <v>370</v>
      </c>
      <c r="M71">
        <v>3703.163650815316</v>
      </c>
      <c r="N71">
        <v>3787.4067985218248</v>
      </c>
      <c r="O71">
        <v>380.51003670644332</v>
      </c>
      <c r="P71">
        <v>9.4656264755330835</v>
      </c>
      <c r="Q71">
        <v>10.79664726982956</v>
      </c>
      <c r="R71">
        <v>34.848534705631543</v>
      </c>
      <c r="S71">
        <v>-9.3588305393168453E-2</v>
      </c>
      <c r="T71">
        <v>0.28004724883685378</v>
      </c>
      <c r="U71">
        <v>0.33343257264425458</v>
      </c>
      <c r="V71">
        <v>1.3121214678398749</v>
      </c>
      <c r="W71">
        <v>1.187680769068316</v>
      </c>
      <c r="X71">
        <v>0.17257794499847129</v>
      </c>
      <c r="Y71">
        <v>9.0818675791223009E-3</v>
      </c>
      <c r="Z71">
        <v>3.6258554672057478E-2</v>
      </c>
      <c r="AA71">
        <v>1.702852946680077</v>
      </c>
      <c r="AB71">
        <v>3.679177377759113E-2</v>
      </c>
      <c r="AC71">
        <v>1.986217484745879E-2</v>
      </c>
      <c r="AD71">
        <v>4.2067664125346058E-2</v>
      </c>
    </row>
    <row r="72" spans="1:30" x14ac:dyDescent="0.3">
      <c r="A72" s="53" t="s">
        <v>383</v>
      </c>
      <c r="B72" s="45">
        <v>44390.85610287037</v>
      </c>
      <c r="C72" t="s">
        <v>370</v>
      </c>
      <c r="M72">
        <v>48744.705544762292</v>
      </c>
      <c r="N72">
        <v>154907.85521401319</v>
      </c>
      <c r="O72">
        <v>15721.003821959721</v>
      </c>
      <c r="P72">
        <v>4.0613261314857008</v>
      </c>
      <c r="Q72">
        <v>441.29410168175338</v>
      </c>
      <c r="R72">
        <v>-168.83865987144719</v>
      </c>
      <c r="S72">
        <v>0.12975809216098361</v>
      </c>
      <c r="T72">
        <v>-1.0364531376470041</v>
      </c>
      <c r="U72">
        <v>0.90367320543253771</v>
      </c>
      <c r="V72">
        <v>2.496460890059865E-2</v>
      </c>
      <c r="W72">
        <v>29.990672933305529</v>
      </c>
      <c r="X72">
        <v>3.7864405403848331</v>
      </c>
      <c r="Y72">
        <v>1.1407036341008709</v>
      </c>
      <c r="Z72">
        <v>0.10783729690421021</v>
      </c>
      <c r="AA72">
        <v>37.501910600739457</v>
      </c>
      <c r="AB72">
        <v>4.243594067860558E-2</v>
      </c>
      <c r="AC72">
        <v>0.13931355804945131</v>
      </c>
      <c r="AD72">
        <v>3.1522982034151763E-2</v>
      </c>
    </row>
    <row r="73" spans="1:30" x14ac:dyDescent="0.3">
      <c r="A73" s="53" t="s">
        <v>390</v>
      </c>
      <c r="B73" s="45">
        <v>44391.694266087958</v>
      </c>
      <c r="C73" t="s">
        <v>370</v>
      </c>
      <c r="M73">
        <v>28.235349498262948</v>
      </c>
      <c r="N73">
        <v>156222.77808692551</v>
      </c>
      <c r="O73">
        <v>15855.20859338329</v>
      </c>
      <c r="P73">
        <v>1.7956415108222319</v>
      </c>
      <c r="Q73">
        <v>444.56439712509939</v>
      </c>
      <c r="R73">
        <v>59.117178494873222</v>
      </c>
      <c r="S73">
        <v>-3.9538301955250668E-2</v>
      </c>
      <c r="T73">
        <v>0.23357184090555169</v>
      </c>
      <c r="U73">
        <v>0.82357333515143338</v>
      </c>
      <c r="V73">
        <v>3.9273922884228499E-2</v>
      </c>
      <c r="W73">
        <v>52.363265443941437</v>
      </c>
      <c r="X73">
        <v>4.0853340169726673</v>
      </c>
      <c r="Y73">
        <v>4.3406670244303201E-3</v>
      </c>
      <c r="Z73">
        <v>0.16050593102773139</v>
      </c>
      <c r="AA73">
        <v>45.915106936613952</v>
      </c>
      <c r="AB73">
        <v>4.4249813324516593E-2</v>
      </c>
      <c r="AC73">
        <v>0.13100584673961951</v>
      </c>
      <c r="AD73">
        <v>3.2818011116710351E-2</v>
      </c>
    </row>
    <row r="74" spans="1:30" x14ac:dyDescent="0.3">
      <c r="A74" s="53" t="s">
        <v>382</v>
      </c>
      <c r="B74" s="45">
        <v>44403.759756435182</v>
      </c>
      <c r="C74" t="s">
        <v>370</v>
      </c>
      <c r="N74">
        <v>337067.6430996586</v>
      </c>
      <c r="O74">
        <v>33895.601103287852</v>
      </c>
      <c r="Q74">
        <v>970.83590893814664</v>
      </c>
      <c r="R74">
        <v>-255.05677773620701</v>
      </c>
      <c r="S74">
        <v>0.45439168793575863</v>
      </c>
      <c r="T74">
        <v>12.535778239109421</v>
      </c>
      <c r="U74">
        <v>1.3192606652917029</v>
      </c>
      <c r="W74">
        <v>73.360041868277293</v>
      </c>
      <c r="X74">
        <v>7.6859453296470432</v>
      </c>
      <c r="Z74">
        <v>0.21459311622906591</v>
      </c>
      <c r="AA74">
        <v>58.97838601676645</v>
      </c>
      <c r="AB74">
        <v>5.0616634557306979E-2</v>
      </c>
      <c r="AC74">
        <v>0.73002694373532084</v>
      </c>
      <c r="AD74">
        <v>0.211235787544541</v>
      </c>
    </row>
    <row r="75" spans="1:30" x14ac:dyDescent="0.3">
      <c r="A75" s="53" t="s">
        <v>380</v>
      </c>
      <c r="B75" s="45">
        <v>44411.423424756947</v>
      </c>
      <c r="C75" t="s">
        <v>370</v>
      </c>
      <c r="M75">
        <v>5013.4370966786564</v>
      </c>
      <c r="N75">
        <v>5143.7326970726881</v>
      </c>
      <c r="O75">
        <v>516.47389148412935</v>
      </c>
      <c r="P75">
        <v>12.61348951166794</v>
      </c>
      <c r="Q75">
        <v>14.78402549010227</v>
      </c>
      <c r="R75">
        <v>63.106582103631688</v>
      </c>
      <c r="S75">
        <v>-7.5930798041100069E-3</v>
      </c>
      <c r="T75">
        <v>0.16933781944263609</v>
      </c>
      <c r="U75">
        <v>0.6831570769192109</v>
      </c>
      <c r="V75">
        <v>1.4339929655906369</v>
      </c>
      <c r="W75">
        <v>1.6112779215692401</v>
      </c>
      <c r="X75">
        <v>0.35245878826029192</v>
      </c>
      <c r="Y75">
        <v>1.095411648291591E-2</v>
      </c>
      <c r="Z75">
        <v>3.2964325724158403E-2</v>
      </c>
      <c r="AA75">
        <v>1.3334231640407439</v>
      </c>
      <c r="AB75">
        <v>3.1969608075763982E-2</v>
      </c>
      <c r="AC75">
        <v>3.8302718017097212E-2</v>
      </c>
      <c r="AD75">
        <v>3.2664775216510823E-2</v>
      </c>
    </row>
    <row r="76" spans="1:30" x14ac:dyDescent="0.3">
      <c r="A76" s="53" t="s">
        <v>379</v>
      </c>
      <c r="B76" s="45">
        <v>44411.573166412039</v>
      </c>
      <c r="C76" t="s">
        <v>370</v>
      </c>
      <c r="M76">
        <v>37885.775599550703</v>
      </c>
      <c r="N76">
        <v>38890.264721050196</v>
      </c>
      <c r="O76">
        <v>3907.935577599786</v>
      </c>
      <c r="P76">
        <v>94.065242636238636</v>
      </c>
      <c r="Q76">
        <v>111.9384677995662</v>
      </c>
      <c r="R76">
        <v>26.53381554717053</v>
      </c>
      <c r="S76">
        <v>0.19524167477576149</v>
      </c>
      <c r="T76">
        <v>4.0036412499075413E-2</v>
      </c>
      <c r="U76">
        <v>0.78416269123727367</v>
      </c>
      <c r="V76">
        <v>15.09293282184206</v>
      </c>
      <c r="W76">
        <v>14.40073207835986</v>
      </c>
      <c r="X76">
        <v>0.78345588981309644</v>
      </c>
      <c r="Y76">
        <v>5.9756412851159728E-2</v>
      </c>
      <c r="Z76">
        <v>9.252510070871281E-2</v>
      </c>
      <c r="AA76">
        <v>4.6903742232616139</v>
      </c>
      <c r="AB76">
        <v>2.786993652333412E-2</v>
      </c>
      <c r="AC76">
        <v>3.1503735241141521E-2</v>
      </c>
      <c r="AD76">
        <v>5.0852311575825107E-2</v>
      </c>
    </row>
    <row r="77" spans="1:30" x14ac:dyDescent="0.3">
      <c r="A77" s="53" t="s">
        <v>377</v>
      </c>
      <c r="B77" s="45">
        <v>44420.48848453704</v>
      </c>
      <c r="C77" t="s">
        <v>370</v>
      </c>
      <c r="M77">
        <v>2689.2549767393889</v>
      </c>
      <c r="N77">
        <v>2760.3106276475828</v>
      </c>
      <c r="O77">
        <v>276.47142158802171</v>
      </c>
      <c r="P77">
        <v>6.7691283945850449</v>
      </c>
      <c r="Q77">
        <v>7.8123943418082797</v>
      </c>
      <c r="R77">
        <v>50.935536453185222</v>
      </c>
      <c r="S77">
        <v>-4.6898717135020869E-2</v>
      </c>
      <c r="T77">
        <v>0.29102808368016408</v>
      </c>
      <c r="U77">
        <v>0.59738494440926659</v>
      </c>
      <c r="V77">
        <v>0.81059188008479877</v>
      </c>
      <c r="W77">
        <v>0.79627269103873677</v>
      </c>
      <c r="X77">
        <v>9.5151430256592007E-2</v>
      </c>
      <c r="Y77">
        <v>9.814029193567185E-3</v>
      </c>
      <c r="Z77">
        <v>3.7200186996464532E-2</v>
      </c>
      <c r="AA77">
        <v>1.0872213326156359</v>
      </c>
      <c r="AB77">
        <v>3.2025242604978042E-2</v>
      </c>
      <c r="AC77">
        <v>2.127523282772608E-2</v>
      </c>
      <c r="AD77">
        <v>3.3362857914000198E-2</v>
      </c>
    </row>
    <row r="78" spans="1:30" x14ac:dyDescent="0.3">
      <c r="A78" s="53" t="s">
        <v>376</v>
      </c>
      <c r="B78" s="45">
        <v>44421.52912511574</v>
      </c>
      <c r="C78" t="s">
        <v>370</v>
      </c>
      <c r="M78">
        <v>10928.96532864783</v>
      </c>
      <c r="N78">
        <v>11215.82081176797</v>
      </c>
      <c r="O78">
        <v>1125.2676247225879</v>
      </c>
      <c r="P78">
        <v>27.414004712478398</v>
      </c>
      <c r="Q78">
        <v>32.197750019654258</v>
      </c>
      <c r="R78">
        <v>43.781340944129497</v>
      </c>
      <c r="S78">
        <v>1.5834355707891899E-2</v>
      </c>
      <c r="T78">
        <v>0.67038351112329775</v>
      </c>
      <c r="U78">
        <v>0.72229180258731307</v>
      </c>
      <c r="V78">
        <v>4.0572415321332747</v>
      </c>
      <c r="W78">
        <v>3.5025106385608709</v>
      </c>
      <c r="X78">
        <v>0.38225583682724912</v>
      </c>
      <c r="Y78">
        <v>2.7353192867214611E-2</v>
      </c>
      <c r="Z78">
        <v>4.674618258972512E-2</v>
      </c>
      <c r="AA78">
        <v>2.818080625816918</v>
      </c>
      <c r="AB78">
        <v>3.9977869185254353E-2</v>
      </c>
      <c r="AC78">
        <v>2.6561524717905551E-2</v>
      </c>
      <c r="AD78">
        <v>2.9815825230527941E-2</v>
      </c>
    </row>
    <row r="79" spans="1:30" x14ac:dyDescent="0.3">
      <c r="A79" s="53" t="s">
        <v>375</v>
      </c>
      <c r="B79" s="45">
        <v>44427.621970856482</v>
      </c>
      <c r="C79" t="s">
        <v>370</v>
      </c>
      <c r="M79">
        <v>32468.759140112219</v>
      </c>
      <c r="N79">
        <v>33329.415186953061</v>
      </c>
      <c r="O79">
        <v>3349.1291289384949</v>
      </c>
      <c r="P79">
        <v>80.823138817207067</v>
      </c>
      <c r="Q79">
        <v>95.952459780864544</v>
      </c>
      <c r="R79">
        <v>14.97137279181649</v>
      </c>
      <c r="S79">
        <v>0.12443302482269709</v>
      </c>
      <c r="T79">
        <v>1.087112105965732</v>
      </c>
      <c r="U79">
        <v>0.68351111181075574</v>
      </c>
      <c r="V79">
        <v>7.587155798531664</v>
      </c>
      <c r="W79">
        <v>8.0516340251132057</v>
      </c>
      <c r="X79">
        <v>0.73282610807226989</v>
      </c>
      <c r="Y79">
        <v>4.2594730460412997E-2</v>
      </c>
      <c r="Z79">
        <v>4.8919431796719717E-2</v>
      </c>
      <c r="AA79">
        <v>4.2346960335983246</v>
      </c>
      <c r="AB79">
        <v>2.624061032177941E-2</v>
      </c>
      <c r="AC79">
        <v>5.3689300064748272E-2</v>
      </c>
      <c r="AD79">
        <v>3.4531254278734581E-2</v>
      </c>
    </row>
    <row r="80" spans="1:30" x14ac:dyDescent="0.3">
      <c r="A80" s="53" t="s">
        <v>374</v>
      </c>
      <c r="B80" s="45">
        <v>44439.515294745368</v>
      </c>
      <c r="C80" t="s">
        <v>370</v>
      </c>
      <c r="M80">
        <v>48748.836129561983</v>
      </c>
      <c r="N80">
        <v>98944.225631940266</v>
      </c>
      <c r="O80">
        <v>9935.4776619429649</v>
      </c>
      <c r="P80">
        <v>232.87004263857949</v>
      </c>
      <c r="Q80">
        <v>284.7013711810842</v>
      </c>
      <c r="R80">
        <v>-15.922347377555949</v>
      </c>
      <c r="S80">
        <v>0.2792902702076866</v>
      </c>
      <c r="T80">
        <v>2.7374886845895769</v>
      </c>
      <c r="U80">
        <v>1.0425603448158769</v>
      </c>
      <c r="V80">
        <v>2.1038029184787688E-2</v>
      </c>
      <c r="W80">
        <v>22.93861232988127</v>
      </c>
      <c r="X80">
        <v>2.2165092855488848</v>
      </c>
      <c r="Y80">
        <v>5.115939604232727E-2</v>
      </c>
      <c r="Z80">
        <v>7.8791330207134108E-2</v>
      </c>
      <c r="AA80">
        <v>10.929376040073461</v>
      </c>
      <c r="AB80">
        <v>2.7381658758939061E-2</v>
      </c>
      <c r="AC80">
        <v>0.13536009865240611</v>
      </c>
      <c r="AD80">
        <v>0.1067864589444809</v>
      </c>
    </row>
    <row r="81" spans="1:30" x14ac:dyDescent="0.3">
      <c r="A81" s="53" t="s">
        <v>381</v>
      </c>
      <c r="B81" s="45">
        <v>44448.572014652767</v>
      </c>
      <c r="C81" t="s">
        <v>370</v>
      </c>
      <c r="M81">
        <v>48749.261676019763</v>
      </c>
      <c r="N81">
        <v>92757.323308166189</v>
      </c>
      <c r="O81">
        <v>9318.4581317694629</v>
      </c>
      <c r="P81">
        <v>218.1630246341438</v>
      </c>
      <c r="Q81">
        <v>267.11457068541858</v>
      </c>
      <c r="R81">
        <v>-36.251750873343553</v>
      </c>
      <c r="S81">
        <v>0.3040730994005964</v>
      </c>
      <c r="T81">
        <v>2.600691882833206</v>
      </c>
      <c r="U81">
        <v>1.1581525682876741</v>
      </c>
      <c r="V81">
        <v>2.7566431766805559E-2</v>
      </c>
      <c r="W81">
        <v>22.318002878190111</v>
      </c>
      <c r="X81">
        <v>2.38465310296862</v>
      </c>
      <c r="Y81">
        <v>6.1369651727305741E-2</v>
      </c>
      <c r="Z81">
        <v>8.2770760761024825E-2</v>
      </c>
      <c r="AA81">
        <v>11.574123127012999</v>
      </c>
      <c r="AB81">
        <v>3.5004601461606312E-2</v>
      </c>
      <c r="AC81">
        <v>0.1142693068538482</v>
      </c>
      <c r="AD81">
        <v>0.10156008173894041</v>
      </c>
    </row>
    <row r="82" spans="1:30" x14ac:dyDescent="0.3">
      <c r="A82" s="53" t="s">
        <v>392</v>
      </c>
      <c r="B82" s="45">
        <v>44453.612407523149</v>
      </c>
      <c r="C82" t="s">
        <v>370</v>
      </c>
      <c r="M82">
        <v>48749.128917403214</v>
      </c>
      <c r="N82">
        <v>202740.21895770839</v>
      </c>
      <c r="O82">
        <v>20370.832567724668</v>
      </c>
      <c r="P82">
        <v>2.2000280014140361</v>
      </c>
      <c r="Q82">
        <v>583.28398458627714</v>
      </c>
      <c r="R82">
        <v>-70.161538415016068</v>
      </c>
      <c r="S82">
        <v>0.3600353811875015</v>
      </c>
      <c r="T82">
        <v>4.9311447946928597</v>
      </c>
      <c r="U82">
        <v>1.15180126892706</v>
      </c>
      <c r="V82">
        <v>2.21251975151864E-2</v>
      </c>
      <c r="W82">
        <v>54.317552549661187</v>
      </c>
      <c r="X82">
        <v>4.784623478568081</v>
      </c>
      <c r="Y82">
        <v>5.0760015793392113E-3</v>
      </c>
      <c r="Z82">
        <v>0.15459485377068111</v>
      </c>
      <c r="AA82">
        <v>22.331872657486059</v>
      </c>
      <c r="AB82">
        <v>3.3196870659287503E-2</v>
      </c>
      <c r="AC82">
        <v>0.27548457964711731</v>
      </c>
      <c r="AD82">
        <v>0.1604306488243839</v>
      </c>
    </row>
    <row r="83" spans="1:30" x14ac:dyDescent="0.3">
      <c r="A83" s="53" t="s">
        <v>403</v>
      </c>
      <c r="B83" s="45">
        <v>44456.690622858798</v>
      </c>
      <c r="C83" t="s">
        <v>370</v>
      </c>
      <c r="M83">
        <v>10760.35758965123</v>
      </c>
      <c r="N83">
        <v>11055.462856620619</v>
      </c>
      <c r="O83">
        <v>1110.0548246678959</v>
      </c>
      <c r="P83">
        <v>26.554573967059088</v>
      </c>
      <c r="Q83">
        <v>31.741765047013679</v>
      </c>
      <c r="R83">
        <v>56.2932638545483</v>
      </c>
      <c r="S83">
        <v>3.056599347535964E-2</v>
      </c>
      <c r="T83">
        <v>0.70022167250728107</v>
      </c>
      <c r="U83">
        <v>0.61379560482291062</v>
      </c>
      <c r="V83">
        <v>2.747223632597505</v>
      </c>
      <c r="W83">
        <v>2.5395351718217269</v>
      </c>
      <c r="X83">
        <v>0.34727272313353319</v>
      </c>
      <c r="Y83">
        <v>1.7443013264890291E-2</v>
      </c>
      <c r="Z83">
        <v>4.0859368161962312E-2</v>
      </c>
      <c r="AA83">
        <v>3.302795632550906</v>
      </c>
      <c r="AB83">
        <v>2.5749560127610659E-2</v>
      </c>
      <c r="AC83">
        <v>2.5267969452080132E-2</v>
      </c>
      <c r="AD83">
        <v>3.0770560239381711E-2</v>
      </c>
    </row>
    <row r="84" spans="1:30" s="32" customFormat="1" x14ac:dyDescent="0.3">
      <c r="A84" s="55" t="s">
        <v>393</v>
      </c>
      <c r="B84" s="56">
        <v>44482.574557106484</v>
      </c>
      <c r="C84" s="32" t="s">
        <v>394</v>
      </c>
      <c r="M84" s="32">
        <v>318.38434312294851</v>
      </c>
      <c r="N84" s="32">
        <v>327.08223165114322</v>
      </c>
      <c r="O84" s="32">
        <v>30.794797546453019</v>
      </c>
      <c r="P84" s="32">
        <v>0.74518090388662594</v>
      </c>
      <c r="Q84" s="32">
        <v>0.79848187173799323</v>
      </c>
      <c r="R84" s="32">
        <v>34.006961070338242</v>
      </c>
      <c r="S84" s="32">
        <v>-7.4378058623164475E-2</v>
      </c>
      <c r="T84" s="32">
        <v>0.1183568352218041</v>
      </c>
      <c r="U84" s="32">
        <v>0.5101808254939908</v>
      </c>
      <c r="V84" s="32">
        <v>6.4851650820432039E-2</v>
      </c>
      <c r="W84" s="32">
        <v>7.6753026102258787E-2</v>
      </c>
      <c r="X84" s="32">
        <v>3.3295254911460397E-2</v>
      </c>
      <c r="Y84" s="32">
        <v>2.0109263903559391E-3</v>
      </c>
      <c r="Z84" s="32">
        <v>2.359310933524942E-2</v>
      </c>
      <c r="AA84" s="32">
        <v>0.44649580074466372</v>
      </c>
      <c r="AB84" s="32">
        <v>2.599062461760281E-2</v>
      </c>
      <c r="AC84" s="32">
        <v>1.9069339328744529E-2</v>
      </c>
      <c r="AD84" s="32">
        <v>2.3179163297227721E-2</v>
      </c>
    </row>
    <row r="85" spans="1:30" s="32" customFormat="1" x14ac:dyDescent="0.3">
      <c r="A85" s="55" t="s">
        <v>411</v>
      </c>
      <c r="B85" s="56">
        <v>44483.674339398152</v>
      </c>
      <c r="C85" s="32" t="s">
        <v>394</v>
      </c>
      <c r="M85" s="32">
        <v>13233.60993211294</v>
      </c>
      <c r="N85" s="32">
        <v>13599.24087962376</v>
      </c>
      <c r="O85" s="32">
        <v>1367.0827112565939</v>
      </c>
      <c r="P85" s="32">
        <v>32.364734041179723</v>
      </c>
      <c r="Q85" s="32">
        <v>39.130935183757771</v>
      </c>
      <c r="R85" s="32">
        <v>32.683082508510537</v>
      </c>
      <c r="S85" s="32">
        <v>5.8962190662440177E-2</v>
      </c>
      <c r="T85" s="32">
        <v>0.46832600308663808</v>
      </c>
      <c r="U85" s="32">
        <v>0.52848836160504054</v>
      </c>
      <c r="V85" s="32">
        <v>2.9141919242557801</v>
      </c>
      <c r="W85" s="32">
        <v>3.3835891801498899</v>
      </c>
      <c r="X85" s="32">
        <v>0.33047499598295549</v>
      </c>
      <c r="Y85" s="32">
        <v>1.777603028103511E-2</v>
      </c>
      <c r="Z85" s="32">
        <v>3.7616262758434257E-2</v>
      </c>
      <c r="AA85" s="32">
        <v>1.8609719613750471</v>
      </c>
      <c r="AB85" s="32">
        <v>2.44775274303849E-2</v>
      </c>
      <c r="AC85" s="32">
        <v>2.845391968926583E-2</v>
      </c>
      <c r="AD85" s="32">
        <v>2.967171153653551E-2</v>
      </c>
    </row>
    <row r="86" spans="1:30" s="32" customFormat="1" x14ac:dyDescent="0.3">
      <c r="A86" s="55" t="s">
        <v>410</v>
      </c>
      <c r="B86" s="56">
        <v>44484.639102534733</v>
      </c>
      <c r="C86" s="32" t="s">
        <v>394</v>
      </c>
      <c r="M86" s="32">
        <v>49955.663410439091</v>
      </c>
      <c r="N86" s="32">
        <v>51603.023004583709</v>
      </c>
      <c r="O86" s="32">
        <v>5182.2826253214871</v>
      </c>
      <c r="P86" s="32">
        <v>120.660296943048</v>
      </c>
      <c r="Q86" s="32">
        <v>148.58204302603519</v>
      </c>
      <c r="R86" s="32">
        <v>14.15508284827253</v>
      </c>
      <c r="S86" s="32">
        <v>0.2409468154568743</v>
      </c>
      <c r="T86" s="32">
        <v>1.381821429919633</v>
      </c>
      <c r="U86" s="32">
        <v>0.81333107883320677</v>
      </c>
      <c r="V86" s="32">
        <v>53.904524215821311</v>
      </c>
      <c r="W86" s="32">
        <v>12.059449479387339</v>
      </c>
      <c r="X86" s="32">
        <v>1.126918611611637</v>
      </c>
      <c r="Y86" s="32">
        <v>4.0701046771693637E-2</v>
      </c>
      <c r="Z86" s="32">
        <v>4.7397145482936713E-2</v>
      </c>
      <c r="AA86" s="32">
        <v>5.2813689676434006</v>
      </c>
      <c r="AB86" s="32">
        <v>2.7926444359755359E-2</v>
      </c>
      <c r="AC86" s="32">
        <v>6.8038480291166215E-2</v>
      </c>
      <c r="AD86" s="32">
        <v>5.6155973208338018E-2</v>
      </c>
    </row>
    <row r="87" spans="1:30" s="32" customFormat="1" x14ac:dyDescent="0.3">
      <c r="A87" s="55" t="s">
        <v>409</v>
      </c>
      <c r="B87" s="56">
        <v>44487.475210312499</v>
      </c>
      <c r="C87" s="32" t="s">
        <v>394</v>
      </c>
      <c r="M87" s="32">
        <v>20942.70327056212</v>
      </c>
      <c r="N87" s="32">
        <v>21512.905874497021</v>
      </c>
      <c r="O87" s="32">
        <v>2160.5146843823909</v>
      </c>
      <c r="P87" s="32">
        <v>50.969304245847717</v>
      </c>
      <c r="Q87" s="32">
        <v>61.816066446775672</v>
      </c>
      <c r="R87" s="32">
        <v>30.392753368482829</v>
      </c>
      <c r="S87" s="32">
        <v>3.8560979604725952E-2</v>
      </c>
      <c r="T87" s="32">
        <v>0.7518198745166611</v>
      </c>
      <c r="U87" s="32">
        <v>0.63474578108889901</v>
      </c>
      <c r="V87" s="32">
        <v>5.7114723804840084</v>
      </c>
      <c r="W87" s="32">
        <v>5.3207399097275889</v>
      </c>
      <c r="X87" s="32">
        <v>0.54824005610786875</v>
      </c>
      <c r="Y87" s="32">
        <v>2.15660441341456E-2</v>
      </c>
      <c r="Z87" s="32">
        <v>3.9109193193792732E-2</v>
      </c>
      <c r="AA87" s="32">
        <v>3.317199265619291</v>
      </c>
      <c r="AB87" s="32">
        <v>2.608504470350077E-2</v>
      </c>
      <c r="AC87" s="32">
        <v>3.5103221991376249E-2</v>
      </c>
      <c r="AD87" s="32">
        <v>3.9266244687825351E-2</v>
      </c>
    </row>
    <row r="88" spans="1:30" s="32" customFormat="1" x14ac:dyDescent="0.3">
      <c r="A88" s="55" t="s">
        <v>408</v>
      </c>
      <c r="B88" s="56">
        <v>44493.683253055548</v>
      </c>
      <c r="C88" s="32" t="s">
        <v>370</v>
      </c>
      <c r="D88" s="32">
        <v>36.700000000000003</v>
      </c>
      <c r="E88" s="32">
        <v>0.28284271247461906</v>
      </c>
      <c r="F88" s="32">
        <v>406</v>
      </c>
      <c r="G88" s="32" t="s">
        <v>190</v>
      </c>
      <c r="M88" s="32">
        <v>48749.472289150908</v>
      </c>
      <c r="N88" s="32">
        <v>316834.21184862248</v>
      </c>
      <c r="O88" s="32">
        <v>31883.023341638462</v>
      </c>
      <c r="P88" s="32">
        <v>5.3895418251930733</v>
      </c>
      <c r="Q88" s="32">
        <v>912.77943244443975</v>
      </c>
      <c r="R88" s="32">
        <v>4425.046787689098</v>
      </c>
      <c r="S88" s="32">
        <v>2.8708384982972781</v>
      </c>
      <c r="T88" s="32">
        <v>13.05387141362209</v>
      </c>
      <c r="U88" s="32">
        <v>10.190674887504221</v>
      </c>
      <c r="V88" s="32">
        <v>4.6645728895781981E-2</v>
      </c>
      <c r="W88" s="32">
        <v>88.545132683162478</v>
      </c>
      <c r="X88" s="32">
        <v>7.46228063907615</v>
      </c>
      <c r="Y88" s="32">
        <v>0.171981703237752</v>
      </c>
      <c r="Z88" s="32">
        <v>0.28199322161534163</v>
      </c>
      <c r="AA88" s="32">
        <v>135.23584175465459</v>
      </c>
      <c r="AB88" s="32">
        <v>8.5885775862937996E-2</v>
      </c>
      <c r="AC88" s="32">
        <v>0.42115941930262663</v>
      </c>
      <c r="AD88" s="32">
        <v>0.37327845727469622</v>
      </c>
    </row>
    <row r="89" spans="1:30" s="32" customFormat="1" x14ac:dyDescent="0.3">
      <c r="A89" s="55" t="s">
        <v>407</v>
      </c>
      <c r="B89" s="56">
        <v>44496.751299317133</v>
      </c>
      <c r="C89" s="32" t="s">
        <v>370</v>
      </c>
      <c r="M89" s="32">
        <v>48749.35139142636</v>
      </c>
      <c r="N89" s="32">
        <v>319844.36490195361</v>
      </c>
      <c r="O89" s="32">
        <v>32126.498461536608</v>
      </c>
      <c r="P89" s="32">
        <v>4.6060679512119842</v>
      </c>
      <c r="Q89" s="32">
        <v>919.71450597253477</v>
      </c>
      <c r="R89" s="32">
        <v>6360.7042226472686</v>
      </c>
      <c r="S89" s="32">
        <v>3.8460743475298038</v>
      </c>
      <c r="T89" s="32">
        <v>17.590910992691661</v>
      </c>
      <c r="U89" s="32">
        <v>11.940881278277891</v>
      </c>
      <c r="V89" s="32">
        <v>3.2821916046065311E-2</v>
      </c>
      <c r="W89" s="32">
        <v>93.942651968823967</v>
      </c>
      <c r="X89" s="32">
        <v>7.0592181100814848</v>
      </c>
      <c r="Y89" s="32">
        <v>1.4599032718963619E-2</v>
      </c>
      <c r="Z89" s="32">
        <v>0.25079264635364501</v>
      </c>
      <c r="AA89" s="32">
        <v>134.66030122590689</v>
      </c>
      <c r="AB89" s="32">
        <v>9.0068328935488023E-2</v>
      </c>
      <c r="AC89" s="32">
        <v>0.42237685866535302</v>
      </c>
      <c r="AD89" s="32">
        <v>0.39030103776077069</v>
      </c>
    </row>
    <row r="90" spans="1:30" s="32" customFormat="1" x14ac:dyDescent="0.3">
      <c r="A90" s="55" t="s">
        <v>406</v>
      </c>
      <c r="B90" s="56">
        <v>44497.622119305553</v>
      </c>
      <c r="C90" s="32" t="s">
        <v>370</v>
      </c>
      <c r="D90" s="32">
        <v>20.500000000000004</v>
      </c>
      <c r="E90" s="32">
        <v>0.28284271247461906</v>
      </c>
      <c r="F90" s="32">
        <v>406</v>
      </c>
      <c r="G90" s="32" t="s">
        <v>190</v>
      </c>
      <c r="M90" s="32">
        <v>48749.472456099611</v>
      </c>
      <c r="N90" s="32">
        <v>181796.5944600447</v>
      </c>
      <c r="O90" s="32">
        <v>18275.75955123844</v>
      </c>
      <c r="P90" s="32">
        <v>1.98381393508596</v>
      </c>
      <c r="Q90" s="32">
        <v>523.14851364229753</v>
      </c>
      <c r="R90" s="32">
        <v>2341.8088893064892</v>
      </c>
      <c r="S90" s="32">
        <v>1.4949457136280691</v>
      </c>
      <c r="T90" s="32">
        <v>6.6105798612120266</v>
      </c>
      <c r="U90" s="32">
        <v>5.6525837730501323</v>
      </c>
      <c r="V90" s="32">
        <v>2.9076737777800479E-2</v>
      </c>
      <c r="W90" s="32">
        <v>39.191800956251392</v>
      </c>
      <c r="X90" s="32">
        <v>3.9746803856209079</v>
      </c>
      <c r="Y90" s="32">
        <v>6.6281820603223606E-3</v>
      </c>
      <c r="Z90" s="32">
        <v>0.14069896539468729</v>
      </c>
      <c r="AA90" s="32">
        <v>72.923544856839172</v>
      </c>
      <c r="AB90" s="32">
        <v>5.2337522835540468E-2</v>
      </c>
      <c r="AC90" s="32">
        <v>0.23127461505310939</v>
      </c>
      <c r="AD90" s="32">
        <v>0.22207460493111031</v>
      </c>
    </row>
    <row r="91" spans="1:30" s="32" customFormat="1" x14ac:dyDescent="0.3">
      <c r="A91" s="55" t="s">
        <v>341</v>
      </c>
      <c r="B91" s="56">
        <v>44509.598338611111</v>
      </c>
      <c r="C91" s="32" t="s">
        <v>370</v>
      </c>
      <c r="D91" s="32">
        <v>28.4</v>
      </c>
      <c r="E91" s="32">
        <v>0.28284271247461906</v>
      </c>
      <c r="F91" s="32">
        <v>406</v>
      </c>
      <c r="G91" s="32" t="s">
        <v>190</v>
      </c>
      <c r="N91" s="32">
        <v>246567.37487700401</v>
      </c>
      <c r="O91" s="32">
        <v>24797.975385083329</v>
      </c>
      <c r="Q91" s="32">
        <v>709.91079703746573</v>
      </c>
      <c r="R91" s="32">
        <v>-93.985871538454859</v>
      </c>
      <c r="S91" s="32">
        <v>0.42916524522294047</v>
      </c>
      <c r="T91" s="32">
        <v>-0.86292215030919506</v>
      </c>
      <c r="U91" s="32">
        <v>1.1396757342357089</v>
      </c>
      <c r="W91" s="32">
        <v>50.232852140139997</v>
      </c>
      <c r="X91" s="32">
        <v>5.6945769477199217</v>
      </c>
      <c r="Z91" s="32">
        <v>0.20578977256844139</v>
      </c>
      <c r="AA91" s="32">
        <v>35.065065099586811</v>
      </c>
      <c r="AB91" s="32">
        <v>5.145245845650117E-2</v>
      </c>
      <c r="AC91" s="32">
        <v>0.1478339770797783</v>
      </c>
      <c r="AD91" s="32">
        <v>0.26402354967664798</v>
      </c>
    </row>
    <row r="92" spans="1:30" x14ac:dyDescent="0.3">
      <c r="A92" s="53" t="s">
        <v>412</v>
      </c>
      <c r="B92" s="45">
        <v>44528.739399189813</v>
      </c>
      <c r="C92" t="s">
        <v>370</v>
      </c>
      <c r="N92">
        <v>306516.98842692771</v>
      </c>
      <c r="O92">
        <v>30810.086623839408</v>
      </c>
      <c r="Q92">
        <v>882.43807447652694</v>
      </c>
      <c r="R92">
        <v>-66.359674273706815</v>
      </c>
      <c r="S92">
        <v>0.38501639209942201</v>
      </c>
      <c r="T92">
        <v>-1.5396147596946701</v>
      </c>
      <c r="U92">
        <v>1.3160799463639139</v>
      </c>
      <c r="W92">
        <v>43.772578459524041</v>
      </c>
      <c r="X92">
        <v>3.6106778224714291</v>
      </c>
      <c r="Z92">
        <v>0.12517208733572949</v>
      </c>
      <c r="AA92">
        <v>56.937027373127407</v>
      </c>
      <c r="AB92">
        <v>5.3721898204848711E-2</v>
      </c>
      <c r="AC92">
        <v>0.20316593063938609</v>
      </c>
      <c r="AD92">
        <v>0.22931912736165361</v>
      </c>
    </row>
    <row r="93" spans="1:30" x14ac:dyDescent="0.3">
      <c r="A93" s="53" t="s">
        <v>404</v>
      </c>
      <c r="B93" s="45">
        <v>44529.040149560184</v>
      </c>
      <c r="C93" t="s">
        <v>405</v>
      </c>
      <c r="N93">
        <v>67579.383035511943</v>
      </c>
      <c r="O93">
        <v>6794.8510514012214</v>
      </c>
      <c r="P93">
        <v>157.497836660475</v>
      </c>
      <c r="Q93">
        <v>194.64919915867739</v>
      </c>
      <c r="R93">
        <v>38.149593797359557</v>
      </c>
      <c r="S93">
        <v>0.30050151536651343</v>
      </c>
      <c r="T93">
        <v>-0.16741872131830179</v>
      </c>
      <c r="U93">
        <v>1.164349450531208</v>
      </c>
      <c r="W93">
        <v>10.36843293434463</v>
      </c>
      <c r="X93">
        <v>1.0304019234768029</v>
      </c>
      <c r="Y93">
        <v>3.7389921683613693E-2</v>
      </c>
      <c r="Z93">
        <v>6.0858175028296053E-2</v>
      </c>
      <c r="AA93">
        <v>11.4053789297917</v>
      </c>
      <c r="AB93">
        <v>2.7812614217837511E-2</v>
      </c>
      <c r="AC93">
        <v>4.9166211008645877E-2</v>
      </c>
      <c r="AD93">
        <v>7.3062752764085206E-2</v>
      </c>
    </row>
    <row r="94" spans="1:30" x14ac:dyDescent="0.3">
      <c r="A94" s="53" t="s">
        <v>401</v>
      </c>
      <c r="B94" s="45">
        <v>44529.733774224544</v>
      </c>
      <c r="C94" t="s">
        <v>402</v>
      </c>
      <c r="N94">
        <v>79053.9285328595</v>
      </c>
      <c r="O94">
        <v>7949.3785211025433</v>
      </c>
      <c r="P94">
        <v>183.08157346455201</v>
      </c>
      <c r="Q94">
        <v>227.8684302801058</v>
      </c>
      <c r="R94">
        <v>48.222207124012733</v>
      </c>
      <c r="S94">
        <v>0.31245859985932989</v>
      </c>
      <c r="T94">
        <v>-2.4061098547059599E-2</v>
      </c>
      <c r="U94">
        <v>0.98255505662409537</v>
      </c>
      <c r="W94">
        <v>9.4065129290485423</v>
      </c>
      <c r="X94">
        <v>0.73140124538217854</v>
      </c>
      <c r="Y94">
        <v>6.4456433719221079E-2</v>
      </c>
      <c r="Z94">
        <v>6.6306790621348893E-2</v>
      </c>
      <c r="AA94">
        <v>14.28247031385175</v>
      </c>
      <c r="AB94">
        <v>3.4259271184876733E-2</v>
      </c>
      <c r="AC94">
        <v>5.8278360332625442E-2</v>
      </c>
      <c r="AD94">
        <v>0.1001715677588574</v>
      </c>
    </row>
    <row r="95" spans="1:30" x14ac:dyDescent="0.3">
      <c r="A95" s="53" t="s">
        <v>400</v>
      </c>
      <c r="B95" s="45">
        <v>44536.682034606492</v>
      </c>
      <c r="C95" t="s">
        <v>370</v>
      </c>
      <c r="M95">
        <v>50051.656832284578</v>
      </c>
      <c r="N95">
        <v>51420.192845209473</v>
      </c>
      <c r="O95">
        <v>5166.9361482624208</v>
      </c>
      <c r="P95">
        <v>120.5323561884278</v>
      </c>
      <c r="Q95">
        <v>148.15713583826701</v>
      </c>
      <c r="R95">
        <v>645.07529901709518</v>
      </c>
      <c r="S95">
        <v>0.51692080570229315</v>
      </c>
      <c r="T95">
        <v>1.9925031837440299</v>
      </c>
      <c r="U95">
        <v>2.0670820057083552</v>
      </c>
      <c r="V95">
        <v>10.590150599675191</v>
      </c>
      <c r="W95">
        <v>5.9657458286661527</v>
      </c>
      <c r="X95">
        <v>0.47263535116012978</v>
      </c>
      <c r="Y95">
        <v>4.3991475746464399E-2</v>
      </c>
      <c r="Z95">
        <v>6.7294256926024643E-2</v>
      </c>
      <c r="AA95">
        <v>26.666874518324331</v>
      </c>
      <c r="AB95">
        <v>2.2456030648714251E-2</v>
      </c>
      <c r="AC95">
        <v>8.7266054630859888E-2</v>
      </c>
      <c r="AD95">
        <v>8.5999376781186493E-2</v>
      </c>
    </row>
    <row r="96" spans="1:30" x14ac:dyDescent="0.3">
      <c r="A96" s="53" t="s">
        <v>399</v>
      </c>
      <c r="B96" s="45">
        <v>44545.575030578701</v>
      </c>
      <c r="C96" t="s">
        <v>370</v>
      </c>
      <c r="M96">
        <v>49463.122346011703</v>
      </c>
      <c r="N96">
        <v>50792.634929632681</v>
      </c>
      <c r="O96">
        <v>5092.4563626094841</v>
      </c>
      <c r="P96">
        <v>118.42297651424489</v>
      </c>
      <c r="Q96">
        <v>145.9465338066309</v>
      </c>
      <c r="R96">
        <v>373.00809748194052</v>
      </c>
      <c r="S96">
        <v>0.3380856468286228</v>
      </c>
      <c r="T96">
        <v>-0.1788008704324284</v>
      </c>
      <c r="U96">
        <v>1.1624069043258221</v>
      </c>
      <c r="V96">
        <v>14.01506096647616</v>
      </c>
      <c r="W96">
        <v>10.230710312739131</v>
      </c>
      <c r="X96">
        <v>1.057801984189628</v>
      </c>
      <c r="Y96">
        <v>7.2404937161922533E-2</v>
      </c>
      <c r="Z96">
        <v>8.3640939696837877E-2</v>
      </c>
      <c r="AA96">
        <v>13.16459822875275</v>
      </c>
      <c r="AB96">
        <v>4.4616065461238752E-2</v>
      </c>
      <c r="AC96">
        <v>7.1586351655974489E-2</v>
      </c>
      <c r="AD96">
        <v>0.1108387696610313</v>
      </c>
    </row>
    <row r="97" spans="1:30" x14ac:dyDescent="0.3">
      <c r="A97" s="53" t="s">
        <v>397</v>
      </c>
      <c r="B97" s="45">
        <v>44551.460491076388</v>
      </c>
      <c r="C97" t="s">
        <v>370</v>
      </c>
    </row>
    <row r="98" spans="1:30" x14ac:dyDescent="0.3">
      <c r="A98" s="53" t="s">
        <v>397</v>
      </c>
      <c r="B98" s="45">
        <v>44551.467860081022</v>
      </c>
      <c r="C98" t="s">
        <v>398</v>
      </c>
      <c r="M98">
        <v>49460.805751061504</v>
      </c>
      <c r="N98">
        <v>50792.472346629293</v>
      </c>
      <c r="O98">
        <v>5102.4476340843776</v>
      </c>
      <c r="P98">
        <v>117.6719719474242</v>
      </c>
      <c r="Q98">
        <v>146.2492214823466</v>
      </c>
      <c r="R98">
        <v>474.90538639718039</v>
      </c>
      <c r="S98">
        <v>0.40941574337284331</v>
      </c>
      <c r="T98">
        <v>1.508890814029193</v>
      </c>
      <c r="U98">
        <v>1.6854357415849179</v>
      </c>
      <c r="V98">
        <v>7.5515748283658821</v>
      </c>
      <c r="W98">
        <v>6.4717849912387759</v>
      </c>
      <c r="X98">
        <v>0.67206374148065884</v>
      </c>
      <c r="Y98">
        <v>4.9296969326046103E-2</v>
      </c>
      <c r="Z98">
        <v>5.1454066479007667E-2</v>
      </c>
      <c r="AA98">
        <v>22.917958457879049</v>
      </c>
      <c r="AB98">
        <v>2.600810258950997E-2</v>
      </c>
      <c r="AC98">
        <v>7.7772573415113858E-2</v>
      </c>
      <c r="AD98">
        <v>7.7394946750506316E-2</v>
      </c>
    </row>
    <row r="99" spans="1:30" x14ac:dyDescent="0.3">
      <c r="A99" s="53" t="s">
        <v>396</v>
      </c>
      <c r="B99" s="45">
        <v>44590.921129166672</v>
      </c>
      <c r="C99" t="s">
        <v>370</v>
      </c>
      <c r="N99">
        <v>298006.45915087493</v>
      </c>
      <c r="O99">
        <v>29956.305504138661</v>
      </c>
      <c r="Q99">
        <v>857.84285233340563</v>
      </c>
      <c r="R99">
        <v>81.009802896711818</v>
      </c>
      <c r="S99">
        <v>0.53419295185800497</v>
      </c>
      <c r="T99">
        <v>-0.78103474703092768</v>
      </c>
      <c r="U99">
        <v>1.198170676234573</v>
      </c>
      <c r="W99">
        <v>37.623572360604143</v>
      </c>
      <c r="X99">
        <v>2.6287764985617881</v>
      </c>
      <c r="Z99">
        <v>0.13829093694546299</v>
      </c>
      <c r="AA99">
        <v>42.834439581626107</v>
      </c>
      <c r="AB99">
        <v>5.6077877306417452E-2</v>
      </c>
      <c r="AC99">
        <v>0.16177038476655431</v>
      </c>
      <c r="AD99">
        <v>0.2777029666197241</v>
      </c>
    </row>
    <row r="100" spans="1:30" x14ac:dyDescent="0.3">
      <c r="A100" s="53" t="s">
        <v>395</v>
      </c>
      <c r="B100" s="45">
        <v>44591.459163912034</v>
      </c>
      <c r="C100" t="s">
        <v>370</v>
      </c>
      <c r="M100">
        <v>49400.916243111024</v>
      </c>
      <c r="N100">
        <v>50716.773086820693</v>
      </c>
      <c r="O100">
        <v>5093.4303721085435</v>
      </c>
      <c r="P100">
        <v>118.7717309767969</v>
      </c>
      <c r="Q100">
        <v>146.08686112471119</v>
      </c>
      <c r="R100">
        <v>10.72884885101594</v>
      </c>
      <c r="S100">
        <v>0.16796519389786629</v>
      </c>
      <c r="T100">
        <v>7.0008892195185506E-3</v>
      </c>
      <c r="U100">
        <v>0.99430067856068305</v>
      </c>
      <c r="V100">
        <v>8.5052412621721647</v>
      </c>
      <c r="W100">
        <v>10.862993222006139</v>
      </c>
      <c r="X100">
        <v>0.77241692073124379</v>
      </c>
      <c r="Y100">
        <v>3.9649824605427188E-2</v>
      </c>
      <c r="Z100">
        <v>4.6236325338384753E-2</v>
      </c>
      <c r="AA100">
        <v>6.4930006190595906</v>
      </c>
      <c r="AB100">
        <v>3.1845592835943612E-2</v>
      </c>
      <c r="AC100">
        <v>4.0024760199967001E-2</v>
      </c>
      <c r="AD100">
        <v>6.1502045229036552E-2</v>
      </c>
    </row>
    <row r="101" spans="1:30" x14ac:dyDescent="0.3">
      <c r="A101" s="53" t="s">
        <v>378</v>
      </c>
      <c r="B101" s="45">
        <v>44591.643683819442</v>
      </c>
      <c r="C101" t="s">
        <v>370</v>
      </c>
      <c r="M101">
        <v>29843.944927627901</v>
      </c>
      <c r="N101">
        <v>30649.817592135649</v>
      </c>
      <c r="O101">
        <v>3077.0309307803509</v>
      </c>
      <c r="P101">
        <v>72.110844655900635</v>
      </c>
      <c r="Q101">
        <v>88.196427083349704</v>
      </c>
      <c r="R101">
        <v>36.387368937631251</v>
      </c>
      <c r="S101">
        <v>0.1086098892446888</v>
      </c>
      <c r="T101">
        <v>-2.6535743751993839E-2</v>
      </c>
      <c r="U101">
        <v>0.85619949006426732</v>
      </c>
      <c r="V101">
        <v>4.8941243964761254</v>
      </c>
      <c r="W101">
        <v>3.8010947605813978</v>
      </c>
      <c r="X101">
        <v>0.61622519357139338</v>
      </c>
      <c r="Y101">
        <v>2.7629687297294869E-2</v>
      </c>
      <c r="Z101">
        <v>4.8841303036558689E-2</v>
      </c>
      <c r="AA101">
        <v>5.3297203451628263</v>
      </c>
      <c r="AB101">
        <v>3.0665314149135349E-2</v>
      </c>
      <c r="AC101">
        <v>4.0600932978703722E-2</v>
      </c>
      <c r="AD101">
        <v>4.207418085378526E-2</v>
      </c>
    </row>
    <row r="102" spans="1:30" x14ac:dyDescent="0.3">
      <c r="A102" s="53" t="s">
        <v>413</v>
      </c>
      <c r="B102" s="45">
        <v>44598.958593923613</v>
      </c>
      <c r="C102" t="s">
        <v>402</v>
      </c>
      <c r="M102">
        <v>41815.805053327938</v>
      </c>
      <c r="N102">
        <v>42933.908083138973</v>
      </c>
      <c r="O102">
        <v>4312.3227439277734</v>
      </c>
      <c r="P102">
        <v>99.795611217465506</v>
      </c>
      <c r="Q102">
        <v>123.5428048755556</v>
      </c>
      <c r="R102">
        <v>519.59439122349499</v>
      </c>
      <c r="S102">
        <v>0.42028611534688831</v>
      </c>
      <c r="T102">
        <v>1.5238938622396441</v>
      </c>
      <c r="U102">
        <v>1.81081545832221</v>
      </c>
      <c r="V102">
        <v>5.9976324537220798</v>
      </c>
      <c r="W102">
        <v>5.3036924483883903</v>
      </c>
      <c r="X102">
        <v>0.47733864080467903</v>
      </c>
      <c r="Y102">
        <v>3.3431038323699327E-2</v>
      </c>
      <c r="Z102">
        <v>5.7777675894432078E-2</v>
      </c>
      <c r="AA102">
        <v>21.121824834511909</v>
      </c>
      <c r="AB102">
        <v>2.1371005805829912E-2</v>
      </c>
      <c r="AC102">
        <v>7.2228192196254926E-2</v>
      </c>
      <c r="AD102">
        <v>6.8370271292835322E-2</v>
      </c>
    </row>
    <row r="104" spans="1:30" x14ac:dyDescent="0.3">
      <c r="A104" t="s">
        <v>462</v>
      </c>
      <c r="B104" s="44">
        <v>44404.535113634258</v>
      </c>
      <c r="C104" t="s">
        <v>370</v>
      </c>
      <c r="M104">
        <v>48243.147067044847</v>
      </c>
      <c r="N104">
        <v>49467.111930391278</v>
      </c>
      <c r="O104">
        <v>4973.2030273590763</v>
      </c>
      <c r="P104">
        <v>119.1965401809239</v>
      </c>
      <c r="Q104">
        <v>142.48148101962431</v>
      </c>
      <c r="R104">
        <v>72.984314506840988</v>
      </c>
      <c r="S104">
        <v>0.36443439682307782</v>
      </c>
      <c r="T104">
        <v>3.5886374603370652</v>
      </c>
      <c r="U104">
        <v>1.1908400847352101</v>
      </c>
      <c r="V104">
        <v>18.19674545151868</v>
      </c>
      <c r="W104">
        <v>16.082077295833631</v>
      </c>
      <c r="X104">
        <v>1.872603345126016</v>
      </c>
      <c r="Y104">
        <v>5.1473695744823418E-2</v>
      </c>
      <c r="Z104">
        <v>8.9231911505564865E-2</v>
      </c>
      <c r="AA104">
        <v>15.03595460987551</v>
      </c>
      <c r="AB104">
        <v>4.3698730634767008E-2</v>
      </c>
      <c r="AC104">
        <v>9.992469628327201E-2</v>
      </c>
      <c r="AD104">
        <v>8.8737983449731453E-2</v>
      </c>
    </row>
    <row r="105" spans="1:30" x14ac:dyDescent="0.3">
      <c r="A105" t="s">
        <v>461</v>
      </c>
      <c r="B105" s="44">
        <v>44405.541036145827</v>
      </c>
      <c r="C105" t="s">
        <v>370</v>
      </c>
      <c r="M105">
        <v>31.373828711010841</v>
      </c>
      <c r="N105">
        <v>153519.06393862609</v>
      </c>
      <c r="O105">
        <v>15424.7036559628</v>
      </c>
      <c r="P105">
        <v>1.0764656391291381</v>
      </c>
      <c r="Q105">
        <v>441.09664662954759</v>
      </c>
      <c r="R105">
        <v>-106.988997649447</v>
      </c>
      <c r="S105">
        <v>0.2083386825646765</v>
      </c>
      <c r="T105">
        <v>8.0633999624422117</v>
      </c>
      <c r="U105">
        <v>3.483810859444548</v>
      </c>
      <c r="V105">
        <v>6.1237761285603293E-2</v>
      </c>
      <c r="W105">
        <v>65.172907086313202</v>
      </c>
      <c r="X105">
        <v>4.6708300741047966</v>
      </c>
      <c r="Y105">
        <v>5.19700893308665E-3</v>
      </c>
      <c r="Z105">
        <v>0.136146884516368</v>
      </c>
      <c r="AA105">
        <v>35.957460442093712</v>
      </c>
      <c r="AB105">
        <v>3.7274100780868687E-2</v>
      </c>
      <c r="AC105">
        <v>0.24163947583443821</v>
      </c>
      <c r="AD105">
        <v>9.5494301828750794E-2</v>
      </c>
    </row>
    <row r="106" spans="1:30" x14ac:dyDescent="0.3">
      <c r="A106" t="s">
        <v>477</v>
      </c>
      <c r="B106" s="44">
        <v>44426.742262905093</v>
      </c>
      <c r="C106" t="s">
        <v>370</v>
      </c>
      <c r="M106">
        <v>48748.988849405578</v>
      </c>
      <c r="N106">
        <v>150700.25110636529</v>
      </c>
      <c r="O106">
        <v>15166.331385051521</v>
      </c>
      <c r="P106">
        <v>1.0708289375004041</v>
      </c>
      <c r="Q106">
        <v>433.93767384921921</v>
      </c>
      <c r="R106">
        <v>2008.873822142147</v>
      </c>
      <c r="S106">
        <v>0.36213288145015482</v>
      </c>
      <c r="T106">
        <v>5.9142048151994029</v>
      </c>
      <c r="U106">
        <v>1.137696902258807</v>
      </c>
      <c r="V106">
        <v>2.615834191459002E-2</v>
      </c>
      <c r="W106">
        <v>42.479594020521162</v>
      </c>
      <c r="X106">
        <v>4.0131799832040249</v>
      </c>
      <c r="Y106">
        <v>3.462020926535813E-3</v>
      </c>
      <c r="Z106">
        <v>0.14487598922732201</v>
      </c>
      <c r="AA106">
        <v>76.705961592299573</v>
      </c>
      <c r="AB106">
        <v>4.8874544978418998E-2</v>
      </c>
      <c r="AC106">
        <v>0.23673687044583161</v>
      </c>
      <c r="AD106">
        <v>0.15254297100953651</v>
      </c>
    </row>
    <row r="107" spans="1:30" x14ac:dyDescent="0.3">
      <c r="A107" t="s">
        <v>470</v>
      </c>
      <c r="B107" s="44">
        <v>44434.524980219911</v>
      </c>
      <c r="C107" t="s">
        <v>370</v>
      </c>
      <c r="N107">
        <v>139247.76324101779</v>
      </c>
      <c r="O107">
        <v>14002.333251384211</v>
      </c>
      <c r="P107">
        <v>0.90353434419973755</v>
      </c>
      <c r="Q107">
        <v>400.86820622935392</v>
      </c>
      <c r="R107">
        <v>1207.3861627484009</v>
      </c>
      <c r="S107">
        <v>0.28865658318518489</v>
      </c>
      <c r="T107">
        <v>3.671554086013511</v>
      </c>
      <c r="U107">
        <v>1.176310868298801</v>
      </c>
      <c r="W107">
        <v>33.981478687365247</v>
      </c>
      <c r="X107">
        <v>3.3144288329654592</v>
      </c>
      <c r="Y107">
        <v>2.849709031876748E-3</v>
      </c>
      <c r="Z107">
        <v>9.7960444111148376E-2</v>
      </c>
      <c r="AA107">
        <v>66.045679353559393</v>
      </c>
      <c r="AB107">
        <v>3.053283427345943E-2</v>
      </c>
      <c r="AC107">
        <v>0.21061862605823631</v>
      </c>
      <c r="AD107">
        <v>0.1141927850525734</v>
      </c>
    </row>
    <row r="108" spans="1:30" x14ac:dyDescent="0.3">
      <c r="A108" t="s">
        <v>469</v>
      </c>
      <c r="B108" s="44">
        <v>44435.714004780093</v>
      </c>
      <c r="C108" t="s">
        <v>370</v>
      </c>
      <c r="M108">
        <v>48749.208070119632</v>
      </c>
      <c r="N108">
        <v>137898.9471428743</v>
      </c>
      <c r="O108">
        <v>13864.386113387071</v>
      </c>
      <c r="P108">
        <v>0.89838032342276297</v>
      </c>
      <c r="Q108">
        <v>397.25809282609418</v>
      </c>
      <c r="R108">
        <v>1429.5562049837779</v>
      </c>
      <c r="S108">
        <v>0.33776799780131112</v>
      </c>
      <c r="T108">
        <v>4.238463797973874</v>
      </c>
      <c r="U108">
        <v>1.334522338787832</v>
      </c>
      <c r="V108">
        <v>3.070921074850988E-2</v>
      </c>
      <c r="W108">
        <v>29.314329476398392</v>
      </c>
      <c r="X108">
        <v>3.0011259710300919</v>
      </c>
      <c r="Y108">
        <v>2.8485986459130651E-3</v>
      </c>
      <c r="Z108">
        <v>0.11641823847084121</v>
      </c>
      <c r="AA108">
        <v>64.320536473222347</v>
      </c>
      <c r="AB108">
        <v>3.5315558975611158E-2</v>
      </c>
      <c r="AC108">
        <v>0.20321335411690011</v>
      </c>
      <c r="AD108">
        <v>0.1387846253457059</v>
      </c>
    </row>
    <row r="109" spans="1:30" x14ac:dyDescent="0.3">
      <c r="A109" t="s">
        <v>444</v>
      </c>
      <c r="B109" s="44">
        <v>44542.822673460651</v>
      </c>
      <c r="C109" t="s">
        <v>370</v>
      </c>
      <c r="M109">
        <v>48749.5335447896</v>
      </c>
      <c r="N109">
        <v>136277.03583602389</v>
      </c>
      <c r="O109">
        <v>13705.210674873089</v>
      </c>
      <c r="P109">
        <v>0.85042537804537022</v>
      </c>
      <c r="Q109">
        <v>392.44910623561071</v>
      </c>
      <c r="R109">
        <v>1573.3400103674801</v>
      </c>
      <c r="S109">
        <v>1.151643376075044</v>
      </c>
      <c r="T109">
        <v>4.7022844061965294</v>
      </c>
      <c r="U109">
        <v>3.9238485413193689</v>
      </c>
      <c r="V109">
        <v>3.0254503013463489E-2</v>
      </c>
      <c r="W109">
        <v>24.462023121041788</v>
      </c>
      <c r="X109">
        <v>2.1952379879972699</v>
      </c>
      <c r="Y109">
        <v>3.400257473455277E-3</v>
      </c>
      <c r="Z109">
        <v>9.294251017938468E-2</v>
      </c>
      <c r="AA109">
        <v>65.422601646399116</v>
      </c>
      <c r="AB109">
        <v>4.8057454840634638E-2</v>
      </c>
      <c r="AC109">
        <v>0.22075623083356671</v>
      </c>
      <c r="AD109">
        <v>0.17331734949687769</v>
      </c>
    </row>
    <row r="110" spans="1:30" x14ac:dyDescent="0.3">
      <c r="A110" t="s">
        <v>443</v>
      </c>
      <c r="B110" s="44">
        <v>44543.652022337963</v>
      </c>
      <c r="C110" t="s">
        <v>370</v>
      </c>
      <c r="M110">
        <v>48749.388592521209</v>
      </c>
      <c r="N110">
        <v>129563.49891671829</v>
      </c>
      <c r="O110">
        <v>13039.333423034481</v>
      </c>
      <c r="P110">
        <v>0.9951800276292545</v>
      </c>
      <c r="Q110">
        <v>373.28613994319301</v>
      </c>
      <c r="R110">
        <v>1541.944404044355</v>
      </c>
      <c r="S110">
        <v>1.166118821593632</v>
      </c>
      <c r="T110">
        <v>4.7906385670471412</v>
      </c>
      <c r="U110">
        <v>3.9916198255873172</v>
      </c>
      <c r="V110">
        <v>3.4061243216706102E-2</v>
      </c>
      <c r="W110">
        <v>20.566387405295512</v>
      </c>
      <c r="X110">
        <v>2.589879038625579</v>
      </c>
      <c r="Y110">
        <v>4.2618293208914262E-3</v>
      </c>
      <c r="Z110">
        <v>9.0532739792178213E-2</v>
      </c>
      <c r="AA110">
        <v>63.219813404270738</v>
      </c>
      <c r="AB110">
        <v>4.3343607786153773E-2</v>
      </c>
      <c r="AC110">
        <v>0.21638890933832269</v>
      </c>
      <c r="AD110">
        <v>0.18234981315540699</v>
      </c>
    </row>
    <row r="111" spans="1:30" x14ac:dyDescent="0.3">
      <c r="A111" t="s">
        <v>442</v>
      </c>
      <c r="B111" s="44">
        <v>44543.89324888889</v>
      </c>
      <c r="C111" t="s">
        <v>370</v>
      </c>
      <c r="M111">
        <v>48749.435536565223</v>
      </c>
      <c r="N111">
        <v>129622.8220192421</v>
      </c>
      <c r="O111">
        <v>13044.948530644189</v>
      </c>
      <c r="P111">
        <v>164.15929942453329</v>
      </c>
      <c r="Q111">
        <v>373.56031298630961</v>
      </c>
      <c r="R111">
        <v>1481.151070154825</v>
      </c>
      <c r="S111">
        <v>1.133791497129468</v>
      </c>
      <c r="T111">
        <v>4.6518620873663519</v>
      </c>
      <c r="U111">
        <v>4.3855139032835666</v>
      </c>
      <c r="V111">
        <v>2.3330226279826529E-2</v>
      </c>
      <c r="W111">
        <v>23.03274115865948</v>
      </c>
      <c r="X111">
        <v>2.5971333940348771</v>
      </c>
      <c r="Y111">
        <v>64.49404162593865</v>
      </c>
      <c r="Z111">
        <v>0.1042340013527366</v>
      </c>
      <c r="AA111">
        <v>69.90106171608889</v>
      </c>
      <c r="AB111">
        <v>4.7145000520539569E-2</v>
      </c>
      <c r="AC111">
        <v>0.24091084990976089</v>
      </c>
      <c r="AD111">
        <v>0.21463990193854551</v>
      </c>
    </row>
  </sheetData>
  <sortState ref="A104:AX111">
    <sortCondition ref="B104:B111"/>
  </sortState>
  <conditionalFormatting sqref="A17">
    <cfRule type="containsText" dxfId="25" priority="14" operator="containsText" text="Sample">
      <formula>NOT(ISERROR(SEARCH("Sample",A17)))</formula>
    </cfRule>
    <cfRule type="containsText" dxfId="24" priority="15" operator="containsText" text="Proc">
      <formula>NOT(ISERROR(SEARCH("Proc",A17)))</formula>
    </cfRule>
  </conditionalFormatting>
  <conditionalFormatting sqref="A19">
    <cfRule type="containsText" dxfId="23" priority="12" operator="containsText" text="Sample">
      <formula>NOT(ISERROR(SEARCH("Sample",A19)))</formula>
    </cfRule>
    <cfRule type="containsText" dxfId="22" priority="13" operator="containsText" text="Proc">
      <formula>NOT(ISERROR(SEARCH("Proc",A19)))</formula>
    </cfRule>
  </conditionalFormatting>
  <conditionalFormatting sqref="A20">
    <cfRule type="containsText" dxfId="21" priority="10" operator="containsText" text="Sample">
      <formula>NOT(ISERROR(SEARCH("Sample",A20)))</formula>
    </cfRule>
    <cfRule type="containsText" dxfId="20" priority="11" operator="containsText" text="Proc">
      <formula>NOT(ISERROR(SEARCH("Proc",A20)))</formula>
    </cfRule>
  </conditionalFormatting>
  <conditionalFormatting sqref="B25:C25">
    <cfRule type="containsText" dxfId="19" priority="7" operator="containsText" text="sample">
      <formula>NOT(ISERROR(SEARCH("sample",B25)))</formula>
    </cfRule>
    <cfRule type="containsText" dxfId="18" priority="8" operator="containsText" text="Proc">
      <formula>NOT(ISERROR(SEARCH("Proc",B25)))</formula>
    </cfRule>
    <cfRule type="duplicateValues" dxfId="17" priority="9"/>
  </conditionalFormatting>
  <conditionalFormatting sqref="B26:C26">
    <cfRule type="containsText" dxfId="16" priority="4" operator="containsText" text="sample">
      <formula>NOT(ISERROR(SEARCH("sample",B26)))</formula>
    </cfRule>
    <cfRule type="containsText" dxfId="15" priority="5" operator="containsText" text="Proc">
      <formula>NOT(ISERROR(SEARCH("Proc",B26)))</formula>
    </cfRule>
    <cfRule type="duplicateValues" dxfId="14" priority="6"/>
  </conditionalFormatting>
  <conditionalFormatting sqref="A36">
    <cfRule type="containsText" dxfId="13" priority="1" operator="containsText" text="sample">
      <formula>NOT(ISERROR(SEARCH("sample",A36)))</formula>
    </cfRule>
    <cfRule type="containsText" dxfId="12" priority="2" operator="containsText" text="Proc">
      <formula>NOT(ISERROR(SEARCH("Proc",A36)))</formula>
    </cfRule>
    <cfRule type="duplicateValues" dxfId="11" priority="3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RowHeight="14.4" x14ac:dyDescent="0.3"/>
  <cols>
    <col min="1" max="1" width="38" customWidth="1"/>
    <col min="2" max="3" width="20.5546875" customWidth="1"/>
    <col min="4" max="4" width="10.5546875" bestFit="1" customWidth="1"/>
  </cols>
  <sheetData>
    <row r="1" spans="1:25" s="48" customFormat="1" x14ac:dyDescent="0.3">
      <c r="A1" s="48" t="s">
        <v>0</v>
      </c>
      <c r="B1" s="48" t="s">
        <v>1</v>
      </c>
      <c r="C1" s="48" t="s">
        <v>369</v>
      </c>
      <c r="D1" s="48" t="s">
        <v>2</v>
      </c>
      <c r="E1" s="48" t="s">
        <v>3</v>
      </c>
      <c r="F1" s="48" t="s">
        <v>23</v>
      </c>
      <c r="G1" s="50" t="s">
        <v>24</v>
      </c>
      <c r="H1" s="50" t="s">
        <v>25</v>
      </c>
      <c r="I1" s="48" t="s">
        <v>26</v>
      </c>
      <c r="J1" s="48" t="s">
        <v>27</v>
      </c>
      <c r="K1" s="48" t="s">
        <v>28</v>
      </c>
      <c r="L1" s="49" t="s">
        <v>29</v>
      </c>
      <c r="M1" s="49" t="s">
        <v>30</v>
      </c>
      <c r="N1" s="49" t="s">
        <v>31</v>
      </c>
      <c r="O1" s="48" t="s">
        <v>32</v>
      </c>
      <c r="P1" s="48" t="s">
        <v>33</v>
      </c>
      <c r="Q1" s="48" t="s">
        <v>34</v>
      </c>
      <c r="R1" s="48" t="s">
        <v>35</v>
      </c>
      <c r="S1" s="48" t="s">
        <v>36</v>
      </c>
      <c r="T1" s="48" t="s">
        <v>37</v>
      </c>
      <c r="U1" s="49" t="s">
        <v>38</v>
      </c>
      <c r="V1" s="49" t="s">
        <v>39</v>
      </c>
      <c r="W1" s="49" t="s">
        <v>40</v>
      </c>
    </row>
    <row r="2" spans="1:25" x14ac:dyDescent="0.3">
      <c r="A2" t="s">
        <v>5</v>
      </c>
      <c r="B2" s="1">
        <v>43902</v>
      </c>
      <c r="C2" s="1"/>
      <c r="D2" s="5">
        <v>206</v>
      </c>
      <c r="E2" s="5" t="s">
        <v>11</v>
      </c>
      <c r="F2">
        <v>11.425416</v>
      </c>
      <c r="G2">
        <v>11.935041</v>
      </c>
      <c r="H2">
        <v>0.52132900000000004</v>
      </c>
      <c r="I2">
        <v>1.5691E-2</v>
      </c>
      <c r="J2">
        <v>0</v>
      </c>
      <c r="K2">
        <v>6.205705</v>
      </c>
      <c r="L2" s="6">
        <v>0</v>
      </c>
      <c r="M2" s="6">
        <v>0.176568</v>
      </c>
      <c r="N2" s="5">
        <v>1.013946</v>
      </c>
      <c r="O2" s="5">
        <v>0.48888199999999998</v>
      </c>
      <c r="P2" s="6">
        <v>0.49285699999999999</v>
      </c>
      <c r="Q2">
        <v>2.8573000000000001E-2</v>
      </c>
      <c r="R2">
        <v>7.7099999999999998E-4</v>
      </c>
      <c r="S2">
        <v>0</v>
      </c>
      <c r="T2">
        <v>0</v>
      </c>
      <c r="U2">
        <v>0</v>
      </c>
      <c r="V2">
        <v>3.2443E-2</v>
      </c>
      <c r="W2">
        <v>3.6587000000000001E-2</v>
      </c>
    </row>
    <row r="3" spans="1:25" x14ac:dyDescent="0.3">
      <c r="A3" s="5"/>
    </row>
    <row r="4" spans="1:25" x14ac:dyDescent="0.3">
      <c r="A4" t="s">
        <v>85</v>
      </c>
      <c r="B4" s="1">
        <v>44053</v>
      </c>
      <c r="C4" s="1"/>
      <c r="D4" s="5">
        <v>206</v>
      </c>
      <c r="E4" s="5" t="s">
        <v>11</v>
      </c>
      <c r="F4" s="8">
        <v>0</v>
      </c>
      <c r="G4" s="8">
        <v>0.3</v>
      </c>
      <c r="H4" s="8">
        <v>24.529547999999998</v>
      </c>
      <c r="I4" s="8">
        <v>25.249317000000001</v>
      </c>
      <c r="J4" s="8">
        <v>1.715368</v>
      </c>
      <c r="K4" s="8">
        <v>4.5444999999999999E-2</v>
      </c>
      <c r="L4" s="8">
        <v>0</v>
      </c>
      <c r="M4" s="8">
        <v>29.725287000000002</v>
      </c>
      <c r="N4" s="8">
        <v>0</v>
      </c>
      <c r="O4" s="8">
        <v>0.22975899999999999</v>
      </c>
      <c r="P4" s="8">
        <v>0.97787599999999997</v>
      </c>
      <c r="Q4" s="8">
        <v>0.53460399999999997</v>
      </c>
      <c r="R4" s="8">
        <v>0.54730699999999999</v>
      </c>
      <c r="S4" s="8">
        <v>3.2889000000000002E-2</v>
      </c>
      <c r="T4" s="8">
        <v>1.1720000000000001E-3</v>
      </c>
      <c r="U4" s="8">
        <v>0</v>
      </c>
      <c r="V4" s="8">
        <v>1.1571469999999999</v>
      </c>
      <c r="W4" s="8">
        <v>0</v>
      </c>
      <c r="X4">
        <v>1.8821999999999998E-2</v>
      </c>
      <c r="Y4">
        <v>3.8441999999999997E-2</v>
      </c>
    </row>
    <row r="5" spans="1:25" x14ac:dyDescent="0.3">
      <c r="A5" s="5"/>
    </row>
    <row r="6" spans="1:25" x14ac:dyDescent="0.3">
      <c r="A6" s="28" t="s">
        <v>136</v>
      </c>
      <c r="B6" s="31" t="s">
        <v>137</v>
      </c>
      <c r="C6" s="31"/>
      <c r="D6" s="5"/>
      <c r="E6" s="5"/>
      <c r="F6">
        <v>5.4644919999999999</v>
      </c>
      <c r="G6">
        <v>5.7295400000000001</v>
      </c>
      <c r="H6">
        <v>5.3199000000000003E-2</v>
      </c>
      <c r="I6">
        <v>5.1999999999999997E-5</v>
      </c>
      <c r="J6">
        <v>3.1868E-2</v>
      </c>
      <c r="K6">
        <v>43.725628999999998</v>
      </c>
      <c r="L6">
        <v>0</v>
      </c>
      <c r="M6">
        <v>0.105583</v>
      </c>
      <c r="N6">
        <v>0.71712699999999996</v>
      </c>
      <c r="O6">
        <v>0.31352999999999998</v>
      </c>
      <c r="P6">
        <v>0.37164599999999998</v>
      </c>
      <c r="Q6">
        <v>2.5565000000000001E-2</v>
      </c>
      <c r="R6">
        <v>8.1099999999999998E-4</v>
      </c>
      <c r="S6">
        <v>2.4233999999999999E-2</v>
      </c>
      <c r="T6">
        <v>2.7234219999999998</v>
      </c>
      <c r="U6">
        <v>2.2395999999999999E-2</v>
      </c>
      <c r="V6">
        <v>1.9986E-2</v>
      </c>
      <c r="W6">
        <v>2.8308E-2</v>
      </c>
    </row>
    <row r="7" spans="1:25" x14ac:dyDescent="0.3">
      <c r="A7" s="26" t="s">
        <v>172</v>
      </c>
      <c r="B7" t="s">
        <v>173</v>
      </c>
      <c r="D7" s="5">
        <v>206</v>
      </c>
      <c r="E7" s="5" t="s">
        <v>11</v>
      </c>
      <c r="F7">
        <v>11.774524</v>
      </c>
      <c r="G7">
        <v>11.229665000000001</v>
      </c>
      <c r="H7">
        <v>0</v>
      </c>
      <c r="I7">
        <v>1.2799999999999999E-4</v>
      </c>
      <c r="J7">
        <v>0</v>
      </c>
      <c r="K7">
        <v>21.829270999999999</v>
      </c>
      <c r="L7" s="6">
        <v>0</v>
      </c>
      <c r="M7" s="6">
        <v>0.12831200000000001</v>
      </c>
      <c r="N7" s="6">
        <v>0</v>
      </c>
      <c r="O7" s="6">
        <v>0.44422</v>
      </c>
      <c r="P7">
        <v>0.43175200000000002</v>
      </c>
      <c r="Q7">
        <v>0</v>
      </c>
      <c r="R7">
        <v>2.5000000000000001E-5</v>
      </c>
      <c r="S7">
        <v>0</v>
      </c>
      <c r="T7">
        <v>1.198887</v>
      </c>
      <c r="U7">
        <v>3.2097000000000001E-2</v>
      </c>
      <c r="V7">
        <v>3.7858000000000003E-2</v>
      </c>
      <c r="W7">
        <v>3.8418000000000001E-2</v>
      </c>
    </row>
    <row r="8" spans="1:25" x14ac:dyDescent="0.3">
      <c r="A8" s="26" t="s">
        <v>95</v>
      </c>
      <c r="B8" s="1">
        <v>44059</v>
      </c>
      <c r="C8" s="1"/>
      <c r="D8" s="5">
        <v>206</v>
      </c>
      <c r="E8" s="5" t="s">
        <v>11</v>
      </c>
      <c r="F8">
        <v>14.45027</v>
      </c>
      <c r="G8">
        <v>14.878968</v>
      </c>
      <c r="H8">
        <v>1.198089</v>
      </c>
      <c r="I8">
        <v>3.2333000000000001E-2</v>
      </c>
      <c r="J8" s="5">
        <v>0</v>
      </c>
      <c r="K8" s="5">
        <v>13.280068999999999</v>
      </c>
      <c r="L8" s="5">
        <v>0</v>
      </c>
      <c r="M8" s="6">
        <v>6.1961000000000002E-2</v>
      </c>
      <c r="N8" s="6">
        <v>0.88977899999999999</v>
      </c>
      <c r="O8" s="6">
        <v>0.25797300000000001</v>
      </c>
      <c r="P8">
        <v>0.27052500000000002</v>
      </c>
      <c r="Q8">
        <v>2.5225999999999998E-2</v>
      </c>
      <c r="R8">
        <v>7.5000000000000002E-4</v>
      </c>
      <c r="S8">
        <v>0</v>
      </c>
      <c r="T8">
        <v>0.43289699999999998</v>
      </c>
      <c r="U8" t="s">
        <v>10</v>
      </c>
      <c r="V8">
        <v>1.6329E-2</v>
      </c>
      <c r="W8">
        <v>3.3605000000000003E-2</v>
      </c>
    </row>
    <row r="10" spans="1:25" x14ac:dyDescent="0.3">
      <c r="A10" s="31" t="s">
        <v>195</v>
      </c>
      <c r="B10" s="1" t="s">
        <v>196</v>
      </c>
      <c r="C10" s="1"/>
      <c r="F10">
        <v>2.2908689999999998</v>
      </c>
      <c r="G10">
        <v>2.2532519999999998</v>
      </c>
      <c r="H10">
        <v>0</v>
      </c>
      <c r="I10">
        <v>3.0000000000000001E-6</v>
      </c>
      <c r="J10">
        <v>0</v>
      </c>
      <c r="K10">
        <v>17.059607</v>
      </c>
      <c r="L10" s="6">
        <v>0</v>
      </c>
      <c r="M10" s="6">
        <v>0</v>
      </c>
      <c r="N10" s="6">
        <v>-5.9422999999999997E-2</v>
      </c>
      <c r="O10" s="6">
        <v>0.137797</v>
      </c>
      <c r="P10">
        <v>0.13481899999999999</v>
      </c>
      <c r="Q10">
        <v>1.8109E-2</v>
      </c>
      <c r="R10">
        <v>5.3000000000000001E-5</v>
      </c>
      <c r="S10">
        <v>3.2104000000000001E-2</v>
      </c>
      <c r="T10">
        <v>0.98967099999999997</v>
      </c>
      <c r="U10">
        <v>3.1926000000000003E-2</v>
      </c>
      <c r="V10">
        <v>3.1643999999999999E-2</v>
      </c>
      <c r="W10">
        <v>3.3255E-2</v>
      </c>
    </row>
    <row r="13" spans="1:25" x14ac:dyDescent="0.3">
      <c r="A13" t="s">
        <v>228</v>
      </c>
      <c r="B13" s="1">
        <v>44138</v>
      </c>
      <c r="C13" s="1"/>
      <c r="D13" t="s">
        <v>232</v>
      </c>
      <c r="F13">
        <v>32.390675999999999</v>
      </c>
      <c r="G13">
        <v>33.373731999999997</v>
      </c>
      <c r="H13">
        <v>1.358471</v>
      </c>
      <c r="I13">
        <v>3.5978999999999997E-2</v>
      </c>
      <c r="J13">
        <v>0</v>
      </c>
      <c r="K13">
        <v>81.028052000000002</v>
      </c>
      <c r="L13" s="6" t="s">
        <v>10</v>
      </c>
      <c r="M13" s="6">
        <v>0.23246700000000001</v>
      </c>
      <c r="N13" s="6">
        <v>0.63633600000000001</v>
      </c>
      <c r="O13" s="6">
        <v>0.60270299999999999</v>
      </c>
      <c r="P13">
        <v>0.60985100000000003</v>
      </c>
      <c r="Q13">
        <v>2.8615000000000002E-2</v>
      </c>
      <c r="R13">
        <v>1.1620000000000001E-3</v>
      </c>
      <c r="S13" t="s">
        <v>10</v>
      </c>
      <c r="T13">
        <v>2.1885560000000002</v>
      </c>
      <c r="U13" t="s">
        <v>10</v>
      </c>
      <c r="V13">
        <v>2.4867E-2</v>
      </c>
      <c r="W13">
        <v>4.9827000000000003E-2</v>
      </c>
    </row>
    <row r="15" spans="1:25" x14ac:dyDescent="0.3">
      <c r="A15" s="28" t="s">
        <v>234</v>
      </c>
      <c r="B15" s="31" t="s">
        <v>235</v>
      </c>
      <c r="C15" s="31"/>
      <c r="F15">
        <v>1.9</v>
      </c>
      <c r="G15">
        <v>1.140177</v>
      </c>
      <c r="H15">
        <v>0</v>
      </c>
      <c r="I15">
        <v>0</v>
      </c>
      <c r="J15" t="s">
        <v>10</v>
      </c>
      <c r="K15">
        <v>17.733905</v>
      </c>
      <c r="L15" s="6">
        <v>1.9445E-2</v>
      </c>
      <c r="M15" s="6">
        <v>0.13083</v>
      </c>
      <c r="N15" s="6">
        <v>3.1970000000000002E-3</v>
      </c>
      <c r="O15" s="6">
        <v>0.10771500000000001</v>
      </c>
      <c r="P15">
        <v>0.13997100000000001</v>
      </c>
      <c r="Q15">
        <v>2.7799000000000001E-2</v>
      </c>
      <c r="R15">
        <v>7.6900000000000004E-4</v>
      </c>
      <c r="S15" t="s">
        <v>10</v>
      </c>
      <c r="T15">
        <v>1.0296019999999999</v>
      </c>
      <c r="U15">
        <v>3.4813999999999998E-2</v>
      </c>
      <c r="V15">
        <v>2.5625999999999999E-2</v>
      </c>
      <c r="W15">
        <v>2.8643999999999999E-2</v>
      </c>
    </row>
    <row r="16" spans="1:25" x14ac:dyDescent="0.3">
      <c r="A16" s="28" t="s">
        <v>254</v>
      </c>
      <c r="B16" s="31" t="s">
        <v>255</v>
      </c>
      <c r="C16" s="31"/>
      <c r="F16">
        <v>10.657030000000001</v>
      </c>
      <c r="G16">
        <v>10.92816</v>
      </c>
      <c r="H16">
        <v>3.8565000000000002E-2</v>
      </c>
      <c r="I16">
        <v>0</v>
      </c>
      <c r="J16">
        <v>2.0694000000000001E-2</v>
      </c>
      <c r="K16">
        <v>79.371122</v>
      </c>
      <c r="L16" s="6">
        <v>9.1137999999999997E-2</v>
      </c>
      <c r="M16" s="6">
        <v>0.164886</v>
      </c>
      <c r="N16" s="6">
        <v>0.75075199999999997</v>
      </c>
      <c r="O16" s="6">
        <v>0.65257699999999996</v>
      </c>
      <c r="P16">
        <v>0.66248600000000002</v>
      </c>
      <c r="Q16">
        <v>3.1727999999999999E-2</v>
      </c>
      <c r="R16">
        <v>1.7099999999999999E-3</v>
      </c>
      <c r="S16">
        <v>3.6164000000000002E-2</v>
      </c>
      <c r="T16">
        <v>4.6397640000000004</v>
      </c>
      <c r="U16">
        <v>2.7526999999999999E-2</v>
      </c>
      <c r="V16">
        <v>3.3451000000000002E-2</v>
      </c>
      <c r="W16">
        <v>2.9381000000000001E-2</v>
      </c>
    </row>
    <row r="17" spans="1:23" s="46" customFormat="1" x14ac:dyDescent="0.3"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3" x14ac:dyDescent="0.3">
      <c r="A18" t="s">
        <v>365</v>
      </c>
      <c r="B18" s="44">
        <v>44309.46072412037</v>
      </c>
      <c r="C18" t="s">
        <v>370</v>
      </c>
      <c r="G18">
        <v>1075.851951844103</v>
      </c>
      <c r="H18">
        <v>104.4063195318265</v>
      </c>
      <c r="I18">
        <v>2.6284413148973131</v>
      </c>
      <c r="J18">
        <v>2.9940629950334712</v>
      </c>
      <c r="K18">
        <v>38.089938718397931</v>
      </c>
      <c r="L18">
        <v>5.3205097765252757E-2</v>
      </c>
      <c r="M18">
        <v>0.2125876552993981</v>
      </c>
      <c r="N18">
        <v>0.4678546024885758</v>
      </c>
      <c r="P18">
        <v>0.23693977005543301</v>
      </c>
      <c r="Q18">
        <v>4.4548728404478648E-2</v>
      </c>
      <c r="R18">
        <v>5.3915561544632413E-3</v>
      </c>
      <c r="S18">
        <v>3.2604719044109817E-2</v>
      </c>
      <c r="T18">
        <v>0.7322351170683854</v>
      </c>
      <c r="U18">
        <v>2.365175264181258E-2</v>
      </c>
      <c r="V18">
        <v>1.7359086152361449E-2</v>
      </c>
      <c r="W18">
        <v>2.7048039102306919E-2</v>
      </c>
    </row>
    <row r="19" spans="1:23" x14ac:dyDescent="0.3">
      <c r="A19" t="s">
        <v>363</v>
      </c>
      <c r="B19" s="44">
        <v>44309.595311226847</v>
      </c>
      <c r="C19" t="s">
        <v>370</v>
      </c>
      <c r="G19">
        <v>979.02290257961727</v>
      </c>
      <c r="H19">
        <v>95.139606888520987</v>
      </c>
      <c r="I19">
        <v>2.3916560571970198</v>
      </c>
      <c r="J19">
        <v>2.836359691240161</v>
      </c>
      <c r="K19">
        <v>26.66962520871602</v>
      </c>
      <c r="L19">
        <v>-3.180739940675241E-3</v>
      </c>
      <c r="M19">
        <v>0.19118126514650499</v>
      </c>
      <c r="N19">
        <v>0.54293398467158316</v>
      </c>
      <c r="P19">
        <v>0.62844802531492971</v>
      </c>
      <c r="Q19">
        <v>0.1070713926966487</v>
      </c>
      <c r="R19">
        <v>7.2388105615055652E-3</v>
      </c>
      <c r="S19">
        <v>3.7256328085678483E-2</v>
      </c>
      <c r="T19">
        <v>0.96781702504080813</v>
      </c>
      <c r="U19">
        <v>3.9295419005837141E-2</v>
      </c>
      <c r="V19">
        <v>1.8495413729475042E-2</v>
      </c>
      <c r="W19">
        <v>4.1370015840163817E-2</v>
      </c>
    </row>
    <row r="20" spans="1:23" x14ac:dyDescent="0.3">
      <c r="A20" t="s">
        <v>361</v>
      </c>
      <c r="B20" s="44">
        <v>44310.601141273153</v>
      </c>
      <c r="C20" t="s">
        <v>370</v>
      </c>
      <c r="G20">
        <v>5.3535387054921637</v>
      </c>
      <c r="H20">
        <v>-5.3340532868235382E-2</v>
      </c>
      <c r="I20">
        <v>-4.2543443466900163E-3</v>
      </c>
      <c r="J20">
        <v>8.3268133528980867E-2</v>
      </c>
      <c r="K20">
        <v>46.508858042011568</v>
      </c>
      <c r="L20">
        <v>-2.0664383340314119E-2</v>
      </c>
      <c r="M20">
        <v>0.20778038004236779</v>
      </c>
      <c r="N20">
        <v>0.4743220938629632</v>
      </c>
      <c r="P20">
        <v>0.22986879696718571</v>
      </c>
      <c r="Q20">
        <v>5.4140747753002337E-2</v>
      </c>
      <c r="R20">
        <v>2.1443525157613151E-3</v>
      </c>
      <c r="S20">
        <v>4.1543847022335462E-2</v>
      </c>
      <c r="T20">
        <v>0.93559364437736559</v>
      </c>
      <c r="U20">
        <v>4.5003558154401747E-2</v>
      </c>
      <c r="V20">
        <v>3.2767047736418822E-2</v>
      </c>
      <c r="W20">
        <v>6.2179581390978997E-2</v>
      </c>
    </row>
    <row r="21" spans="1:23" x14ac:dyDescent="0.3">
      <c r="A21" t="s">
        <v>360</v>
      </c>
      <c r="B21" s="44">
        <v>44314.632768692129</v>
      </c>
      <c r="C21" t="s">
        <v>370</v>
      </c>
      <c r="G21">
        <v>3.4431245625981091</v>
      </c>
      <c r="H21">
        <v>0.1013210181403018</v>
      </c>
      <c r="I21">
        <v>2.8461058965407738E-4</v>
      </c>
      <c r="J21">
        <v>8.7854425827569756E-3</v>
      </c>
      <c r="K21">
        <v>21.60866095564861</v>
      </c>
      <c r="L21">
        <v>2.2802147009590538E-2</v>
      </c>
      <c r="M21">
        <v>6.6186082653509282E-2</v>
      </c>
      <c r="N21">
        <v>0.47775192440005582</v>
      </c>
      <c r="P21">
        <v>0.1079084819442324</v>
      </c>
      <c r="Q21">
        <v>2.4944638198455792E-2</v>
      </c>
      <c r="R21">
        <v>7.0618655812418254E-4</v>
      </c>
      <c r="S21">
        <v>3.3759120908489752E-2</v>
      </c>
      <c r="T21">
        <v>0.73687329199974239</v>
      </c>
      <c r="U21">
        <v>2.8170917626345399E-2</v>
      </c>
      <c r="V21">
        <v>2.0389621201166611E-2</v>
      </c>
      <c r="W21">
        <v>2.7072396983401071E-2</v>
      </c>
    </row>
    <row r="22" spans="1:23" x14ac:dyDescent="0.3">
      <c r="A22" t="s">
        <v>356</v>
      </c>
      <c r="B22" s="44">
        <v>44321.4641333912</v>
      </c>
      <c r="C22" t="s">
        <v>370</v>
      </c>
      <c r="F22">
        <v>4.3378376442271698</v>
      </c>
      <c r="G22">
        <v>4.5777267180369794</v>
      </c>
      <c r="H22">
        <v>-4.5851396948630448E-2</v>
      </c>
      <c r="I22">
        <v>-3.7706510474888751E-3</v>
      </c>
      <c r="J22">
        <v>2.7851593270361841E-2</v>
      </c>
      <c r="K22">
        <v>38.442351997898761</v>
      </c>
      <c r="L22">
        <v>7.4425330976545342E-2</v>
      </c>
      <c r="M22">
        <v>0.21336033390092299</v>
      </c>
      <c r="N22">
        <v>0.48125911612383271</v>
      </c>
      <c r="O22">
        <v>0.14476822322358651</v>
      </c>
      <c r="P22">
        <v>0.16565083166162761</v>
      </c>
      <c r="Q22">
        <v>3.6181558605604673E-2</v>
      </c>
      <c r="R22">
        <v>1.6785464403288131E-3</v>
      </c>
      <c r="S22">
        <v>5.1394375352042942E-2</v>
      </c>
      <c r="T22">
        <v>1.1987192560086379</v>
      </c>
      <c r="U22">
        <v>4.7311188352478592E-2</v>
      </c>
      <c r="V22">
        <v>3.8814436472232178E-2</v>
      </c>
      <c r="W22">
        <v>4.2693642218427613E-2</v>
      </c>
    </row>
    <row r="23" spans="1:23" x14ac:dyDescent="0.3">
      <c r="A23" t="s">
        <v>345</v>
      </c>
      <c r="B23" s="44">
        <v>44337.526822812499</v>
      </c>
      <c r="C23" t="s">
        <v>370</v>
      </c>
      <c r="F23">
        <v>3.0245073200011801</v>
      </c>
      <c r="G23">
        <v>3.0298800929912431</v>
      </c>
      <c r="H23">
        <v>-2.7460378790238119E-2</v>
      </c>
      <c r="I23">
        <v>-1.593380007519303E-3</v>
      </c>
      <c r="J23">
        <v>-2.230363944920288E-2</v>
      </c>
      <c r="K23">
        <v>26.11311920885003</v>
      </c>
      <c r="L23">
        <v>8.4431734933365296E-2</v>
      </c>
      <c r="M23">
        <v>0.10672665997021499</v>
      </c>
      <c r="N23">
        <v>0.41322012354668219</v>
      </c>
      <c r="O23">
        <v>9.1637475888090861E-2</v>
      </c>
      <c r="P23">
        <v>0.16156242472515719</v>
      </c>
      <c r="Q23">
        <v>4.7826328303052112E-2</v>
      </c>
      <c r="R23">
        <v>1.114805840477072E-3</v>
      </c>
      <c r="S23">
        <v>4.4567389268515382E-2</v>
      </c>
      <c r="T23">
        <v>0.83475030313613519</v>
      </c>
      <c r="U23">
        <v>4.0127495044255272E-2</v>
      </c>
      <c r="V23">
        <v>1.422995840339422E-2</v>
      </c>
      <c r="W23">
        <v>3.3172144095294467E-2</v>
      </c>
    </row>
    <row r="24" spans="1:23" x14ac:dyDescent="0.3">
      <c r="A24" t="s">
        <v>358</v>
      </c>
      <c r="B24" s="44">
        <v>44372.499718252308</v>
      </c>
      <c r="C24" t="s">
        <v>370</v>
      </c>
      <c r="F24">
        <v>40.384567821768101</v>
      </c>
      <c r="G24">
        <v>41.456223821690791</v>
      </c>
      <c r="H24">
        <v>-8.5763251602434323E-3</v>
      </c>
      <c r="I24">
        <v>-1.354409385685747E-3</v>
      </c>
      <c r="J24">
        <v>4.3947279690433223E-2</v>
      </c>
      <c r="K24">
        <v>306.87073185593732</v>
      </c>
      <c r="L24">
        <v>0.18360822631064311</v>
      </c>
      <c r="M24">
        <v>0.95795933004078326</v>
      </c>
      <c r="N24">
        <v>0.46561660854717901</v>
      </c>
      <c r="O24">
        <v>6.086322552092284E-2</v>
      </c>
      <c r="P24">
        <v>7.3733167285140372E-2</v>
      </c>
      <c r="Q24">
        <v>2.9572979613983939E-2</v>
      </c>
      <c r="R24">
        <v>7.3245204614756881E-4</v>
      </c>
      <c r="S24">
        <v>2.2772130705993071E-2</v>
      </c>
      <c r="T24">
        <v>0.4078001084206076</v>
      </c>
      <c r="U24">
        <v>2.9296542429582819E-2</v>
      </c>
      <c r="V24">
        <v>2.5320038390618329E-2</v>
      </c>
      <c r="W24">
        <v>2.980497355454402E-2</v>
      </c>
    </row>
    <row r="25" spans="1:23" x14ac:dyDescent="0.3">
      <c r="A25" t="s">
        <v>359</v>
      </c>
      <c r="B25" s="44">
        <v>44373.583220752313</v>
      </c>
      <c r="C25" t="s">
        <v>370</v>
      </c>
      <c r="F25">
        <v>2.2747002309998949</v>
      </c>
      <c r="G25">
        <v>2.3538314341049391</v>
      </c>
      <c r="H25">
        <v>-1.9431453415625789E-2</v>
      </c>
      <c r="I25">
        <v>-1.52705811774411E-3</v>
      </c>
      <c r="J25">
        <v>2.8776262662424841E-2</v>
      </c>
      <c r="K25">
        <v>19.510447642823909</v>
      </c>
      <c r="L25">
        <v>5.4098882457629109E-2</v>
      </c>
      <c r="M25">
        <v>0.109386611154979</v>
      </c>
      <c r="N25">
        <v>0.37209301583685372</v>
      </c>
      <c r="O25">
        <v>5.0480375026631323E-2</v>
      </c>
      <c r="P25">
        <v>8.1466857912148971E-2</v>
      </c>
      <c r="Q25">
        <v>2.5741873633201542E-2</v>
      </c>
      <c r="R25">
        <v>5.9189499331354246E-4</v>
      </c>
      <c r="S25">
        <v>2.8819794448923269E-2</v>
      </c>
      <c r="T25">
        <v>0.54977043253851454</v>
      </c>
      <c r="U25">
        <v>2.329763031086406E-2</v>
      </c>
      <c r="V25">
        <v>1.826449013109099E-2</v>
      </c>
      <c r="W25">
        <v>2.6980050506200139E-2</v>
      </c>
    </row>
    <row r="26" spans="1:23" x14ac:dyDescent="0.3">
      <c r="A26" t="s">
        <v>367</v>
      </c>
      <c r="B26" s="44">
        <v>44377.529528263891</v>
      </c>
      <c r="C26" t="s">
        <v>370</v>
      </c>
      <c r="F26">
        <v>2.865338137292611</v>
      </c>
      <c r="G26">
        <v>2.8632716539604379</v>
      </c>
      <c r="H26">
        <v>-0.20960423401431241</v>
      </c>
      <c r="I26">
        <v>-3.950810375275826E-3</v>
      </c>
      <c r="J26">
        <v>-0.15845270352662211</v>
      </c>
      <c r="K26">
        <v>27.845965681850871</v>
      </c>
      <c r="L26">
        <v>-0.15176877157457519</v>
      </c>
      <c r="M26">
        <v>0.1173422622758289</v>
      </c>
      <c r="N26">
        <v>0.33894131553327461</v>
      </c>
      <c r="O26">
        <v>0.1512764062599955</v>
      </c>
      <c r="P26">
        <v>0.14371227581999441</v>
      </c>
      <c r="Q26">
        <v>4.6074998488007397E-2</v>
      </c>
      <c r="R26">
        <v>1.1610763842004961E-3</v>
      </c>
      <c r="S26">
        <v>4.7624290358055037E-2</v>
      </c>
      <c r="T26">
        <v>0.65872996889666047</v>
      </c>
      <c r="U26">
        <v>3.1627796887261563E-2</v>
      </c>
      <c r="V26">
        <v>2.2171810461474119E-2</v>
      </c>
      <c r="W26">
        <v>4.8965282135201432E-2</v>
      </c>
    </row>
    <row r="27" spans="1:23" x14ac:dyDescent="0.3">
      <c r="A27" t="s">
        <v>368</v>
      </c>
      <c r="B27" s="44">
        <v>44384.516713171302</v>
      </c>
      <c r="C27" t="s">
        <v>370</v>
      </c>
      <c r="F27">
        <v>1.559077681757757</v>
      </c>
      <c r="G27">
        <v>1.643949903966939</v>
      </c>
      <c r="H27">
        <v>-0.16856201347055269</v>
      </c>
      <c r="I27">
        <v>-4.9172366535171395E-4</v>
      </c>
      <c r="J27">
        <v>-0.17708314511449899</v>
      </c>
      <c r="K27">
        <v>14.19399703415891</v>
      </c>
      <c r="L27">
        <v>-0.1106651843512757</v>
      </c>
      <c r="M27">
        <v>5.5752928738365452E-2</v>
      </c>
      <c r="N27">
        <v>0.28844827865815559</v>
      </c>
      <c r="O27">
        <v>6.4405271878084022E-2</v>
      </c>
      <c r="P27">
        <v>8.1389593641211136E-2</v>
      </c>
      <c r="Q27">
        <v>2.8046408959987369E-2</v>
      </c>
      <c r="R27">
        <v>4.5655293775393932E-4</v>
      </c>
      <c r="S27">
        <v>3.0265748723975881E-2</v>
      </c>
      <c r="T27">
        <v>0.56526006088546243</v>
      </c>
      <c r="U27">
        <v>2.75459469033838E-2</v>
      </c>
      <c r="V27">
        <v>1.7126630640918929E-2</v>
      </c>
      <c r="W27">
        <v>2.8099997167382821E-2</v>
      </c>
    </row>
    <row r="28" spans="1:23" x14ac:dyDescent="0.3">
      <c r="A28" t="s">
        <v>349</v>
      </c>
      <c r="B28" s="44">
        <v>44384.810376712972</v>
      </c>
      <c r="C28" t="s">
        <v>370</v>
      </c>
      <c r="F28">
        <v>3.0889159185463768</v>
      </c>
      <c r="G28">
        <v>3.4873767458425542</v>
      </c>
      <c r="H28">
        <v>-0.19469749607247969</v>
      </c>
      <c r="I28">
        <v>-8.3661950832336629E-4</v>
      </c>
      <c r="J28">
        <v>-0.17339668427198171</v>
      </c>
      <c r="K28">
        <v>43.675160303546463</v>
      </c>
      <c r="L28">
        <v>-0.1938722810576011</v>
      </c>
      <c r="M28">
        <v>0.26342141290833171</v>
      </c>
      <c r="N28">
        <v>0.12605883714032681</v>
      </c>
      <c r="O28">
        <v>0.1737300930519097</v>
      </c>
      <c r="P28">
        <v>0.23958284919221121</v>
      </c>
      <c r="Q28">
        <v>4.0114945339389883E-2</v>
      </c>
      <c r="R28">
        <v>8.0181275309885384E-4</v>
      </c>
      <c r="S28">
        <v>3.9503162669776319E-2</v>
      </c>
      <c r="T28">
        <v>2.2331665988248561</v>
      </c>
      <c r="U28">
        <v>3.2504120466337313E-2</v>
      </c>
      <c r="V28">
        <v>1.7738878323709791E-2</v>
      </c>
      <c r="W28">
        <v>3.600616539838699E-2</v>
      </c>
    </row>
    <row r="29" spans="1:23" x14ac:dyDescent="0.3">
      <c r="A29" t="s">
        <v>342</v>
      </c>
      <c r="B29" s="44">
        <v>44389.526550833332</v>
      </c>
      <c r="C29" t="s">
        <v>370</v>
      </c>
      <c r="F29">
        <v>11.22663097806886</v>
      </c>
      <c r="G29">
        <v>12.07550006424823</v>
      </c>
      <c r="H29">
        <v>-2.528027318811894E-2</v>
      </c>
      <c r="I29">
        <v>1.924276615616804E-3</v>
      </c>
      <c r="J29">
        <v>-0.15789744101793249</v>
      </c>
      <c r="K29">
        <v>136.4065872806064</v>
      </c>
      <c r="L29">
        <v>-5.918871164043174E-2</v>
      </c>
      <c r="M29">
        <v>0.71525776642910821</v>
      </c>
      <c r="N29">
        <v>0.28302246309097251</v>
      </c>
      <c r="O29">
        <v>0.25836267578015171</v>
      </c>
      <c r="P29">
        <v>0.28134889899625182</v>
      </c>
      <c r="Q29">
        <v>3.3721307843001647E-2</v>
      </c>
      <c r="R29">
        <v>1.36432605000673E-3</v>
      </c>
      <c r="S29">
        <v>4.4159049320017699E-2</v>
      </c>
      <c r="T29">
        <v>3.3159153400068599</v>
      </c>
      <c r="U29">
        <v>2.6879122512239981E-2</v>
      </c>
      <c r="V29">
        <v>2.5415979806501211E-2</v>
      </c>
      <c r="W29">
        <v>2.9906211193120959E-2</v>
      </c>
    </row>
    <row r="30" spans="1:23" x14ac:dyDescent="0.3">
      <c r="A30" t="s">
        <v>351</v>
      </c>
      <c r="B30" s="44">
        <v>44400.535140023138</v>
      </c>
      <c r="C30" t="s">
        <v>370</v>
      </c>
      <c r="F30">
        <v>12.19526551833715</v>
      </c>
      <c r="G30">
        <v>12.53906430176488</v>
      </c>
      <c r="H30">
        <v>-3.2585191612305192E-2</v>
      </c>
      <c r="I30">
        <v>-1.114266155560021E-4</v>
      </c>
      <c r="J30">
        <v>-6.1579447302513177E-2</v>
      </c>
      <c r="K30">
        <v>86.258737976819617</v>
      </c>
      <c r="L30">
        <v>-4.1555211298120773E-2</v>
      </c>
      <c r="M30">
        <v>0.40470242953233432</v>
      </c>
      <c r="N30">
        <v>0.66763584977853452</v>
      </c>
      <c r="O30">
        <v>0.25510903522013539</v>
      </c>
      <c r="P30">
        <v>0.27285199503830893</v>
      </c>
      <c r="Q30">
        <v>2.7536095422388881E-2</v>
      </c>
      <c r="R30">
        <v>6.574084640210661E-4</v>
      </c>
      <c r="S30">
        <v>3.1127908092785081E-2</v>
      </c>
      <c r="T30">
        <v>1.6483917247216651</v>
      </c>
      <c r="U30">
        <v>2.4875116033747251E-2</v>
      </c>
      <c r="V30">
        <v>1.3800364815643829E-2</v>
      </c>
      <c r="W30">
        <v>2.3795489924508969E-2</v>
      </c>
    </row>
    <row r="31" spans="1:23" x14ac:dyDescent="0.3">
      <c r="A31" t="s">
        <v>354</v>
      </c>
      <c r="B31" s="44">
        <v>44406.569269780091</v>
      </c>
      <c r="C31" t="s">
        <v>370</v>
      </c>
      <c r="F31">
        <v>8.186791309361654</v>
      </c>
      <c r="G31">
        <v>8.3420932338122</v>
      </c>
      <c r="H31">
        <v>-1.583340496306818E-3</v>
      </c>
      <c r="I31">
        <v>-7.9539263722661072E-5</v>
      </c>
      <c r="J31">
        <v>-7.6120215577665823E-2</v>
      </c>
      <c r="K31">
        <v>58.841899899523703</v>
      </c>
      <c r="L31">
        <v>-1.881501230485742E-2</v>
      </c>
      <c r="M31">
        <v>0.23192217360960171</v>
      </c>
      <c r="N31">
        <v>0.64541814203367276</v>
      </c>
      <c r="O31">
        <v>0.12970450888147519</v>
      </c>
      <c r="P31">
        <v>0.1605263123002737</v>
      </c>
      <c r="Q31">
        <v>4.1629252988952203E-2</v>
      </c>
      <c r="R31">
        <v>8.5023072004805145E-4</v>
      </c>
      <c r="S31">
        <v>2.8929948556781888E-2</v>
      </c>
      <c r="T31">
        <v>0.92606275225990953</v>
      </c>
      <c r="U31">
        <v>3.1756328552056928E-2</v>
      </c>
      <c r="V31">
        <v>1.8537791357030261E-2</v>
      </c>
      <c r="W31">
        <v>3.1675426017969147E-2</v>
      </c>
    </row>
    <row r="32" spans="1:23" x14ac:dyDescent="0.3">
      <c r="A32" t="s">
        <v>343</v>
      </c>
      <c r="B32" s="44">
        <v>44410.464135925933</v>
      </c>
      <c r="C32" t="s">
        <v>370</v>
      </c>
      <c r="F32">
        <v>7.5478202947433184</v>
      </c>
      <c r="G32">
        <v>7.5976672824497768</v>
      </c>
      <c r="H32">
        <v>2.0613601271827521E-2</v>
      </c>
      <c r="I32">
        <v>-1.487801670188915E-4</v>
      </c>
      <c r="J32">
        <v>-9.2748889081409894E-2</v>
      </c>
      <c r="K32">
        <v>53.958266732679043</v>
      </c>
      <c r="L32">
        <v>2.576380723768323E-2</v>
      </c>
      <c r="M32">
        <v>0.1668803552938751</v>
      </c>
      <c r="N32">
        <v>0.61519319847453435</v>
      </c>
      <c r="O32">
        <v>9.7618713721208158E-2</v>
      </c>
      <c r="P32">
        <v>0.15050412215390019</v>
      </c>
      <c r="Q32">
        <v>3.0241050818961109E-2</v>
      </c>
      <c r="R32">
        <v>5.6733277273479416E-4</v>
      </c>
      <c r="S32">
        <v>2.6720663596145961E-2</v>
      </c>
      <c r="T32">
        <v>0.76428676411704888</v>
      </c>
      <c r="U32">
        <v>3.0800504749492499E-2</v>
      </c>
      <c r="V32">
        <v>1.9921781974175171E-2</v>
      </c>
      <c r="W32">
        <v>2.3017603039384469E-2</v>
      </c>
    </row>
    <row r="33" spans="1:23" x14ac:dyDescent="0.3">
      <c r="A33" t="s">
        <v>344</v>
      </c>
      <c r="B33" s="44">
        <v>44410.685956307869</v>
      </c>
      <c r="C33" t="s">
        <v>370</v>
      </c>
      <c r="F33">
        <v>8.7659511559232062</v>
      </c>
      <c r="G33">
        <v>8.9229591791876821</v>
      </c>
      <c r="H33">
        <v>4.0839223989391847E-2</v>
      </c>
      <c r="I33">
        <v>3.469376306624731E-3</v>
      </c>
      <c r="J33">
        <v>-2.4929946446284979E-2</v>
      </c>
      <c r="K33">
        <v>56.933181380167099</v>
      </c>
      <c r="L33">
        <v>-2.1614885070273149E-2</v>
      </c>
      <c r="M33">
        <v>0.25673469664188409</v>
      </c>
      <c r="N33">
        <v>0.50087316175036323</v>
      </c>
      <c r="O33">
        <v>0.1074401933536786</v>
      </c>
      <c r="P33">
        <v>0.15108548883339171</v>
      </c>
      <c r="Q33">
        <v>3.4525352391252137E-2</v>
      </c>
      <c r="R33">
        <v>7.0213116239452398E-4</v>
      </c>
      <c r="S33">
        <v>3.4549195638384503E-2</v>
      </c>
      <c r="T33">
        <v>0.70067349927648126</v>
      </c>
      <c r="U33">
        <v>3.4078927475315678E-2</v>
      </c>
      <c r="V33">
        <v>2.281274562101036E-2</v>
      </c>
      <c r="W33">
        <v>3.5528114032383207E-2</v>
      </c>
    </row>
    <row r="34" spans="1:23" x14ac:dyDescent="0.3">
      <c r="A34" t="s">
        <v>362</v>
      </c>
      <c r="B34" s="44">
        <v>44424.513608854169</v>
      </c>
      <c r="C34" t="s">
        <v>370</v>
      </c>
    </row>
    <row r="35" spans="1:23" x14ac:dyDescent="0.3">
      <c r="A35" t="s">
        <v>362</v>
      </c>
      <c r="B35" s="44">
        <v>44424.654446469911</v>
      </c>
      <c r="C35" t="s">
        <v>371</v>
      </c>
    </row>
    <row r="36" spans="1:23" x14ac:dyDescent="0.3">
      <c r="A36" t="s">
        <v>350</v>
      </c>
      <c r="B36" s="44">
        <v>44453.442799826393</v>
      </c>
      <c r="C36" t="s">
        <v>370</v>
      </c>
      <c r="F36">
        <v>5.1147601203663742</v>
      </c>
      <c r="G36">
        <v>5.3014620354876687</v>
      </c>
      <c r="H36">
        <v>-3.2587062788661809E-2</v>
      </c>
      <c r="I36">
        <v>-4.6628307458117517E-4</v>
      </c>
      <c r="J36">
        <v>-6.0137487064246299E-2</v>
      </c>
      <c r="K36">
        <v>36.995476510103821</v>
      </c>
      <c r="L36">
        <v>-4.1496255654140411E-2</v>
      </c>
      <c r="M36">
        <v>0.1993011476087487</v>
      </c>
      <c r="N36">
        <v>0.50315244897401412</v>
      </c>
      <c r="O36">
        <v>6.5816041801279757E-2</v>
      </c>
      <c r="P36">
        <v>8.3319305958854631E-2</v>
      </c>
      <c r="Q36">
        <v>3.0341522530878809E-2</v>
      </c>
      <c r="R36">
        <v>4.8061969366307598E-4</v>
      </c>
      <c r="S36">
        <v>2.814648173869469E-2</v>
      </c>
      <c r="T36">
        <v>0.48784134713441002</v>
      </c>
      <c r="U36">
        <v>2.472955276722338E-2</v>
      </c>
      <c r="V36">
        <v>2.442944439217001E-2</v>
      </c>
      <c r="W36">
        <v>2.8559331529256111E-2</v>
      </c>
    </row>
    <row r="37" spans="1:23" x14ac:dyDescent="0.3">
      <c r="A37" t="s">
        <v>348</v>
      </c>
      <c r="B37" s="44">
        <v>44456.84363023148</v>
      </c>
      <c r="C37" t="s">
        <v>370</v>
      </c>
      <c r="F37">
        <v>1285.8194956802261</v>
      </c>
      <c r="G37">
        <v>1321.8755062193879</v>
      </c>
      <c r="H37">
        <v>126.9999741046479</v>
      </c>
      <c r="I37">
        <v>3.097901985842948</v>
      </c>
      <c r="J37">
        <v>3.6089198148388131</v>
      </c>
      <c r="K37">
        <v>119.1953250604018</v>
      </c>
      <c r="L37">
        <v>2.0150174773194249E-3</v>
      </c>
      <c r="M37">
        <v>0.65095867419422293</v>
      </c>
      <c r="N37">
        <v>0.52624740949045812</v>
      </c>
      <c r="O37">
        <v>0.4045308783786799</v>
      </c>
      <c r="P37">
        <v>0.45810605665045218</v>
      </c>
      <c r="Q37">
        <v>0.1037883724470236</v>
      </c>
      <c r="R37">
        <v>1.2857591990345019E-2</v>
      </c>
      <c r="S37">
        <v>5.7097422474380211E-2</v>
      </c>
      <c r="T37">
        <v>2.5146444721350258</v>
      </c>
      <c r="U37">
        <v>5.0111814771902678E-2</v>
      </c>
      <c r="V37">
        <v>3.024909666752032E-2</v>
      </c>
      <c r="W37">
        <v>6.4975265324869108E-2</v>
      </c>
    </row>
    <row r="38" spans="1:23" x14ac:dyDescent="0.3">
      <c r="A38" t="s">
        <v>346</v>
      </c>
      <c r="B38" s="44">
        <v>44488.479691840279</v>
      </c>
      <c r="C38" t="s">
        <v>370</v>
      </c>
      <c r="F38">
        <v>13.59380623944279</v>
      </c>
      <c r="G38">
        <v>14.11367139859497</v>
      </c>
      <c r="H38">
        <v>0.44632448227402272</v>
      </c>
      <c r="I38">
        <v>1.14914119975281E-2</v>
      </c>
      <c r="K38">
        <v>68.891588129098849</v>
      </c>
      <c r="M38">
        <v>0.1825416389453339</v>
      </c>
      <c r="N38">
        <v>0.49797390280724541</v>
      </c>
      <c r="O38">
        <v>0.31211873533237849</v>
      </c>
      <c r="P38">
        <v>0.31939832711929478</v>
      </c>
      <c r="Q38">
        <v>2.20813363472958E-2</v>
      </c>
      <c r="R38">
        <v>4.6075351083887023E-4</v>
      </c>
      <c r="T38">
        <v>1.322863032706435</v>
      </c>
      <c r="V38">
        <v>2.4821568561117582E-2</v>
      </c>
      <c r="W38">
        <v>3.0436745777769392E-2</v>
      </c>
    </row>
    <row r="39" spans="1:23" x14ac:dyDescent="0.3">
      <c r="A39" t="s">
        <v>357</v>
      </c>
      <c r="B39" s="44">
        <v>44502.465928807869</v>
      </c>
      <c r="C39" t="s">
        <v>370</v>
      </c>
      <c r="F39">
        <v>14.81083655792925</v>
      </c>
      <c r="G39">
        <v>15.262950037529521</v>
      </c>
      <c r="H39">
        <v>0.61413904165227851</v>
      </c>
      <c r="I39">
        <v>1.449882807814229E-2</v>
      </c>
      <c r="K39">
        <v>65.673435491312219</v>
      </c>
      <c r="M39">
        <v>0.1886682301470998</v>
      </c>
      <c r="N39">
        <v>0.54566524299521046</v>
      </c>
      <c r="O39">
        <v>0.45620692444205918</v>
      </c>
      <c r="P39">
        <v>0.47007229262773159</v>
      </c>
      <c r="Q39">
        <v>2.6392391617477761E-2</v>
      </c>
      <c r="R39">
        <v>6.3967127878889114E-4</v>
      </c>
      <c r="T39">
        <v>1.6802605951602461</v>
      </c>
      <c r="V39">
        <v>2.0649305254000321E-2</v>
      </c>
      <c r="W39">
        <v>2.544614503590387E-2</v>
      </c>
    </row>
    <row r="40" spans="1:23" x14ac:dyDescent="0.3">
      <c r="A40" t="s">
        <v>347</v>
      </c>
      <c r="B40" s="44">
        <v>44529.523182129633</v>
      </c>
      <c r="C40" t="s">
        <v>370</v>
      </c>
      <c r="F40">
        <v>17.56652699092292</v>
      </c>
      <c r="G40">
        <v>17.600951999703561</v>
      </c>
      <c r="H40">
        <v>-7.1169521787377713E-3</v>
      </c>
      <c r="I40">
        <v>-1.0023881659632159E-3</v>
      </c>
      <c r="J40">
        <v>-6.6031579386048117E-2</v>
      </c>
      <c r="K40">
        <v>134.0596878338385</v>
      </c>
      <c r="L40">
        <v>5.114064081949839E-3</v>
      </c>
      <c r="M40">
        <v>0.3744967195307834</v>
      </c>
      <c r="N40">
        <v>0.69640999178908924</v>
      </c>
      <c r="O40">
        <v>0.42379209856886052</v>
      </c>
      <c r="P40">
        <v>0.44307374526127691</v>
      </c>
      <c r="Q40">
        <v>5.1448305591330512E-2</v>
      </c>
      <c r="R40">
        <v>2.463570294405814E-3</v>
      </c>
      <c r="S40">
        <v>5.3978915035138263E-2</v>
      </c>
      <c r="T40">
        <v>3.3178646260459019</v>
      </c>
      <c r="U40">
        <v>4.4851345717365543E-2</v>
      </c>
      <c r="V40">
        <v>4.8243952249733248E-2</v>
      </c>
      <c r="W40">
        <v>4.6516490875123988E-2</v>
      </c>
    </row>
    <row r="41" spans="1:23" x14ac:dyDescent="0.3">
      <c r="A41" t="s">
        <v>352</v>
      </c>
      <c r="B41" s="44">
        <v>44536.429560196761</v>
      </c>
      <c r="C41" t="s">
        <v>370</v>
      </c>
      <c r="F41">
        <v>24.149841534743071</v>
      </c>
      <c r="G41">
        <v>25.11032022845448</v>
      </c>
      <c r="H41">
        <v>0.95116626626238221</v>
      </c>
      <c r="I41">
        <v>2.2598233764442879E-2</v>
      </c>
      <c r="K41">
        <v>112.6534131427249</v>
      </c>
      <c r="M41">
        <v>0.3431774828842023</v>
      </c>
      <c r="N41">
        <v>0.86185750436982034</v>
      </c>
      <c r="O41">
        <v>1.005279646281459</v>
      </c>
      <c r="P41">
        <v>1.0238441977284449</v>
      </c>
      <c r="Q41">
        <v>4.7370512921539237E-2</v>
      </c>
      <c r="R41">
        <v>1.325507499111865E-3</v>
      </c>
      <c r="T41">
        <v>3.9433438833031111</v>
      </c>
      <c r="V41">
        <v>1.8544014384682009E-2</v>
      </c>
      <c r="W41">
        <v>2.2939475838853491E-2</v>
      </c>
    </row>
    <row r="42" spans="1:23" x14ac:dyDescent="0.3">
      <c r="A42" t="s">
        <v>353</v>
      </c>
      <c r="B42" s="44">
        <v>44536.59807857639</v>
      </c>
      <c r="C42" t="s">
        <v>370</v>
      </c>
    </row>
    <row r="43" spans="1:23" x14ac:dyDescent="0.3">
      <c r="A43" t="s">
        <v>355</v>
      </c>
      <c r="B43" s="44">
        <v>44536.834360856483</v>
      </c>
      <c r="C43" t="s">
        <v>370</v>
      </c>
      <c r="F43">
        <v>38.107563024389911</v>
      </c>
      <c r="G43">
        <v>39.45488560837461</v>
      </c>
      <c r="H43">
        <v>1.5182060080515021</v>
      </c>
      <c r="I43">
        <v>3.5657635482671361E-2</v>
      </c>
      <c r="K43">
        <v>176.97800957702461</v>
      </c>
      <c r="M43">
        <v>0.42771570542673942</v>
      </c>
      <c r="N43">
        <v>0.817723933796207</v>
      </c>
      <c r="O43">
        <v>1.4426230590311151</v>
      </c>
      <c r="P43">
        <v>1.4684592589757539</v>
      </c>
      <c r="Q43">
        <v>6.6296133984866584E-2</v>
      </c>
      <c r="R43">
        <v>1.615411908681597E-3</v>
      </c>
      <c r="T43">
        <v>6.1987520541269214</v>
      </c>
      <c r="V43">
        <v>2.2785388464353139E-2</v>
      </c>
      <c r="W43">
        <v>2.7268590582370151E-2</v>
      </c>
    </row>
    <row r="44" spans="1:23" x14ac:dyDescent="0.3">
      <c r="A44" t="s">
        <v>366</v>
      </c>
      <c r="B44" s="44">
        <v>44541.641297013892</v>
      </c>
      <c r="C44" t="s">
        <v>370</v>
      </c>
      <c r="F44">
        <v>14.040611203567821</v>
      </c>
      <c r="G44">
        <v>14.53218703459798</v>
      </c>
      <c r="H44">
        <v>0.50064072153162786</v>
      </c>
      <c r="I44">
        <v>1.1896255175110341E-2</v>
      </c>
      <c r="K44">
        <v>69.72823464501171</v>
      </c>
      <c r="M44">
        <v>0.22042890938917131</v>
      </c>
      <c r="N44">
        <v>0.3760089795600387</v>
      </c>
      <c r="O44">
        <v>0.32541170108645562</v>
      </c>
      <c r="P44">
        <v>0.33785676135262582</v>
      </c>
      <c r="Q44">
        <v>2.117102404598644E-2</v>
      </c>
      <c r="R44">
        <v>5.2281590209205453E-4</v>
      </c>
      <c r="T44">
        <v>1.3161316024866081</v>
      </c>
      <c r="V44">
        <v>1.446045024335966E-2</v>
      </c>
      <c r="W44">
        <v>2.3607850630715368E-2</v>
      </c>
    </row>
    <row r="45" spans="1:23" x14ac:dyDescent="0.3">
      <c r="A45" t="s">
        <v>364</v>
      </c>
      <c r="B45" s="44">
        <v>44590.703386921297</v>
      </c>
      <c r="C45" t="s">
        <v>370</v>
      </c>
      <c r="F45">
        <v>1.736636393386042</v>
      </c>
      <c r="G45">
        <v>1.813767744834881</v>
      </c>
      <c r="H45">
        <v>-0.12099733946350361</v>
      </c>
      <c r="I45">
        <v>-2.336751603975307E-3</v>
      </c>
      <c r="K45">
        <v>16.479464300136371</v>
      </c>
      <c r="M45">
        <v>0.1254821271048874</v>
      </c>
      <c r="N45">
        <v>0.66948514937357984</v>
      </c>
      <c r="O45">
        <v>7.765201904803469E-2</v>
      </c>
      <c r="P45">
        <v>0.12817340086610321</v>
      </c>
      <c r="Q45">
        <v>2.6428805450545888E-2</v>
      </c>
      <c r="R45">
        <v>5.4819331356096212E-4</v>
      </c>
      <c r="T45">
        <v>0.76825815460823443</v>
      </c>
      <c r="V45">
        <v>1.6815837686578829E-2</v>
      </c>
      <c r="W45">
        <v>3.1980975964908162E-2</v>
      </c>
    </row>
    <row r="46" spans="1:23" x14ac:dyDescent="0.3">
      <c r="B46" s="45"/>
      <c r="C46" s="45"/>
    </row>
  </sheetData>
  <sortState ref="A18:Y45">
    <sortCondition ref="B18:B45"/>
  </sortState>
  <conditionalFormatting sqref="A10">
    <cfRule type="containsText" dxfId="10" priority="9" operator="containsText" text="sample">
      <formula>NOT(ISERROR(SEARCH("sample",A10)))</formula>
    </cfRule>
    <cfRule type="containsText" dxfId="9" priority="10" operator="containsText" text="Proc">
      <formula>NOT(ISERROR(SEARCH("Proc",A10)))</formula>
    </cfRule>
    <cfRule type="duplicateValues" dxfId="8" priority="11"/>
  </conditionalFormatting>
  <conditionalFormatting sqref="A13">
    <cfRule type="containsText" dxfId="7" priority="7" operator="containsText" text="Sample">
      <formula>NOT(ISERROR(SEARCH("Sample",A13)))</formula>
    </cfRule>
    <cfRule type="containsText" dxfId="6" priority="8" operator="containsText" text="Proc">
      <formula>NOT(ISERROR(SEARCH("Proc",A13)))</formula>
    </cfRule>
  </conditionalFormatting>
  <conditionalFormatting sqref="B15:C15">
    <cfRule type="containsText" dxfId="5" priority="4" operator="containsText" text="sample">
      <formula>NOT(ISERROR(SEARCH("sample",B15)))</formula>
    </cfRule>
    <cfRule type="containsText" dxfId="4" priority="5" operator="containsText" text="Proc">
      <formula>NOT(ISERROR(SEARCH("Proc",B15)))</formula>
    </cfRule>
    <cfRule type="duplicateValues" dxfId="3" priority="6"/>
  </conditionalFormatting>
  <conditionalFormatting sqref="B16:C16">
    <cfRule type="containsText" dxfId="2" priority="1" operator="containsText" text="sample">
      <formula>NOT(ISERROR(SEARCH("sample",B16)))</formula>
    </cfRule>
    <cfRule type="containsText" dxfId="1" priority="2" operator="containsText" text="Proc">
      <formula>NOT(ISERROR(SEARCH("Proc",B16)))</formula>
    </cfRule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9"/>
  <sheetViews>
    <sheetView topLeftCell="A49" zoomScale="45" zoomScaleNormal="45" workbookViewId="0">
      <selection activeCell="E125" sqref="E125"/>
    </sheetView>
  </sheetViews>
  <sheetFormatPr defaultRowHeight="14.4" x14ac:dyDescent="0.3"/>
  <cols>
    <col min="2" max="2" width="20.77734375" customWidth="1"/>
    <col min="3" max="3" width="11.44140625" customWidth="1"/>
    <col min="4" max="4" width="14.6640625" customWidth="1"/>
    <col min="5" max="5" width="15.33203125" customWidth="1"/>
    <col min="6" max="6" width="13.21875" customWidth="1"/>
    <col min="16" max="16" width="11.88671875" bestFit="1" customWidth="1"/>
    <col min="17" max="18" width="10.5546875" bestFit="1" customWidth="1"/>
    <col min="19" max="19" width="9" bestFit="1" customWidth="1"/>
    <col min="20" max="20" width="9.5546875" bestFit="1" customWidth="1"/>
  </cols>
  <sheetData>
    <row r="1" spans="1:30" x14ac:dyDescent="0.3">
      <c r="A1" t="s">
        <v>12</v>
      </c>
      <c r="B1" t="s">
        <v>1</v>
      </c>
      <c r="C1" t="s">
        <v>12</v>
      </c>
      <c r="D1" t="s">
        <v>13</v>
      </c>
      <c r="E1" s="2" t="s">
        <v>23</v>
      </c>
      <c r="F1" s="2" t="s">
        <v>24</v>
      </c>
      <c r="G1" s="2"/>
      <c r="H1" s="2" t="s">
        <v>25</v>
      </c>
      <c r="I1" s="2"/>
      <c r="J1" s="2" t="s">
        <v>26</v>
      </c>
      <c r="K1" s="2" t="s">
        <v>27</v>
      </c>
      <c r="L1" s="2" t="s">
        <v>28</v>
      </c>
      <c r="M1" s="13" t="s">
        <v>29</v>
      </c>
      <c r="N1" s="13" t="s">
        <v>30</v>
      </c>
      <c r="O1" s="13" t="s">
        <v>31</v>
      </c>
      <c r="P1" s="19" t="s">
        <v>70</v>
      </c>
      <c r="Q1" s="19" t="s">
        <v>71</v>
      </c>
      <c r="R1" s="19" t="s">
        <v>72</v>
      </c>
      <c r="S1" s="19" t="s">
        <v>73</v>
      </c>
      <c r="T1" s="19" t="s">
        <v>74</v>
      </c>
      <c r="U1" s="19" t="s">
        <v>77</v>
      </c>
      <c r="Z1" t="s">
        <v>78</v>
      </c>
      <c r="AA1" t="s">
        <v>79</v>
      </c>
      <c r="AB1" t="s">
        <v>80</v>
      </c>
      <c r="AC1" t="s">
        <v>81</v>
      </c>
    </row>
    <row r="2" spans="1:30" x14ac:dyDescent="0.3">
      <c r="A2" s="8">
        <v>1</v>
      </c>
      <c r="B2" s="21">
        <v>44077.9140625</v>
      </c>
      <c r="C2">
        <v>1</v>
      </c>
      <c r="D2" s="4" t="s">
        <v>51</v>
      </c>
      <c r="E2" s="20">
        <v>7227.0574779999997</v>
      </c>
      <c r="F2" s="20">
        <v>7432.3462419999996</v>
      </c>
      <c r="G2" s="4" t="s">
        <v>10</v>
      </c>
      <c r="H2" s="4">
        <v>750.98775799999999</v>
      </c>
      <c r="I2" s="4" t="s">
        <v>10</v>
      </c>
      <c r="J2" s="4">
        <v>19.664766</v>
      </c>
      <c r="K2" s="4">
        <v>21.348673999999999</v>
      </c>
      <c r="L2" s="4">
        <v>215.43810199999999</v>
      </c>
      <c r="M2" s="4">
        <v>0.132997</v>
      </c>
      <c r="N2" s="4">
        <v>0.608456</v>
      </c>
      <c r="O2" s="4" t="s">
        <v>10</v>
      </c>
      <c r="P2" s="10">
        <f>J2/H2</f>
        <v>2.6185201809907532E-2</v>
      </c>
      <c r="Q2" s="11">
        <f>K2/H2</f>
        <v>2.8427459399411409E-2</v>
      </c>
      <c r="R2" s="11">
        <f>F2/H2</f>
        <v>9.8967608497287909</v>
      </c>
      <c r="S2" s="11">
        <f>E2/H2</f>
        <v>9.6234025135733301</v>
      </c>
      <c r="T2" s="11">
        <f>F2/L2</f>
        <v>34.498754737451222</v>
      </c>
      <c r="U2">
        <f>E2/L2</f>
        <v>33.54586496496335</v>
      </c>
      <c r="AA2">
        <v>9.8048999999999999</v>
      </c>
      <c r="AB2">
        <v>2.903E-2</v>
      </c>
      <c r="AC2">
        <v>0.1019</v>
      </c>
      <c r="AD2">
        <f>(F2-L2*0.11)/H2</f>
        <v>9.8652048210618108</v>
      </c>
    </row>
    <row r="3" spans="1:30" x14ac:dyDescent="0.3">
      <c r="A3" s="8">
        <v>2</v>
      </c>
      <c r="B3" s="21"/>
      <c r="C3">
        <v>2</v>
      </c>
      <c r="D3" s="4" t="s">
        <v>65</v>
      </c>
      <c r="E3" s="20">
        <v>7239.8293279999998</v>
      </c>
      <c r="F3" s="20">
        <v>7444.2268830000003</v>
      </c>
      <c r="G3" s="4" t="s">
        <v>10</v>
      </c>
      <c r="H3" s="4">
        <v>751.96891400000004</v>
      </c>
      <c r="I3" s="4" t="s">
        <v>10</v>
      </c>
      <c r="J3" s="4">
        <v>19.725819999999999</v>
      </c>
      <c r="K3" s="4">
        <v>21.431479</v>
      </c>
      <c r="L3" s="4">
        <v>221.043993</v>
      </c>
      <c r="M3" s="4">
        <v>0.10744099999999999</v>
      </c>
      <c r="N3" s="4">
        <v>0.64393299999999998</v>
      </c>
      <c r="O3" s="4" t="s">
        <v>10</v>
      </c>
      <c r="P3" s="10">
        <f t="shared" ref="P3:P15" si="0">J3/H3</f>
        <v>2.6232227998722827E-2</v>
      </c>
      <c r="Q3" s="11">
        <f t="shared" ref="Q3:Q15" si="1">K3/H3</f>
        <v>2.8500485327243193E-2</v>
      </c>
      <c r="R3" s="11">
        <f t="shared" ref="R3:R15" si="2">F3/H3</f>
        <v>9.8996471056249007</v>
      </c>
      <c r="S3" s="11">
        <f t="shared" ref="S3:S15" si="3">E3/H3</f>
        <v>9.6278306100297115</v>
      </c>
      <c r="T3" s="11">
        <f t="shared" ref="T3:T15" si="4">F3/L3</f>
        <v>33.677580566507409</v>
      </c>
      <c r="U3">
        <f t="shared" ref="U3:U15" si="5">E3/L3</f>
        <v>32.752888824262236</v>
      </c>
    </row>
    <row r="4" spans="1:30" x14ac:dyDescent="0.3">
      <c r="A4" s="8">
        <v>3</v>
      </c>
      <c r="B4" s="21">
        <v>44107.784780092596</v>
      </c>
      <c r="C4">
        <v>3</v>
      </c>
      <c r="D4" s="4" t="s">
        <v>52</v>
      </c>
      <c r="E4" s="20">
        <v>7231.6586530000004</v>
      </c>
      <c r="F4" s="20">
        <v>7438.2236780000003</v>
      </c>
      <c r="G4" s="4" t="s">
        <v>10</v>
      </c>
      <c r="H4" s="4">
        <v>751.53954199999998</v>
      </c>
      <c r="I4" s="4" t="s">
        <v>10</v>
      </c>
      <c r="J4" s="4">
        <v>19.725380000000001</v>
      </c>
      <c r="K4" s="4">
        <v>21.426586</v>
      </c>
      <c r="L4" s="4">
        <v>158.45153099999999</v>
      </c>
      <c r="M4" s="4">
        <v>9.0091000000000004E-2</v>
      </c>
      <c r="N4" s="4">
        <v>0.50106799999999996</v>
      </c>
      <c r="O4" s="4" t="s">
        <v>10</v>
      </c>
      <c r="P4" s="10">
        <f t="shared" si="0"/>
        <v>2.6246629615132081E-2</v>
      </c>
      <c r="Q4" s="11">
        <f t="shared" si="1"/>
        <v>2.8510257681158713E-2</v>
      </c>
      <c r="R4" s="11">
        <f t="shared" si="2"/>
        <v>9.8973151275651716</v>
      </c>
      <c r="S4" s="11">
        <f t="shared" si="3"/>
        <v>9.6224592970252534</v>
      </c>
      <c r="T4" s="11">
        <f t="shared" si="4"/>
        <v>46.943211157738837</v>
      </c>
      <c r="U4">
        <f t="shared" si="5"/>
        <v>45.639563135555953</v>
      </c>
      <c r="V4" s="11">
        <f>AVERAGE(P2:P15)</f>
        <v>2.6017869507255893E-2</v>
      </c>
      <c r="W4" s="11">
        <f>AVERAGE(Q2:Q15)</f>
        <v>2.8535003152402965E-2</v>
      </c>
      <c r="X4" s="14">
        <f>AVERAGE(R2:R15)</f>
        <v>9.8985768503161804</v>
      </c>
      <c r="Y4" s="14">
        <f>AVERAGE(S2:S15)</f>
        <v>9.6311407044631085</v>
      </c>
      <c r="Z4" s="14"/>
    </row>
    <row r="5" spans="1:30" x14ac:dyDescent="0.3">
      <c r="A5" s="8">
        <v>4</v>
      </c>
      <c r="B5" s="21"/>
      <c r="C5">
        <v>4</v>
      </c>
      <c r="D5" s="4" t="s">
        <v>66</v>
      </c>
      <c r="E5" s="20">
        <v>7226.9832710000001</v>
      </c>
      <c r="F5" s="20">
        <v>7430.9259949999996</v>
      </c>
      <c r="G5" s="4" t="s">
        <v>10</v>
      </c>
      <c r="H5" s="4">
        <v>750.678181</v>
      </c>
      <c r="I5" s="4" t="s">
        <v>10</v>
      </c>
      <c r="J5" s="4">
        <v>19.651382000000002</v>
      </c>
      <c r="K5" s="4">
        <v>21.419594</v>
      </c>
      <c r="L5" s="4">
        <v>187.399946</v>
      </c>
      <c r="M5" s="4">
        <v>9.0441999999999995E-2</v>
      </c>
      <c r="N5" s="4">
        <v>0.58118599999999998</v>
      </c>
      <c r="O5" s="4" t="s">
        <v>10</v>
      </c>
      <c r="P5" s="10">
        <f t="shared" si="0"/>
        <v>2.6178171282162259E-2</v>
      </c>
      <c r="Q5" s="11">
        <f t="shared" si="1"/>
        <v>2.8533657354295743E-2</v>
      </c>
      <c r="R5" s="11">
        <f t="shared" si="2"/>
        <v>9.8989502866608561</v>
      </c>
      <c r="S5" s="11">
        <f t="shared" si="3"/>
        <v>9.6272723171102808</v>
      </c>
      <c r="T5" s="11">
        <f t="shared" si="4"/>
        <v>39.652764867925839</v>
      </c>
      <c r="U5">
        <f t="shared" si="5"/>
        <v>38.564489613033295</v>
      </c>
      <c r="V5" s="11">
        <f>STDEV(P2:P15)</f>
        <v>1.4689709751349692E-4</v>
      </c>
      <c r="W5" s="11">
        <f>STDEV(Q2:Q15)</f>
        <v>7.2149613569976514E-5</v>
      </c>
      <c r="X5" s="11">
        <f>STDEV(R2:R15)</f>
        <v>5.8149589859618246E-3</v>
      </c>
      <c r="Y5" s="11">
        <f>STDEV(S2:S15)</f>
        <v>6.5026400647866566E-3</v>
      </c>
      <c r="Z5" t="s">
        <v>82</v>
      </c>
    </row>
    <row r="6" spans="1:30" x14ac:dyDescent="0.3">
      <c r="A6" s="8">
        <v>5</v>
      </c>
      <c r="B6" s="21">
        <v>44138.997245370374</v>
      </c>
      <c r="C6">
        <v>5</v>
      </c>
      <c r="D6" s="4" t="s">
        <v>53</v>
      </c>
      <c r="E6" s="20">
        <v>7176.0272779999996</v>
      </c>
      <c r="F6" s="20">
        <v>7376.4256910000004</v>
      </c>
      <c r="G6" s="4" t="s">
        <v>10</v>
      </c>
      <c r="H6" s="4">
        <v>745.23046999999997</v>
      </c>
      <c r="I6" s="4" t="s">
        <v>10</v>
      </c>
      <c r="J6" s="4">
        <v>19.457052000000001</v>
      </c>
      <c r="K6" s="4">
        <v>21.225313</v>
      </c>
      <c r="L6" s="4">
        <v>222.92820699999999</v>
      </c>
      <c r="M6" s="4">
        <v>0.100492</v>
      </c>
      <c r="N6" s="4">
        <v>0.69476499999999997</v>
      </c>
      <c r="O6" s="4" t="s">
        <v>10</v>
      </c>
      <c r="P6" s="10">
        <f t="shared" si="0"/>
        <v>2.6108771424764747E-2</v>
      </c>
      <c r="Q6" s="11">
        <f t="shared" si="1"/>
        <v>2.8481542092609283E-2</v>
      </c>
      <c r="R6" s="11">
        <f t="shared" si="2"/>
        <v>9.8981804796575226</v>
      </c>
      <c r="S6" s="11">
        <f t="shared" si="3"/>
        <v>9.6292725094828722</v>
      </c>
      <c r="T6" s="11">
        <f t="shared" si="4"/>
        <v>33.088794775082008</v>
      </c>
      <c r="U6">
        <f t="shared" si="5"/>
        <v>32.189857777845042</v>
      </c>
      <c r="V6" s="7">
        <f>V5/V4</f>
        <v>5.6460079282252568E-3</v>
      </c>
      <c r="W6" s="7">
        <f>W5/W4</f>
        <v>2.5284599824514373E-3</v>
      </c>
      <c r="X6" s="7">
        <f>X5/X4</f>
        <v>5.8745404252491941E-4</v>
      </c>
      <c r="Y6" s="7">
        <f>Y5/Y4</f>
        <v>6.7516821364402952E-4</v>
      </c>
      <c r="Z6" s="7"/>
      <c r="AA6" t="s">
        <v>79</v>
      </c>
      <c r="AB6" t="s">
        <v>80</v>
      </c>
    </row>
    <row r="7" spans="1:30" x14ac:dyDescent="0.3">
      <c r="A7" s="8">
        <v>6</v>
      </c>
      <c r="B7" s="21">
        <v>44168.9846412037</v>
      </c>
      <c r="C7">
        <v>6</v>
      </c>
      <c r="D7" s="4" t="s">
        <v>54</v>
      </c>
      <c r="E7" s="20">
        <v>7235.6433800000004</v>
      </c>
      <c r="F7" s="20">
        <v>7438.2897579999999</v>
      </c>
      <c r="G7" s="4" t="s">
        <v>10</v>
      </c>
      <c r="H7" s="4">
        <v>751.34731799999997</v>
      </c>
      <c r="I7" s="4" t="s">
        <v>10</v>
      </c>
      <c r="J7" s="4">
        <v>19.547955000000002</v>
      </c>
      <c r="K7" s="4">
        <v>21.582453999999998</v>
      </c>
      <c r="L7" s="4">
        <v>218.32524000000001</v>
      </c>
      <c r="M7" s="4">
        <v>0.109101</v>
      </c>
      <c r="N7" s="4">
        <v>0.71565999999999996</v>
      </c>
      <c r="O7" s="4" t="s">
        <v>10</v>
      </c>
      <c r="P7" s="10">
        <f t="shared" si="0"/>
        <v>2.601720207378181E-2</v>
      </c>
      <c r="Q7" s="11">
        <f t="shared" si="1"/>
        <v>2.8725003048457012E-2</v>
      </c>
      <c r="R7" s="11">
        <f t="shared" si="2"/>
        <v>9.8999351961485278</v>
      </c>
      <c r="S7" s="11">
        <f t="shared" si="3"/>
        <v>9.6302245401773039</v>
      </c>
      <c r="T7" s="11">
        <f t="shared" si="4"/>
        <v>34.069765630396191</v>
      </c>
      <c r="U7">
        <f t="shared" si="5"/>
        <v>33.141579874136404</v>
      </c>
    </row>
    <row r="8" spans="1:30" x14ac:dyDescent="0.3">
      <c r="A8" s="8">
        <v>7</v>
      </c>
      <c r="B8" s="22" t="s">
        <v>55</v>
      </c>
      <c r="C8">
        <v>7</v>
      </c>
      <c r="D8" s="4" t="s">
        <v>56</v>
      </c>
      <c r="E8" s="20">
        <v>7260.1869930000003</v>
      </c>
      <c r="F8" s="20">
        <v>7459.972597</v>
      </c>
      <c r="G8" s="4" t="s">
        <v>10</v>
      </c>
      <c r="H8" s="4">
        <v>753.81495900000004</v>
      </c>
      <c r="I8" s="4" t="s">
        <v>10</v>
      </c>
      <c r="J8" s="4">
        <v>19.598875</v>
      </c>
      <c r="K8" s="4">
        <v>21.472601999999998</v>
      </c>
      <c r="L8" s="4">
        <v>217.15756999999999</v>
      </c>
      <c r="M8" s="4">
        <v>0.119922</v>
      </c>
      <c r="N8" s="4">
        <v>0.67644199999999999</v>
      </c>
      <c r="O8" s="4" t="s">
        <v>10</v>
      </c>
      <c r="P8" s="10">
        <f t="shared" si="0"/>
        <v>2.5999583539705263E-2</v>
      </c>
      <c r="Q8" s="11">
        <f t="shared" si="1"/>
        <v>2.8485242623050674E-2</v>
      </c>
      <c r="R8" s="11">
        <f t="shared" si="2"/>
        <v>9.8962915340606816</v>
      </c>
      <c r="S8" s="11">
        <f t="shared" si="3"/>
        <v>9.6312588471728642</v>
      </c>
      <c r="T8" s="11">
        <f t="shared" si="4"/>
        <v>34.352809331030919</v>
      </c>
      <c r="U8">
        <f t="shared" si="5"/>
        <v>33.432806385704168</v>
      </c>
      <c r="AA8">
        <f>AA9*SQRT(20/22)</f>
        <v>8.4987321284491895</v>
      </c>
      <c r="AB8">
        <f>AB9*SQRT(21/22)</f>
        <v>2.7073347438385496E-2</v>
      </c>
    </row>
    <row r="9" spans="1:30" x14ac:dyDescent="0.3">
      <c r="A9" s="8">
        <v>8</v>
      </c>
      <c r="B9" s="22"/>
      <c r="C9">
        <v>8</v>
      </c>
      <c r="D9" s="4" t="s">
        <v>67</v>
      </c>
      <c r="E9" s="20">
        <v>7207.7902709999998</v>
      </c>
      <c r="F9" s="20">
        <v>7411.5428080000002</v>
      </c>
      <c r="G9" s="4" t="s">
        <v>10</v>
      </c>
      <c r="H9" s="4">
        <v>748.81614300000001</v>
      </c>
      <c r="I9" s="4" t="s">
        <v>10</v>
      </c>
      <c r="J9" s="4">
        <v>19.423598999999999</v>
      </c>
      <c r="K9" s="4">
        <v>21.3858</v>
      </c>
      <c r="L9" s="4">
        <v>205.302077</v>
      </c>
      <c r="M9" s="4">
        <v>8.3576999999999999E-2</v>
      </c>
      <c r="N9" s="4">
        <v>0.62358000000000002</v>
      </c>
      <c r="O9" s="4" t="s">
        <v>10</v>
      </c>
      <c r="P9" s="10">
        <f t="shared" si="0"/>
        <v>2.5939076209258484E-2</v>
      </c>
      <c r="Q9" s="11">
        <f t="shared" si="1"/>
        <v>2.8559480454469849E-2</v>
      </c>
      <c r="R9" s="11">
        <f t="shared" si="2"/>
        <v>9.8976803281870485</v>
      </c>
      <c r="S9" s="11">
        <f t="shared" si="3"/>
        <v>9.6255807762413585</v>
      </c>
      <c r="T9" s="11">
        <f t="shared" si="4"/>
        <v>36.100671343914364</v>
      </c>
      <c r="U9">
        <f t="shared" si="5"/>
        <v>35.108218953868644</v>
      </c>
      <c r="X9" s="7"/>
      <c r="AA9">
        <f>AA10*SQRT(20/22)</f>
        <v>8.9135454545454547</v>
      </c>
      <c r="AB9">
        <f>AB10*SQRT(21/22)</f>
        <v>2.7710454545454549E-2</v>
      </c>
    </row>
    <row r="10" spans="1:30" x14ac:dyDescent="0.3">
      <c r="A10" s="8">
        <v>9</v>
      </c>
      <c r="B10" s="22" t="s">
        <v>57</v>
      </c>
      <c r="C10">
        <v>9</v>
      </c>
      <c r="D10" s="4" t="s">
        <v>58</v>
      </c>
      <c r="E10" s="20">
        <v>7249.5104289999999</v>
      </c>
      <c r="F10" s="20">
        <v>7455.2107400000004</v>
      </c>
      <c r="G10" s="4" t="s">
        <v>10</v>
      </c>
      <c r="H10" s="4">
        <v>753.11483199999998</v>
      </c>
      <c r="I10" s="4" t="s">
        <v>10</v>
      </c>
      <c r="J10" s="4">
        <v>19.554794999999999</v>
      </c>
      <c r="K10" s="4">
        <v>21.459015000000001</v>
      </c>
      <c r="L10" s="4">
        <v>267.437769</v>
      </c>
      <c r="M10" s="4">
        <v>0.153306</v>
      </c>
      <c r="N10" s="4">
        <v>0.76923299999999994</v>
      </c>
      <c r="O10" s="4" t="s">
        <v>10</v>
      </c>
      <c r="P10" s="10">
        <f t="shared" si="0"/>
        <v>2.5965223587576348E-2</v>
      </c>
      <c r="Q10" s="11">
        <f t="shared" si="1"/>
        <v>2.849368262076666E-2</v>
      </c>
      <c r="R10" s="11">
        <f t="shared" si="2"/>
        <v>9.8991686569253492</v>
      </c>
      <c r="S10" s="11">
        <f t="shared" si="3"/>
        <v>9.6260359256873596</v>
      </c>
      <c r="T10" s="11">
        <f t="shared" si="4"/>
        <v>27.876431843850749</v>
      </c>
      <c r="U10">
        <f t="shared" si="5"/>
        <v>27.107279783656885</v>
      </c>
      <c r="AA10">
        <f>AA11*SQRT(20/22)</f>
        <v>9.3486053412941086</v>
      </c>
      <c r="AB10">
        <f>AB11*SQRT(21/22)</f>
        <v>2.8362554459260992E-2</v>
      </c>
    </row>
    <row r="11" spans="1:30" x14ac:dyDescent="0.3">
      <c r="A11" s="8">
        <v>10</v>
      </c>
      <c r="B11" s="22" t="s">
        <v>59</v>
      </c>
      <c r="C11">
        <v>10</v>
      </c>
      <c r="D11" s="4" t="s">
        <v>60</v>
      </c>
      <c r="E11" s="20">
        <v>7312.3385820000003</v>
      </c>
      <c r="F11" s="20">
        <v>7495.3122279999998</v>
      </c>
      <c r="G11" s="4" t="s">
        <v>10</v>
      </c>
      <c r="H11" s="4">
        <v>758.51576899999998</v>
      </c>
      <c r="I11" s="4" t="s">
        <v>10</v>
      </c>
      <c r="J11" s="4">
        <v>19.643708</v>
      </c>
      <c r="K11" s="4">
        <v>21.663036999999999</v>
      </c>
      <c r="L11" s="4">
        <v>226.77597299999999</v>
      </c>
      <c r="M11" s="4">
        <v>0.13615099999999999</v>
      </c>
      <c r="N11" s="4">
        <v>0.69378200000000001</v>
      </c>
      <c r="O11" s="4" t="s">
        <v>10</v>
      </c>
      <c r="P11" s="10">
        <f t="shared" si="0"/>
        <v>2.5897560476425639E-2</v>
      </c>
      <c r="Q11" s="11">
        <f t="shared" si="1"/>
        <v>2.8559771444909801E-2</v>
      </c>
      <c r="R11" s="11">
        <f t="shared" si="2"/>
        <v>9.8815509635106871</v>
      </c>
      <c r="S11" s="11">
        <f t="shared" si="3"/>
        <v>9.64032506752012</v>
      </c>
      <c r="T11" s="11">
        <f t="shared" si="4"/>
        <v>33.051615340219485</v>
      </c>
      <c r="U11">
        <f t="shared" si="5"/>
        <v>32.244767755885675</v>
      </c>
      <c r="AA11">
        <v>9.8048999999999999</v>
      </c>
      <c r="AB11">
        <v>2.903E-2</v>
      </c>
    </row>
    <row r="12" spans="1:30" x14ac:dyDescent="0.3">
      <c r="A12" s="8">
        <v>11</v>
      </c>
      <c r="B12" s="22" t="s">
        <v>61</v>
      </c>
      <c r="C12">
        <v>11</v>
      </c>
      <c r="D12" s="4" t="s">
        <v>62</v>
      </c>
      <c r="E12" s="20">
        <v>7356.2001</v>
      </c>
      <c r="F12" s="20">
        <v>7559.7307840000003</v>
      </c>
      <c r="G12" s="4" t="s">
        <v>10</v>
      </c>
      <c r="H12" s="4">
        <v>763.47624099999996</v>
      </c>
      <c r="I12" s="4" t="s">
        <v>10</v>
      </c>
      <c r="J12" s="4">
        <v>19.813376000000002</v>
      </c>
      <c r="K12" s="4">
        <v>21.825458999999999</v>
      </c>
      <c r="L12" s="4">
        <v>290.08546899999999</v>
      </c>
      <c r="M12" s="4">
        <v>0.12693599999999999</v>
      </c>
      <c r="N12" s="4">
        <v>0.84515799999999996</v>
      </c>
      <c r="O12" s="4" t="s">
        <v>10</v>
      </c>
      <c r="P12" s="10">
        <f t="shared" si="0"/>
        <v>2.5951529250011072E-2</v>
      </c>
      <c r="Q12" s="11">
        <f t="shared" si="1"/>
        <v>2.8586952452394652E-2</v>
      </c>
      <c r="R12" s="11">
        <f t="shared" si="2"/>
        <v>9.9017236922766276</v>
      </c>
      <c r="S12" s="11">
        <f t="shared" si="3"/>
        <v>9.6351395170658627</v>
      </c>
      <c r="T12" s="11">
        <f t="shared" si="4"/>
        <v>26.060356659919428</v>
      </c>
      <c r="U12">
        <f t="shared" si="5"/>
        <v>25.358733497954013</v>
      </c>
      <c r="AA12">
        <f>AA11*SQRT(22/20)</f>
        <v>10.28346587542352</v>
      </c>
      <c r="AB12">
        <f>AB11*SQRT(21/20)</f>
        <v>2.9746898073580719E-2</v>
      </c>
    </row>
    <row r="13" spans="1:30" x14ac:dyDescent="0.3">
      <c r="A13" s="8">
        <v>12</v>
      </c>
      <c r="B13" s="22"/>
      <c r="C13">
        <v>12</v>
      </c>
      <c r="D13" s="4" t="s">
        <v>68</v>
      </c>
      <c r="E13" s="20">
        <v>7343.6655410000003</v>
      </c>
      <c r="F13" s="20">
        <v>7549.3366269999997</v>
      </c>
      <c r="G13" s="4" t="s">
        <v>10</v>
      </c>
      <c r="H13" s="4">
        <v>762.26742899999999</v>
      </c>
      <c r="I13" s="4" t="s">
        <v>10</v>
      </c>
      <c r="J13" s="4">
        <v>19.689875000000001</v>
      </c>
      <c r="K13" s="4">
        <v>21.729167</v>
      </c>
      <c r="L13" s="4">
        <v>239.157465</v>
      </c>
      <c r="M13" s="4">
        <v>0.12483900000000001</v>
      </c>
      <c r="N13" s="4">
        <v>0.71397999999999995</v>
      </c>
      <c r="O13" s="4" t="s">
        <v>10</v>
      </c>
      <c r="P13" s="10">
        <f t="shared" si="0"/>
        <v>2.583066552617979E-2</v>
      </c>
      <c r="Q13" s="11">
        <f t="shared" si="1"/>
        <v>2.8505962833156814E-2</v>
      </c>
      <c r="R13" s="11">
        <f t="shared" si="2"/>
        <v>9.9037901132727004</v>
      </c>
      <c r="S13" s="11">
        <f t="shared" si="3"/>
        <v>9.6339752449268037</v>
      </c>
      <c r="T13" s="11">
        <f t="shared" si="4"/>
        <v>31.566385046772425</v>
      </c>
      <c r="U13">
        <f t="shared" si="5"/>
        <v>30.706403168305869</v>
      </c>
      <c r="AA13">
        <f>AA12*SQRT(22/20)</f>
        <v>10.785390000000001</v>
      </c>
      <c r="AB13">
        <f>AB12*SQRT(21/20)</f>
        <v>3.0481500000000009E-2</v>
      </c>
    </row>
    <row r="14" spans="1:30" x14ac:dyDescent="0.3">
      <c r="A14" s="8">
        <v>13</v>
      </c>
      <c r="B14" s="22" t="s">
        <v>63</v>
      </c>
      <c r="C14">
        <v>13</v>
      </c>
      <c r="D14" s="4" t="s">
        <v>64</v>
      </c>
      <c r="E14" s="20">
        <v>7297.3301670000001</v>
      </c>
      <c r="F14" s="20">
        <v>7493.8076789999996</v>
      </c>
      <c r="G14" s="4" t="s">
        <v>10</v>
      </c>
      <c r="H14" s="4">
        <v>756.88363800000002</v>
      </c>
      <c r="I14" s="4" t="s">
        <v>10</v>
      </c>
      <c r="J14" s="4">
        <v>19.558816</v>
      </c>
      <c r="K14" s="4">
        <v>21.655128000000001</v>
      </c>
      <c r="L14" s="4">
        <v>316.41079000000002</v>
      </c>
      <c r="M14" s="4">
        <v>0.16902</v>
      </c>
      <c r="N14" s="4">
        <v>0.94666099999999997</v>
      </c>
      <c r="O14" s="4" t="s">
        <v>10</v>
      </c>
      <c r="P14" s="10">
        <f t="shared" si="0"/>
        <v>2.5841245626186993E-2</v>
      </c>
      <c r="Q14" s="11">
        <f t="shared" si="1"/>
        <v>2.8610907823588071E-2</v>
      </c>
      <c r="R14" s="11">
        <f t="shared" si="2"/>
        <v>9.9008715511432417</v>
      </c>
      <c r="S14" s="11">
        <f t="shared" si="3"/>
        <v>9.6412840767473433</v>
      </c>
      <c r="T14" s="11">
        <f t="shared" si="4"/>
        <v>23.683793081139864</v>
      </c>
      <c r="U14">
        <f t="shared" si="5"/>
        <v>23.062836027178466</v>
      </c>
    </row>
    <row r="15" spans="1:30" x14ac:dyDescent="0.3">
      <c r="A15" s="8">
        <v>14</v>
      </c>
      <c r="B15" s="21"/>
      <c r="C15">
        <v>14</v>
      </c>
      <c r="D15" s="4" t="s">
        <v>69</v>
      </c>
      <c r="E15" s="20">
        <v>7325.6249959999996</v>
      </c>
      <c r="F15" s="20">
        <v>7527.9525919999996</v>
      </c>
      <c r="G15" s="4" t="s">
        <v>10</v>
      </c>
      <c r="H15" s="4">
        <v>759.76917900000001</v>
      </c>
      <c r="I15" s="4" t="s">
        <v>10</v>
      </c>
      <c r="J15" s="4">
        <v>19.645416000000001</v>
      </c>
      <c r="K15" s="4">
        <v>21.660744999999999</v>
      </c>
      <c r="L15" s="4">
        <v>236.96933300000001</v>
      </c>
      <c r="M15" s="4">
        <v>0.107365</v>
      </c>
      <c r="N15" s="4">
        <v>0.67974699999999999</v>
      </c>
      <c r="O15" s="4" t="s">
        <v>10</v>
      </c>
      <c r="P15" s="10">
        <f t="shared" si="0"/>
        <v>2.5857084681767541E-2</v>
      </c>
      <c r="Q15" s="11">
        <f t="shared" si="1"/>
        <v>2.8509638978129696E-2</v>
      </c>
      <c r="R15" s="11">
        <f t="shared" si="2"/>
        <v>9.9082100196644056</v>
      </c>
      <c r="S15" s="11">
        <f t="shared" si="3"/>
        <v>9.6419086197230435</v>
      </c>
      <c r="T15" s="11">
        <f t="shared" si="4"/>
        <v>31.767623669683871</v>
      </c>
      <c r="U15">
        <f t="shared" si="5"/>
        <v>30.913810252400886</v>
      </c>
    </row>
    <row r="16" spans="1:30" x14ac:dyDescent="0.3">
      <c r="A16" s="8"/>
      <c r="B16" s="21"/>
      <c r="D16" s="4"/>
      <c r="E16" s="20"/>
      <c r="F16" s="20"/>
      <c r="G16" s="4"/>
      <c r="H16" s="4"/>
      <c r="I16" s="4"/>
      <c r="J16" s="4"/>
      <c r="K16" s="4"/>
      <c r="L16" s="4"/>
      <c r="M16" s="4"/>
      <c r="N16" s="4"/>
      <c r="O16" s="4"/>
      <c r="P16" s="10"/>
      <c r="Q16" s="11"/>
      <c r="R16" s="11"/>
      <c r="S16" s="11"/>
      <c r="T16" s="11"/>
    </row>
    <row r="17" spans="1:54" x14ac:dyDescent="0.3">
      <c r="A17" s="8">
        <v>15</v>
      </c>
      <c r="B17" s="3">
        <v>43959.119733796295</v>
      </c>
      <c r="C17" s="4"/>
      <c r="D17" s="4" t="s">
        <v>101</v>
      </c>
      <c r="E17" s="20">
        <v>8634.6188789999997</v>
      </c>
      <c r="F17" s="20">
        <v>8848.5665430000008</v>
      </c>
      <c r="G17" s="4" t="s">
        <v>10</v>
      </c>
      <c r="H17" s="4">
        <v>893.12795400000005</v>
      </c>
      <c r="I17" s="4" t="s">
        <v>10</v>
      </c>
      <c r="J17" s="4">
        <v>23.293486000000001</v>
      </c>
      <c r="K17" s="4">
        <v>25.613648000000001</v>
      </c>
      <c r="L17" s="27">
        <v>270.88584800000001</v>
      </c>
      <c r="M17" s="4">
        <v>0.19486999999999999</v>
      </c>
      <c r="N17" s="4">
        <v>0.795377</v>
      </c>
      <c r="O17" s="4" t="s">
        <v>10</v>
      </c>
      <c r="P17" s="10">
        <f t="shared" ref="P17" si="6">J17/H17</f>
        <v>2.6080793794077125E-2</v>
      </c>
      <c r="Q17" s="11">
        <f t="shared" ref="Q17" si="7">K17/H17</f>
        <v>2.8678587301277102E-2</v>
      </c>
      <c r="R17" s="11">
        <f t="shared" ref="R17" si="8">F17/H17</f>
        <v>9.9073895329000088</v>
      </c>
      <c r="S17" s="11">
        <f t="shared" ref="S17" si="9">E17/H17</f>
        <v>9.6678408063801342</v>
      </c>
      <c r="T17" s="11">
        <f t="shared" ref="T17" si="10">F17/L17</f>
        <v>32.665296501572868</v>
      </c>
      <c r="U17">
        <f t="shared" ref="U17" si="11">E17/L17</f>
        <v>31.875489039944231</v>
      </c>
    </row>
    <row r="18" spans="1:54" x14ac:dyDescent="0.3">
      <c r="A18" s="8">
        <v>16</v>
      </c>
      <c r="B18" s="3">
        <v>43959.728298611109</v>
      </c>
      <c r="C18" s="4"/>
      <c r="D18" s="4" t="s">
        <v>102</v>
      </c>
      <c r="E18" s="20">
        <v>8612.6708600000002</v>
      </c>
      <c r="F18" s="20">
        <v>8828.6958439999999</v>
      </c>
      <c r="G18" s="4" t="s">
        <v>10</v>
      </c>
      <c r="H18" s="4">
        <v>891.36472500000002</v>
      </c>
      <c r="I18" s="4" t="s">
        <v>10</v>
      </c>
      <c r="J18" s="4">
        <v>23.280010000000001</v>
      </c>
      <c r="K18" s="4">
        <v>25.546057999999999</v>
      </c>
      <c r="L18" s="27">
        <v>154.964235</v>
      </c>
      <c r="M18" s="4">
        <v>0.116219</v>
      </c>
      <c r="N18" s="4">
        <v>0.46691100000000002</v>
      </c>
      <c r="O18" s="4" t="s">
        <v>10</v>
      </c>
      <c r="P18" s="10">
        <f t="shared" ref="P18:P34" si="12">J18/H18</f>
        <v>2.6117266419758759E-2</v>
      </c>
      <c r="Q18" s="11">
        <f t="shared" ref="Q18:Q34" si="13">K18/H18</f>
        <v>2.8659489526018656E-2</v>
      </c>
      <c r="R18" s="11">
        <f t="shared" ref="R18:R34" si="14">F18/H18</f>
        <v>9.904695122414676</v>
      </c>
      <c r="S18" s="11">
        <f t="shared" ref="S18:S34" si="15">E18/H18</f>
        <v>9.6623420452273336</v>
      </c>
      <c r="T18" s="11">
        <f t="shared" ref="T18:T34" si="16">F18/L18</f>
        <v>56.972473964718375</v>
      </c>
      <c r="U18">
        <f t="shared" ref="U18:U34" si="17">E18/L18</f>
        <v>55.57844272905939</v>
      </c>
    </row>
    <row r="19" spans="1:54" x14ac:dyDescent="0.3">
      <c r="A19" s="8">
        <v>17</v>
      </c>
      <c r="B19" s="3">
        <v>43959.888113425928</v>
      </c>
      <c r="C19" s="4"/>
      <c r="D19" s="4" t="s">
        <v>103</v>
      </c>
      <c r="E19" s="20">
        <v>8626.7391260000004</v>
      </c>
      <c r="F19" s="20">
        <v>8841.3938340000004</v>
      </c>
      <c r="G19" s="4" t="s">
        <v>10</v>
      </c>
      <c r="H19" s="4">
        <v>892.635132</v>
      </c>
      <c r="I19" s="4" t="s">
        <v>10</v>
      </c>
      <c r="J19" s="4">
        <v>23.281741</v>
      </c>
      <c r="K19" s="4">
        <v>25.618893</v>
      </c>
      <c r="L19" s="27">
        <v>188.53831199999999</v>
      </c>
      <c r="M19" s="4">
        <v>0.174179</v>
      </c>
      <c r="N19" s="4">
        <v>0.55958799999999997</v>
      </c>
      <c r="O19" s="4" t="s">
        <v>10</v>
      </c>
      <c r="P19" s="10">
        <f t="shared" si="12"/>
        <v>2.6082035274408177E-2</v>
      </c>
      <c r="Q19" s="11">
        <f t="shared" si="13"/>
        <v>2.8700296550729979E-2</v>
      </c>
      <c r="R19" s="11">
        <f t="shared" si="14"/>
        <v>9.9048239499495754</v>
      </c>
      <c r="S19" s="11">
        <f t="shared" si="15"/>
        <v>9.664350882842017</v>
      </c>
      <c r="T19" s="11">
        <f t="shared" si="16"/>
        <v>46.894414934615519</v>
      </c>
      <c r="U19">
        <f t="shared" si="17"/>
        <v>45.755894568526742</v>
      </c>
      <c r="AF19" s="4"/>
      <c r="AG19" s="20"/>
      <c r="AH19" s="20"/>
      <c r="AI19" s="4"/>
      <c r="AJ19" s="4"/>
      <c r="AK19" s="4"/>
      <c r="AL19" s="4"/>
      <c r="AM19" s="4"/>
      <c r="AN19" s="4"/>
      <c r="AO19" s="4"/>
      <c r="AP19" s="4"/>
      <c r="AQ19" s="4"/>
      <c r="AR19" s="10"/>
      <c r="AS19" s="11"/>
      <c r="AT19" s="11"/>
      <c r="AU19" s="11"/>
      <c r="AV19" s="11"/>
    </row>
    <row r="20" spans="1:54" x14ac:dyDescent="0.3">
      <c r="A20" s="8">
        <v>18</v>
      </c>
      <c r="B20" s="3">
        <v>43990.95517361111</v>
      </c>
      <c r="C20" s="4"/>
      <c r="D20" s="4" t="s">
        <v>104</v>
      </c>
      <c r="E20" s="20">
        <v>8619.9435379999995</v>
      </c>
      <c r="F20" s="20">
        <v>8825.8170659999996</v>
      </c>
      <c r="G20" s="4" t="s">
        <v>10</v>
      </c>
      <c r="H20" s="4">
        <v>892.18874800000003</v>
      </c>
      <c r="I20" s="4" t="s">
        <v>10</v>
      </c>
      <c r="J20" s="4">
        <v>23.370695000000001</v>
      </c>
      <c r="K20" s="4">
        <v>25.493096000000001</v>
      </c>
      <c r="L20" s="27">
        <v>141.36387199999999</v>
      </c>
      <c r="M20" s="4">
        <v>9.5727000000000007E-2</v>
      </c>
      <c r="N20" s="4">
        <v>0.40256999999999998</v>
      </c>
      <c r="O20" s="4" t="s">
        <v>10</v>
      </c>
      <c r="P20" s="10">
        <f t="shared" si="12"/>
        <v>2.6194787876880957E-2</v>
      </c>
      <c r="Q20" s="11">
        <f t="shared" si="13"/>
        <v>2.8573657824252228E-2</v>
      </c>
      <c r="R20" s="11">
        <f t="shared" si="14"/>
        <v>9.8923205272254791</v>
      </c>
      <c r="S20" s="11">
        <f t="shared" si="15"/>
        <v>9.6615694350810166</v>
      </c>
      <c r="T20" s="11">
        <f t="shared" si="16"/>
        <v>62.433328552290931</v>
      </c>
      <c r="U20">
        <f t="shared" si="17"/>
        <v>60.976990910379143</v>
      </c>
      <c r="AF20" s="4"/>
      <c r="AG20" s="20"/>
      <c r="AH20" s="20"/>
      <c r="AI20" s="4"/>
      <c r="AJ20" s="4"/>
      <c r="AK20" s="4"/>
      <c r="AL20" s="4"/>
      <c r="AM20" s="4"/>
      <c r="AN20" s="4"/>
      <c r="AO20" s="4"/>
      <c r="AP20" s="4"/>
      <c r="AQ20" s="4"/>
      <c r="AR20" s="10"/>
      <c r="AS20" s="11"/>
      <c r="AT20" s="11"/>
      <c r="AU20" s="11"/>
      <c r="AV20" s="11"/>
    </row>
    <row r="21" spans="1:54" x14ac:dyDescent="0.3">
      <c r="A21" s="8">
        <v>19</v>
      </c>
      <c r="B21" s="3">
        <v>44020.927615740744</v>
      </c>
      <c r="C21" s="4"/>
      <c r="D21" s="4" t="s">
        <v>105</v>
      </c>
      <c r="E21" s="20">
        <v>8622.2140159999999</v>
      </c>
      <c r="F21" s="20">
        <v>8836.7991280000006</v>
      </c>
      <c r="G21" s="4" t="s">
        <v>10</v>
      </c>
      <c r="H21" s="4">
        <v>892.06287299999997</v>
      </c>
      <c r="I21" s="4" t="s">
        <v>10</v>
      </c>
      <c r="J21" s="4">
        <v>23.264457</v>
      </c>
      <c r="K21" s="4">
        <v>25.579339000000001</v>
      </c>
      <c r="L21" s="27">
        <v>187.56656899999999</v>
      </c>
      <c r="M21" s="4">
        <v>0.166765</v>
      </c>
      <c r="N21" s="4">
        <v>0.56286400000000003</v>
      </c>
      <c r="O21" s="4" t="s">
        <v>10</v>
      </c>
      <c r="P21" s="10">
        <f t="shared" si="12"/>
        <v>2.6079391603600569E-2</v>
      </c>
      <c r="Q21" s="11">
        <f t="shared" si="13"/>
        <v>2.8674367888416763E-2</v>
      </c>
      <c r="R21" s="11">
        <f t="shared" si="14"/>
        <v>9.9060272492699077</v>
      </c>
      <c r="S21" s="11">
        <f t="shared" si="15"/>
        <v>9.665477935432472</v>
      </c>
      <c r="T21" s="11">
        <f t="shared" si="16"/>
        <v>47.112868647717285</v>
      </c>
      <c r="U21">
        <f t="shared" si="17"/>
        <v>45.968820893663626</v>
      </c>
      <c r="AF21" s="4"/>
      <c r="AG21" s="20"/>
      <c r="AH21" s="20"/>
      <c r="AI21" s="4"/>
      <c r="AJ21" s="4"/>
      <c r="AK21" s="4"/>
      <c r="AL21" s="4"/>
      <c r="AM21" s="4"/>
      <c r="AN21" s="4"/>
      <c r="AO21" s="4"/>
      <c r="AP21" s="4"/>
      <c r="AQ21" s="4"/>
      <c r="AR21" s="10"/>
      <c r="AS21" s="11"/>
      <c r="AT21" s="11"/>
      <c r="AU21" s="11"/>
      <c r="AV21" s="11"/>
    </row>
    <row r="22" spans="1:54" x14ac:dyDescent="0.3">
      <c r="A22" s="8">
        <v>20</v>
      </c>
      <c r="B22" s="3">
        <v>44082.988692129627</v>
      </c>
      <c r="C22" s="4"/>
      <c r="D22" s="4" t="s">
        <v>106</v>
      </c>
      <c r="E22" s="20">
        <v>8629.5763989999996</v>
      </c>
      <c r="F22" s="20">
        <v>8841.0010280000006</v>
      </c>
      <c r="G22" s="4" t="s">
        <v>10</v>
      </c>
      <c r="H22" s="4">
        <v>893.22166100000004</v>
      </c>
      <c r="I22" s="4" t="s">
        <v>10</v>
      </c>
      <c r="J22" s="4">
        <v>23.343136000000001</v>
      </c>
      <c r="K22" s="4">
        <v>25.646432999999998</v>
      </c>
      <c r="L22" s="27">
        <v>265.23680400000001</v>
      </c>
      <c r="M22" s="4">
        <v>0.185862</v>
      </c>
      <c r="N22" s="4">
        <v>0.755162</v>
      </c>
      <c r="O22" s="4" t="s">
        <v>10</v>
      </c>
      <c r="P22" s="10">
        <f t="shared" si="12"/>
        <v>2.6133642990549912E-2</v>
      </c>
      <c r="Q22" s="11">
        <f t="shared" si="13"/>
        <v>2.8712282874205842E-2</v>
      </c>
      <c r="R22" s="11">
        <f t="shared" si="14"/>
        <v>9.8978802396060566</v>
      </c>
      <c r="S22" s="11">
        <f t="shared" si="15"/>
        <v>9.6611812899149996</v>
      </c>
      <c r="T22" s="11">
        <f t="shared" si="16"/>
        <v>33.332482124162532</v>
      </c>
      <c r="U22">
        <f t="shared" si="17"/>
        <v>32.535365638774621</v>
      </c>
      <c r="AF22" s="4"/>
      <c r="AG22" s="20"/>
      <c r="AH22" s="20"/>
      <c r="AI22" s="4"/>
      <c r="AJ22" s="4"/>
      <c r="AK22" s="4"/>
      <c r="AL22" s="4"/>
      <c r="AM22" s="4"/>
      <c r="AN22" s="4"/>
      <c r="AO22" s="4"/>
      <c r="AP22" s="4"/>
      <c r="AQ22" s="4"/>
      <c r="AR22" s="10"/>
      <c r="AS22" s="11"/>
      <c r="AT22" s="11"/>
      <c r="AU22" s="11"/>
      <c r="AV22" s="11"/>
    </row>
    <row r="23" spans="1:54" x14ac:dyDescent="0.3">
      <c r="A23" s="8">
        <v>21</v>
      </c>
      <c r="B23" s="3">
        <v>44112.939942129633</v>
      </c>
      <c r="C23" s="4"/>
      <c r="D23" s="4" t="s">
        <v>107</v>
      </c>
      <c r="E23" s="20">
        <v>8597.6993039999998</v>
      </c>
      <c r="F23" s="20">
        <v>8810.2129189999996</v>
      </c>
      <c r="G23" s="4" t="s">
        <v>10</v>
      </c>
      <c r="H23" s="4">
        <v>889.31078500000001</v>
      </c>
      <c r="I23" s="4" t="s">
        <v>10</v>
      </c>
      <c r="J23" s="4">
        <v>23.158756</v>
      </c>
      <c r="K23" s="4">
        <v>25.520004</v>
      </c>
      <c r="L23" s="27">
        <v>174.50349499999999</v>
      </c>
      <c r="M23" s="4">
        <v>0.145984</v>
      </c>
      <c r="N23" s="4">
        <v>0.52039899999999994</v>
      </c>
      <c r="O23" s="4" t="s">
        <v>10</v>
      </c>
      <c r="P23" s="10">
        <f t="shared" si="12"/>
        <v>2.6041240464659381E-2</v>
      </c>
      <c r="Q23" s="11">
        <f t="shared" si="13"/>
        <v>2.8696384245469372E-2</v>
      </c>
      <c r="R23" s="11">
        <f t="shared" si="14"/>
        <v>9.9067874443915578</v>
      </c>
      <c r="S23" s="11">
        <f t="shared" si="15"/>
        <v>9.667823047934812</v>
      </c>
      <c r="T23" s="11">
        <f t="shared" si="16"/>
        <v>50.487314990453342</v>
      </c>
      <c r="U23">
        <f t="shared" si="17"/>
        <v>49.269496315818778</v>
      </c>
      <c r="AR23" s="19" t="s">
        <v>70</v>
      </c>
      <c r="AS23" s="19" t="s">
        <v>71</v>
      </c>
      <c r="AT23" s="19" t="s">
        <v>72</v>
      </c>
      <c r="AU23" s="19" t="s">
        <v>73</v>
      </c>
      <c r="AV23" s="19"/>
      <c r="AW23" s="19"/>
    </row>
    <row r="24" spans="1:54" x14ac:dyDescent="0.3">
      <c r="A24" s="8">
        <v>22</v>
      </c>
      <c r="B24" s="3">
        <v>44143.100277777776</v>
      </c>
      <c r="C24" s="4"/>
      <c r="D24" s="4" t="s">
        <v>108</v>
      </c>
      <c r="E24" s="20">
        <v>8630.7753909999992</v>
      </c>
      <c r="F24" s="20">
        <v>8842.9290369999999</v>
      </c>
      <c r="G24" s="4" t="s">
        <v>10</v>
      </c>
      <c r="H24" s="4">
        <v>893.20056599999998</v>
      </c>
      <c r="I24" s="4" t="s">
        <v>10</v>
      </c>
      <c r="J24" s="4">
        <v>23.306207000000001</v>
      </c>
      <c r="K24" s="4">
        <v>25.598224999999999</v>
      </c>
      <c r="L24" s="27">
        <v>191.62425999999999</v>
      </c>
      <c r="M24" s="4">
        <v>0.16290099999999999</v>
      </c>
      <c r="N24" s="4">
        <v>0.58253900000000003</v>
      </c>
      <c r="O24" s="4" t="s">
        <v>10</v>
      </c>
      <c r="P24" s="10">
        <f t="shared" si="12"/>
        <v>2.6092915619581013E-2</v>
      </c>
      <c r="Q24" s="11">
        <f t="shared" si="13"/>
        <v>2.8658988780802003E-2</v>
      </c>
      <c r="R24" s="11">
        <f t="shared" si="14"/>
        <v>9.900272540803563</v>
      </c>
      <c r="S24" s="11">
        <f t="shared" si="15"/>
        <v>9.662751815811097</v>
      </c>
      <c r="T24" s="11">
        <f t="shared" si="16"/>
        <v>46.147231237840138</v>
      </c>
      <c r="U24">
        <f t="shared" si="17"/>
        <v>45.040097694310731</v>
      </c>
      <c r="AG24">
        <f t="shared" ref="AG24:AG37" si="18">$E2-L2*0.113</f>
        <v>7202.7129724739998</v>
      </c>
      <c r="AH24">
        <f t="shared" ref="AH24:AH37" si="19">$F2-L2*0.113</f>
        <v>7408.0017364739997</v>
      </c>
      <c r="AJ24">
        <f t="shared" ref="AJ24:AJ37" si="20">H2</f>
        <v>750.98775799999999</v>
      </c>
      <c r="AK24" t="str">
        <f t="shared" ref="AK24:AK37" si="21">I2</f>
        <v>N/A</v>
      </c>
      <c r="AL24">
        <f t="shared" ref="AL24:AL37" si="22">J2</f>
        <v>19.664766</v>
      </c>
      <c r="AM24">
        <f t="shared" ref="AM24:AM37" si="23">K2</f>
        <v>21.348673999999999</v>
      </c>
      <c r="AR24" s="10">
        <f>AL24/AJ24</f>
        <v>2.6185201809907532E-2</v>
      </c>
      <c r="AS24" s="11">
        <f>AM24/AJ24</f>
        <v>2.8427459399411409E-2</v>
      </c>
      <c r="AT24" s="11">
        <f>AH24/AJ24</f>
        <v>9.8643442020981649</v>
      </c>
      <c r="AU24" s="11">
        <f>AG24/AJ24</f>
        <v>9.5909858659427041</v>
      </c>
      <c r="AV24" s="11"/>
    </row>
    <row r="25" spans="1:54" x14ac:dyDescent="0.3">
      <c r="A25" s="8">
        <v>23</v>
      </c>
      <c r="B25" s="3">
        <v>44173.029872685183</v>
      </c>
      <c r="C25" s="4"/>
      <c r="D25" s="4" t="s">
        <v>109</v>
      </c>
      <c r="E25" s="20">
        <v>8542.4362700000001</v>
      </c>
      <c r="F25" s="20">
        <v>8750.1996010000003</v>
      </c>
      <c r="G25" s="4" t="s">
        <v>10</v>
      </c>
      <c r="H25" s="4">
        <v>882.78047200000003</v>
      </c>
      <c r="I25" s="4" t="s">
        <v>10</v>
      </c>
      <c r="J25" s="4">
        <v>22.961516</v>
      </c>
      <c r="K25" s="4">
        <v>25.310583000000001</v>
      </c>
      <c r="L25" s="27">
        <v>168.15836200000001</v>
      </c>
      <c r="M25" s="4">
        <v>0.15803800000000001</v>
      </c>
      <c r="N25" s="4">
        <v>0.52686900000000003</v>
      </c>
      <c r="O25" s="4" t="s">
        <v>10</v>
      </c>
      <c r="P25" s="10">
        <f t="shared" si="12"/>
        <v>2.6010448495738813E-2</v>
      </c>
      <c r="Q25" s="11">
        <f t="shared" si="13"/>
        <v>2.867143508811101E-2</v>
      </c>
      <c r="R25" s="11">
        <f t="shared" si="14"/>
        <v>9.9120901272043547</v>
      </c>
      <c r="S25" s="11">
        <f t="shared" si="15"/>
        <v>9.676739054553984</v>
      </c>
      <c r="T25" s="11">
        <f t="shared" si="16"/>
        <v>52.035471188759558</v>
      </c>
      <c r="U25">
        <f t="shared" si="17"/>
        <v>50.79994933585283</v>
      </c>
      <c r="AG25">
        <f t="shared" si="18"/>
        <v>7214.8513567909995</v>
      </c>
      <c r="AH25">
        <f t="shared" si="19"/>
        <v>7419.248911791</v>
      </c>
      <c r="AJ25">
        <f t="shared" si="20"/>
        <v>751.96891400000004</v>
      </c>
      <c r="AK25" t="str">
        <f t="shared" si="21"/>
        <v>N/A</v>
      </c>
      <c r="AL25">
        <f t="shared" si="22"/>
        <v>19.725819999999999</v>
      </c>
      <c r="AM25">
        <f t="shared" si="23"/>
        <v>21.431479</v>
      </c>
      <c r="AR25" s="10">
        <f t="shared" ref="AR25:AR37" si="24">AL25/AJ25</f>
        <v>2.6232227998722827E-2</v>
      </c>
      <c r="AS25" s="11">
        <f t="shared" ref="AS25:AS37" si="25">AM25/AJ25</f>
        <v>2.8500485327243193E-2</v>
      </c>
      <c r="AT25" s="11">
        <f t="shared" ref="AT25:AT37" si="26">AH25/AJ25</f>
        <v>9.8664303452722244</v>
      </c>
      <c r="AU25" s="11">
        <f t="shared" ref="AU25:AU37" si="27">AG25/AJ25</f>
        <v>9.5946138496770352</v>
      </c>
      <c r="AV25" s="11"/>
    </row>
    <row r="26" spans="1:54" x14ac:dyDescent="0.3">
      <c r="A26" s="8">
        <v>24</v>
      </c>
      <c r="B26" s="3">
        <v>44173.992835648147</v>
      </c>
      <c r="C26" s="4"/>
      <c r="D26" s="4" t="s">
        <v>110</v>
      </c>
      <c r="E26" s="20">
        <v>8472.6460139999999</v>
      </c>
      <c r="F26" s="20">
        <v>8678.9588899999999</v>
      </c>
      <c r="G26" s="4" t="s">
        <v>10</v>
      </c>
      <c r="H26" s="4">
        <v>872.80175699999995</v>
      </c>
      <c r="I26" s="4" t="s">
        <v>10</v>
      </c>
      <c r="J26" s="4">
        <v>22.811311</v>
      </c>
      <c r="K26" s="4">
        <v>25.091666</v>
      </c>
      <c r="L26" s="27">
        <v>439.878466</v>
      </c>
      <c r="M26" s="4">
        <v>0.27909699999999998</v>
      </c>
      <c r="N26" s="4">
        <v>1.2309079999999999</v>
      </c>
      <c r="O26" s="4" t="s">
        <v>10</v>
      </c>
      <c r="P26" s="10">
        <f t="shared" si="12"/>
        <v>2.6135729926125711E-2</v>
      </c>
      <c r="Q26" s="11">
        <f t="shared" si="13"/>
        <v>2.8748413713378905E-2</v>
      </c>
      <c r="R26" s="11">
        <f t="shared" si="14"/>
        <v>9.9437917263496072</v>
      </c>
      <c r="S26" s="11">
        <f t="shared" si="15"/>
        <v>9.7074117301530602</v>
      </c>
      <c r="T26" s="11">
        <f t="shared" si="16"/>
        <v>19.730356361659222</v>
      </c>
      <c r="U26">
        <f t="shared" si="17"/>
        <v>19.26133391126266</v>
      </c>
      <c r="AG26">
        <f t="shared" si="18"/>
        <v>7213.7536299970006</v>
      </c>
      <c r="AH26">
        <f t="shared" si="19"/>
        <v>7420.3186549970005</v>
      </c>
      <c r="AJ26">
        <f t="shared" si="20"/>
        <v>751.53954199999998</v>
      </c>
      <c r="AK26" t="str">
        <f t="shared" si="21"/>
        <v>N/A</v>
      </c>
      <c r="AL26">
        <f t="shared" si="22"/>
        <v>19.725380000000001</v>
      </c>
      <c r="AM26">
        <f t="shared" si="23"/>
        <v>21.426586</v>
      </c>
      <c r="AR26" s="10">
        <f t="shared" si="24"/>
        <v>2.6246629615132081E-2</v>
      </c>
      <c r="AS26" s="11">
        <f t="shared" si="25"/>
        <v>2.8510257681158713E-2</v>
      </c>
      <c r="AT26" s="11">
        <f t="shared" si="26"/>
        <v>9.8734906685681754</v>
      </c>
      <c r="AU26" s="11">
        <f t="shared" si="27"/>
        <v>9.5986348380282571</v>
      </c>
      <c r="AV26" s="11"/>
      <c r="AX26" s="11">
        <f>AVERAGE(AR24:AR37)</f>
        <v>2.6017869507255893E-2</v>
      </c>
      <c r="AY26" s="11">
        <f>AVERAGE(AS24:AS37)</f>
        <v>2.8535003152402965E-2</v>
      </c>
      <c r="AZ26" s="14">
        <f>AVERAGE(AT24:AT37)</f>
        <v>9.8641038612003253</v>
      </c>
      <c r="BA26" s="14">
        <f>AVERAGE(AU24:AU37)</f>
        <v>9.5966677153472553</v>
      </c>
      <c r="BB26" s="14"/>
    </row>
    <row r="27" spans="1:54" x14ac:dyDescent="0.3">
      <c r="A27" s="8">
        <v>25</v>
      </c>
      <c r="B27" s="3" t="s">
        <v>111</v>
      </c>
      <c r="C27" s="4"/>
      <c r="D27" s="4" t="s">
        <v>112</v>
      </c>
      <c r="E27" s="20">
        <v>8595.9808319999993</v>
      </c>
      <c r="F27" s="20">
        <v>8805.1635040000001</v>
      </c>
      <c r="G27" s="4" t="s">
        <v>10</v>
      </c>
      <c r="H27" s="4">
        <v>888.55559400000004</v>
      </c>
      <c r="I27" s="4" t="s">
        <v>10</v>
      </c>
      <c r="J27" s="4">
        <v>23.213840000000001</v>
      </c>
      <c r="K27" s="4">
        <v>25.502396999999998</v>
      </c>
      <c r="L27" s="27">
        <v>302.40905700000002</v>
      </c>
      <c r="M27" s="4">
        <v>0.23092299999999999</v>
      </c>
      <c r="N27" s="4">
        <v>0.89391600000000004</v>
      </c>
      <c r="O27" s="4" t="s">
        <v>10</v>
      </c>
      <c r="P27" s="10">
        <f t="shared" si="12"/>
        <v>2.6125365882283782E-2</v>
      </c>
      <c r="Q27" s="11">
        <f t="shared" si="13"/>
        <v>2.8700958243024686E-2</v>
      </c>
      <c r="R27" s="11">
        <f t="shared" si="14"/>
        <v>9.9095245851324858</v>
      </c>
      <c r="S27" s="11">
        <f t="shared" si="15"/>
        <v>9.6741058072726496</v>
      </c>
      <c r="T27" s="11">
        <f t="shared" si="16"/>
        <v>29.116732122212859</v>
      </c>
      <c r="U27">
        <f t="shared" si="17"/>
        <v>28.42501119931735</v>
      </c>
      <c r="AG27">
        <f t="shared" si="18"/>
        <v>7205.8070771020002</v>
      </c>
      <c r="AH27">
        <f t="shared" si="19"/>
        <v>7409.7498011019998</v>
      </c>
      <c r="AJ27">
        <f t="shared" si="20"/>
        <v>750.678181</v>
      </c>
      <c r="AK27" t="str">
        <f t="shared" si="21"/>
        <v>N/A</v>
      </c>
      <c r="AL27">
        <f t="shared" si="22"/>
        <v>19.651382000000002</v>
      </c>
      <c r="AM27">
        <f t="shared" si="23"/>
        <v>21.419594</v>
      </c>
      <c r="AR27" s="10">
        <f t="shared" si="24"/>
        <v>2.6178171282162259E-2</v>
      </c>
      <c r="AS27" s="11">
        <f t="shared" si="25"/>
        <v>2.8533657354295743E-2</v>
      </c>
      <c r="AT27" s="11">
        <f t="shared" si="26"/>
        <v>9.8707408695844325</v>
      </c>
      <c r="AU27" s="11">
        <f t="shared" si="27"/>
        <v>9.5990629000338572</v>
      </c>
      <c r="AV27" s="11"/>
      <c r="AX27" s="11">
        <f>STDEV(AR24:AR37)</f>
        <v>1.4689709751349692E-4</v>
      </c>
      <c r="AY27" s="11">
        <f>STDEV(AS24:AS37)</f>
        <v>7.2149613569976514E-5</v>
      </c>
      <c r="AZ27" s="11">
        <f>STDEV(AT24:AT37)</f>
        <v>7.2346562067057245E-3</v>
      </c>
      <c r="BA27" s="11">
        <f>STDEV(AU24:AU37)</f>
        <v>5.5463342639995141E-3</v>
      </c>
      <c r="BB27" s="11"/>
    </row>
    <row r="28" spans="1:54" x14ac:dyDescent="0.3">
      <c r="A28" s="8">
        <v>26</v>
      </c>
      <c r="B28" s="3" t="s">
        <v>113</v>
      </c>
      <c r="C28" s="4"/>
      <c r="D28" s="4" t="s">
        <v>114</v>
      </c>
      <c r="E28" s="20">
        <v>8552.3185319999993</v>
      </c>
      <c r="F28" s="20">
        <v>8756.7927720000007</v>
      </c>
      <c r="G28" s="4" t="s">
        <v>10</v>
      </c>
      <c r="H28" s="4">
        <v>883.71783300000004</v>
      </c>
      <c r="I28" s="4" t="s">
        <v>10</v>
      </c>
      <c r="J28" s="4">
        <v>23.006961</v>
      </c>
      <c r="K28" s="4">
        <v>25.315704</v>
      </c>
      <c r="L28" s="27">
        <v>169.881303</v>
      </c>
      <c r="M28" s="4">
        <v>0.13317699999999999</v>
      </c>
      <c r="N28" s="4">
        <v>0.55424700000000005</v>
      </c>
      <c r="O28" s="4" t="s">
        <v>10</v>
      </c>
      <c r="P28" s="10">
        <f t="shared" si="12"/>
        <v>2.6034283954525561E-2</v>
      </c>
      <c r="Q28" s="11">
        <f t="shared" si="13"/>
        <v>2.8646818084523139E-2</v>
      </c>
      <c r="R28" s="11">
        <f t="shared" si="14"/>
        <v>9.9090370760912325</v>
      </c>
      <c r="S28" s="11">
        <f t="shared" si="15"/>
        <v>9.6776575198975294</v>
      </c>
      <c r="T28" s="11">
        <f t="shared" si="16"/>
        <v>51.546536419019581</v>
      </c>
      <c r="U28">
        <f t="shared" si="17"/>
        <v>50.342906376224342</v>
      </c>
      <c r="AG28">
        <f t="shared" si="18"/>
        <v>7150.8363906089999</v>
      </c>
      <c r="AH28">
        <f t="shared" si="19"/>
        <v>7351.2348036090007</v>
      </c>
      <c r="AJ28">
        <f t="shared" si="20"/>
        <v>745.23046999999997</v>
      </c>
      <c r="AK28" t="str">
        <f t="shared" si="21"/>
        <v>N/A</v>
      </c>
      <c r="AL28">
        <f t="shared" si="22"/>
        <v>19.457052000000001</v>
      </c>
      <c r="AM28">
        <f t="shared" si="23"/>
        <v>21.225313</v>
      </c>
      <c r="AR28" s="10">
        <f t="shared" si="24"/>
        <v>2.6108771424764747E-2</v>
      </c>
      <c r="AS28" s="11">
        <f t="shared" si="25"/>
        <v>2.8481542092609283E-2</v>
      </c>
      <c r="AT28" s="11">
        <f t="shared" si="26"/>
        <v>9.8643776650852733</v>
      </c>
      <c r="AU28" s="11">
        <f t="shared" si="27"/>
        <v>9.5954696949106228</v>
      </c>
      <c r="AV28" s="11"/>
      <c r="AX28" s="7">
        <f>AX27/AX26</f>
        <v>5.6460079282252568E-3</v>
      </c>
      <c r="AY28" s="7">
        <f>AY27/AY26</f>
        <v>2.5284599824514373E-3</v>
      </c>
      <c r="AZ28" s="7">
        <f>AZ27/AZ26</f>
        <v>7.3343268770340855E-4</v>
      </c>
      <c r="BA28" s="7">
        <f>BA27/BA26</f>
        <v>5.7794376428493648E-4</v>
      </c>
      <c r="BB28" s="7"/>
    </row>
    <row r="29" spans="1:54" x14ac:dyDescent="0.3">
      <c r="A29" s="8">
        <v>27</v>
      </c>
      <c r="B29" s="3" t="s">
        <v>115</v>
      </c>
      <c r="C29" s="4"/>
      <c r="D29" s="4" t="s">
        <v>116</v>
      </c>
      <c r="E29" s="20">
        <v>8608.7533039999998</v>
      </c>
      <c r="F29" s="20">
        <v>8813.6534090000005</v>
      </c>
      <c r="G29" s="4" t="s">
        <v>10</v>
      </c>
      <c r="H29" s="4">
        <v>890.13769000000002</v>
      </c>
      <c r="I29" s="4" t="s">
        <v>10</v>
      </c>
      <c r="J29" s="4">
        <v>23.226997000000001</v>
      </c>
      <c r="K29" s="4">
        <v>25.568515999999999</v>
      </c>
      <c r="L29" s="27">
        <v>192.382732</v>
      </c>
      <c r="M29" s="4">
        <v>0.167492</v>
      </c>
      <c r="N29" s="4">
        <v>0.61183799999999999</v>
      </c>
      <c r="O29" s="4" t="s">
        <v>10</v>
      </c>
      <c r="P29" s="10">
        <f t="shared" si="12"/>
        <v>2.6093712535641536E-2</v>
      </c>
      <c r="Q29" s="11">
        <f t="shared" si="13"/>
        <v>2.8724225799269323E-2</v>
      </c>
      <c r="R29" s="11">
        <f t="shared" si="14"/>
        <v>9.9014495263086779</v>
      </c>
      <c r="S29" s="11">
        <f t="shared" si="15"/>
        <v>9.6712603013136089</v>
      </c>
      <c r="T29" s="11">
        <f t="shared" si="16"/>
        <v>45.813121153721845</v>
      </c>
      <c r="U29">
        <f t="shared" si="17"/>
        <v>44.748056202882076</v>
      </c>
      <c r="AG29">
        <f t="shared" si="18"/>
        <v>7210.9726278800008</v>
      </c>
      <c r="AH29">
        <f t="shared" si="19"/>
        <v>7413.6190058800003</v>
      </c>
      <c r="AJ29">
        <f t="shared" si="20"/>
        <v>751.34731799999997</v>
      </c>
      <c r="AK29" t="str">
        <f t="shared" si="21"/>
        <v>N/A</v>
      </c>
      <c r="AL29">
        <f t="shared" si="22"/>
        <v>19.547955000000002</v>
      </c>
      <c r="AM29">
        <f t="shared" si="23"/>
        <v>21.582453999999998</v>
      </c>
      <c r="AR29" s="10">
        <f t="shared" si="24"/>
        <v>2.601720207378181E-2</v>
      </c>
      <c r="AS29" s="11">
        <f t="shared" si="25"/>
        <v>2.8725003048457012E-2</v>
      </c>
      <c r="AT29" s="11">
        <f t="shared" si="26"/>
        <v>9.8670998461992259</v>
      </c>
      <c r="AU29" s="11">
        <f t="shared" si="27"/>
        <v>9.597389190228002</v>
      </c>
      <c r="AV29" s="11"/>
    </row>
    <row r="30" spans="1:54" x14ac:dyDescent="0.3">
      <c r="A30" s="8">
        <v>28</v>
      </c>
      <c r="B30" s="3" t="s">
        <v>117</v>
      </c>
      <c r="C30" s="4"/>
      <c r="D30" s="4" t="s">
        <v>118</v>
      </c>
      <c r="E30" s="20">
        <v>8556.1613539999998</v>
      </c>
      <c r="F30" s="20">
        <v>8765.125908</v>
      </c>
      <c r="G30" s="4" t="s">
        <v>10</v>
      </c>
      <c r="H30" s="4">
        <v>884.54387999999994</v>
      </c>
      <c r="I30" s="4" t="s">
        <v>10</v>
      </c>
      <c r="J30" s="4">
        <v>22.993579</v>
      </c>
      <c r="K30" s="4">
        <v>25.408427</v>
      </c>
      <c r="L30" s="27">
        <v>141.359568</v>
      </c>
      <c r="M30" s="4">
        <v>0.171902</v>
      </c>
      <c r="N30" s="4">
        <v>0.44255899999999998</v>
      </c>
      <c r="O30" s="4" t="s">
        <v>10</v>
      </c>
      <c r="P30" s="10">
        <f t="shared" si="12"/>
        <v>2.5994842675300632E-2</v>
      </c>
      <c r="Q30" s="11">
        <f t="shared" si="13"/>
        <v>2.8724891522622937E-2</v>
      </c>
      <c r="R30" s="11">
        <f t="shared" si="14"/>
        <v>9.9092041742462804</v>
      </c>
      <c r="S30" s="11">
        <f t="shared" si="15"/>
        <v>9.6729642784934544</v>
      </c>
      <c r="T30" s="11">
        <f t="shared" si="16"/>
        <v>62.005890595251394</v>
      </c>
      <c r="U30">
        <f t="shared" si="17"/>
        <v>60.527642203886757</v>
      </c>
      <c r="AG30">
        <f t="shared" si="18"/>
        <v>7235.6481875899999</v>
      </c>
      <c r="AH30">
        <f t="shared" si="19"/>
        <v>7435.4337915899996</v>
      </c>
      <c r="AJ30">
        <f t="shared" si="20"/>
        <v>753.81495900000004</v>
      </c>
      <c r="AK30" t="str">
        <f t="shared" si="21"/>
        <v>N/A</v>
      </c>
      <c r="AL30">
        <f t="shared" si="22"/>
        <v>19.598875</v>
      </c>
      <c r="AM30">
        <f t="shared" si="23"/>
        <v>21.472601999999998</v>
      </c>
      <c r="AR30" s="10">
        <f t="shared" si="24"/>
        <v>2.5999583539705263E-2</v>
      </c>
      <c r="AS30" s="11">
        <f t="shared" si="25"/>
        <v>2.8485242623050674E-2</v>
      </c>
      <c r="AT30" s="11">
        <f t="shared" si="26"/>
        <v>9.863738710430658</v>
      </c>
      <c r="AU30" s="11">
        <f t="shared" si="27"/>
        <v>9.5987060235428405</v>
      </c>
      <c r="AV30" s="11"/>
    </row>
    <row r="31" spans="1:54" x14ac:dyDescent="0.3">
      <c r="A31" s="8">
        <v>29</v>
      </c>
      <c r="B31" s="3" t="s">
        <v>119</v>
      </c>
      <c r="C31" s="4"/>
      <c r="D31" s="4" t="s">
        <v>120</v>
      </c>
      <c r="E31" s="20">
        <v>8552.1521159999993</v>
      </c>
      <c r="F31" s="20">
        <v>8762.8054119999997</v>
      </c>
      <c r="G31" s="4" t="s">
        <v>10</v>
      </c>
      <c r="H31" s="4">
        <v>884.08446100000003</v>
      </c>
      <c r="I31" s="4" t="s">
        <v>10</v>
      </c>
      <c r="J31" s="4">
        <v>22.979894000000002</v>
      </c>
      <c r="K31" s="4">
        <v>25.280425999999999</v>
      </c>
      <c r="L31" s="27">
        <v>159.78642500000001</v>
      </c>
      <c r="M31" s="4">
        <v>0.17185800000000001</v>
      </c>
      <c r="N31" s="4">
        <v>0.468524</v>
      </c>
      <c r="O31" s="4" t="s">
        <v>10</v>
      </c>
      <c r="P31" s="10">
        <f t="shared" si="12"/>
        <v>2.5992871737624625E-2</v>
      </c>
      <c r="Q31" s="11">
        <f t="shared" si="13"/>
        <v>2.8595034880949003E-2</v>
      </c>
      <c r="R31" s="11">
        <f t="shared" si="14"/>
        <v>9.9117287980474966</v>
      </c>
      <c r="S31" s="11">
        <f t="shared" si="15"/>
        <v>9.6734559799032578</v>
      </c>
      <c r="T31" s="11">
        <f t="shared" si="16"/>
        <v>54.840737640885322</v>
      </c>
      <c r="U31">
        <f t="shared" si="17"/>
        <v>53.522394759129249</v>
      </c>
      <c r="AG31">
        <f t="shared" si="18"/>
        <v>7184.591136299</v>
      </c>
      <c r="AH31">
        <f t="shared" si="19"/>
        <v>7388.3436732990003</v>
      </c>
      <c r="AJ31">
        <f t="shared" si="20"/>
        <v>748.81614300000001</v>
      </c>
      <c r="AK31" t="str">
        <f t="shared" si="21"/>
        <v>N/A</v>
      </c>
      <c r="AL31">
        <f t="shared" si="22"/>
        <v>19.423598999999999</v>
      </c>
      <c r="AM31">
        <f t="shared" si="23"/>
        <v>21.3858</v>
      </c>
      <c r="AR31" s="10">
        <f t="shared" si="24"/>
        <v>2.5939076209258484E-2</v>
      </c>
      <c r="AS31" s="11">
        <f t="shared" si="25"/>
        <v>2.8559480454469849E-2</v>
      </c>
      <c r="AT31" s="11">
        <f t="shared" si="26"/>
        <v>9.8666992456905405</v>
      </c>
      <c r="AU31" s="11">
        <f t="shared" si="27"/>
        <v>9.5945996937448506</v>
      </c>
      <c r="AV31" s="11"/>
      <c r="AZ31" s="14"/>
    </row>
    <row r="32" spans="1:54" x14ac:dyDescent="0.3">
      <c r="A32" s="8">
        <v>30</v>
      </c>
      <c r="B32" s="3" t="s">
        <v>121</v>
      </c>
      <c r="C32" s="4"/>
      <c r="D32" s="4" t="s">
        <v>122</v>
      </c>
      <c r="E32" s="20">
        <v>8609.3274130000009</v>
      </c>
      <c r="F32" s="20">
        <v>8821.2531330000002</v>
      </c>
      <c r="G32" s="4" t="s">
        <v>10</v>
      </c>
      <c r="H32" s="4">
        <v>891.62334599999997</v>
      </c>
      <c r="I32" s="4" t="s">
        <v>10</v>
      </c>
      <c r="J32" s="4">
        <v>23.19089</v>
      </c>
      <c r="K32" s="4">
        <v>25.562121000000001</v>
      </c>
      <c r="L32" s="27">
        <v>127.936232</v>
      </c>
      <c r="M32" s="4">
        <v>0.167188</v>
      </c>
      <c r="N32" s="4">
        <v>0.43588300000000002</v>
      </c>
      <c r="O32" s="4" t="s">
        <v>10</v>
      </c>
      <c r="P32" s="10">
        <f t="shared" si="12"/>
        <v>2.6009738421541959E-2</v>
      </c>
      <c r="Q32" s="11">
        <f t="shared" si="13"/>
        <v>2.8669192114222638E-2</v>
      </c>
      <c r="R32" s="11">
        <f t="shared" si="14"/>
        <v>9.8934748316919912</v>
      </c>
      <c r="S32" s="11">
        <f t="shared" si="15"/>
        <v>9.6557895793365649</v>
      </c>
      <c r="T32" s="11">
        <f t="shared" si="16"/>
        <v>68.950390324142106</v>
      </c>
      <c r="U32">
        <f t="shared" si="17"/>
        <v>67.293895391572889</v>
      </c>
      <c r="AG32">
        <f t="shared" si="18"/>
        <v>7219.2899611029998</v>
      </c>
      <c r="AH32">
        <f t="shared" si="19"/>
        <v>7424.9902721030003</v>
      </c>
      <c r="AJ32">
        <f t="shared" si="20"/>
        <v>753.11483199999998</v>
      </c>
      <c r="AK32" t="str">
        <f t="shared" si="21"/>
        <v>N/A</v>
      </c>
      <c r="AL32">
        <f t="shared" si="22"/>
        <v>19.554794999999999</v>
      </c>
      <c r="AM32">
        <f t="shared" si="23"/>
        <v>21.459015000000001</v>
      </c>
      <c r="AR32" s="10">
        <f t="shared" si="24"/>
        <v>2.5965223587576348E-2</v>
      </c>
      <c r="AS32" s="11">
        <f t="shared" si="25"/>
        <v>2.849368262076666E-2</v>
      </c>
      <c r="AT32" s="11">
        <f t="shared" si="26"/>
        <v>9.8590413528105909</v>
      </c>
      <c r="AU32" s="11">
        <f t="shared" si="27"/>
        <v>9.5859086215725995</v>
      </c>
      <c r="AV32" s="11"/>
    </row>
    <row r="33" spans="1:48" x14ac:dyDescent="0.3">
      <c r="A33" s="8">
        <v>31</v>
      </c>
      <c r="B33" s="3" t="s">
        <v>123</v>
      </c>
      <c r="C33" s="4"/>
      <c r="D33" s="4" t="s">
        <v>124</v>
      </c>
      <c r="E33" s="20">
        <v>8601.4951849999998</v>
      </c>
      <c r="F33" s="20">
        <v>8814.3989120000006</v>
      </c>
      <c r="G33" s="4" t="s">
        <v>10</v>
      </c>
      <c r="H33" s="4">
        <v>890.30059700000004</v>
      </c>
      <c r="I33" s="4" t="s">
        <v>10</v>
      </c>
      <c r="J33" s="4">
        <v>23.157888</v>
      </c>
      <c r="K33" s="4">
        <v>25.561945000000001</v>
      </c>
      <c r="L33" s="27">
        <v>155.13198</v>
      </c>
      <c r="M33" s="4">
        <v>0.13822799999999999</v>
      </c>
      <c r="N33" s="4">
        <v>0.51617999999999997</v>
      </c>
      <c r="O33" s="4" t="s">
        <v>10</v>
      </c>
      <c r="P33" s="10">
        <f t="shared" si="12"/>
        <v>2.6011313569859369E-2</v>
      </c>
      <c r="Q33" s="11">
        <f t="shared" si="13"/>
        <v>2.8711589193733855E-2</v>
      </c>
      <c r="R33" s="11">
        <f t="shared" si="14"/>
        <v>9.9004751223366867</v>
      </c>
      <c r="S33" s="11">
        <f t="shared" si="15"/>
        <v>9.6613382199046196</v>
      </c>
      <c r="T33" s="11">
        <f t="shared" si="16"/>
        <v>56.818709540096123</v>
      </c>
      <c r="U33">
        <f t="shared" si="17"/>
        <v>55.446305687582921</v>
      </c>
      <c r="AG33">
        <f t="shared" si="18"/>
        <v>7286.7128970510003</v>
      </c>
      <c r="AH33">
        <f t="shared" si="19"/>
        <v>7469.6865430509997</v>
      </c>
      <c r="AJ33">
        <f t="shared" si="20"/>
        <v>758.51576899999998</v>
      </c>
      <c r="AK33" t="str">
        <f t="shared" si="21"/>
        <v>N/A</v>
      </c>
      <c r="AL33">
        <f t="shared" si="22"/>
        <v>19.643708</v>
      </c>
      <c r="AM33">
        <f t="shared" si="23"/>
        <v>21.663036999999999</v>
      </c>
      <c r="AR33" s="10">
        <f t="shared" si="24"/>
        <v>2.5897560476425639E-2</v>
      </c>
      <c r="AS33" s="11">
        <f t="shared" si="25"/>
        <v>2.8559771444909801E-2</v>
      </c>
      <c r="AT33" s="11">
        <f t="shared" si="26"/>
        <v>9.8477669790553826</v>
      </c>
      <c r="AU33" s="11">
        <f t="shared" si="27"/>
        <v>9.6065410830648137</v>
      </c>
      <c r="AV33" s="11"/>
    </row>
    <row r="34" spans="1:48" x14ac:dyDescent="0.3">
      <c r="A34" s="8">
        <v>32</v>
      </c>
      <c r="B34" s="4" t="s">
        <v>125</v>
      </c>
      <c r="C34" s="4"/>
      <c r="D34" s="4" t="s">
        <v>126</v>
      </c>
      <c r="E34" s="20">
        <v>8438.5528919999997</v>
      </c>
      <c r="F34" s="20">
        <v>8646.2946209999991</v>
      </c>
      <c r="G34" s="4" t="s">
        <v>10</v>
      </c>
      <c r="H34" s="4">
        <v>871.78932599999996</v>
      </c>
      <c r="I34" s="4" t="s">
        <v>10</v>
      </c>
      <c r="J34" s="4">
        <v>22.692246999999998</v>
      </c>
      <c r="K34" s="4">
        <v>25.007449000000001</v>
      </c>
      <c r="L34" s="27">
        <v>112.599828</v>
      </c>
      <c r="M34" s="4">
        <v>0.149758</v>
      </c>
      <c r="N34" s="4">
        <v>0.37957600000000002</v>
      </c>
      <c r="O34" s="4" t="s">
        <v>10</v>
      </c>
      <c r="P34" s="10">
        <f t="shared" si="12"/>
        <v>2.602950772994438E-2</v>
      </c>
      <c r="Q34" s="11">
        <f t="shared" si="13"/>
        <v>2.868519750607729E-2</v>
      </c>
      <c r="R34" s="11">
        <f t="shared" si="14"/>
        <v>9.9178716269347849</v>
      </c>
      <c r="S34" s="11">
        <f t="shared" si="15"/>
        <v>9.6795781278010278</v>
      </c>
      <c r="T34" s="11">
        <f t="shared" si="16"/>
        <v>76.78781375225546</v>
      </c>
      <c r="U34">
        <f t="shared" si="17"/>
        <v>74.942857745750729</v>
      </c>
      <c r="AG34">
        <f t="shared" si="18"/>
        <v>7323.4204420030001</v>
      </c>
      <c r="AH34">
        <f t="shared" si="19"/>
        <v>7526.9511260030004</v>
      </c>
      <c r="AJ34">
        <f t="shared" si="20"/>
        <v>763.47624099999996</v>
      </c>
      <c r="AK34" t="str">
        <f t="shared" si="21"/>
        <v>N/A</v>
      </c>
      <c r="AL34">
        <f t="shared" si="22"/>
        <v>19.813376000000002</v>
      </c>
      <c r="AM34">
        <f t="shared" si="23"/>
        <v>21.825458999999999</v>
      </c>
      <c r="AR34" s="10">
        <f t="shared" si="24"/>
        <v>2.5951529250011072E-2</v>
      </c>
      <c r="AS34" s="11">
        <f t="shared" si="25"/>
        <v>2.8586952452394652E-2</v>
      </c>
      <c r="AT34" s="11">
        <f t="shared" si="26"/>
        <v>9.8587889469149843</v>
      </c>
      <c r="AU34" s="11">
        <f t="shared" si="27"/>
        <v>9.5922047717042194</v>
      </c>
      <c r="AV34" s="11"/>
    </row>
    <row r="35" spans="1:48" x14ac:dyDescent="0.3">
      <c r="AG35">
        <f t="shared" si="18"/>
        <v>7316.6407474550006</v>
      </c>
      <c r="AH35">
        <f t="shared" si="19"/>
        <v>7522.3118334549999</v>
      </c>
      <c r="AJ35">
        <f t="shared" si="20"/>
        <v>762.26742899999999</v>
      </c>
      <c r="AK35" t="str">
        <f t="shared" si="21"/>
        <v>N/A</v>
      </c>
      <c r="AL35">
        <f t="shared" si="22"/>
        <v>19.689875000000001</v>
      </c>
      <c r="AM35">
        <f t="shared" si="23"/>
        <v>21.729167</v>
      </c>
      <c r="AR35" s="10">
        <f t="shared" si="24"/>
        <v>2.583066552617979E-2</v>
      </c>
      <c r="AS35" s="11">
        <f t="shared" si="25"/>
        <v>2.8505962833156814E-2</v>
      </c>
      <c r="AT35" s="11">
        <f t="shared" si="26"/>
        <v>9.8683369474717519</v>
      </c>
      <c r="AU35" s="11">
        <f t="shared" si="27"/>
        <v>9.5985220791258552</v>
      </c>
      <c r="AV35" s="11"/>
    </row>
    <row r="36" spans="1:48" x14ac:dyDescent="0.3">
      <c r="A36" s="8">
        <v>33</v>
      </c>
      <c r="B36" t="s">
        <v>138</v>
      </c>
      <c r="C36" t="s">
        <v>100</v>
      </c>
      <c r="D36" t="s">
        <v>139</v>
      </c>
      <c r="E36">
        <v>8616.8060750000004</v>
      </c>
      <c r="F36">
        <v>8822.9786569999997</v>
      </c>
      <c r="G36" t="s">
        <v>10</v>
      </c>
      <c r="H36">
        <v>891.63835600000004</v>
      </c>
      <c r="I36" t="s">
        <v>10</v>
      </c>
      <c r="J36">
        <v>22.567975000000001</v>
      </c>
      <c r="K36">
        <v>25.529399999999999</v>
      </c>
      <c r="L36">
        <v>91.801571999999993</v>
      </c>
      <c r="M36">
        <v>0.114097</v>
      </c>
      <c r="N36">
        <v>0.425562</v>
      </c>
      <c r="O36" t="s">
        <v>10</v>
      </c>
      <c r="AG36">
        <f t="shared" si="18"/>
        <v>7261.5757477300003</v>
      </c>
      <c r="AH36">
        <f t="shared" si="19"/>
        <v>7458.0532597299998</v>
      </c>
      <c r="AJ36">
        <f t="shared" si="20"/>
        <v>756.88363800000002</v>
      </c>
      <c r="AK36" t="str">
        <f t="shared" si="21"/>
        <v>N/A</v>
      </c>
      <c r="AL36">
        <f t="shared" si="22"/>
        <v>19.558816</v>
      </c>
      <c r="AM36">
        <f t="shared" si="23"/>
        <v>21.655128000000001</v>
      </c>
      <c r="AR36" s="10">
        <f t="shared" si="24"/>
        <v>2.5841245626186993E-2</v>
      </c>
      <c r="AS36" s="11">
        <f t="shared" si="25"/>
        <v>2.8610907823588071E-2</v>
      </c>
      <c r="AT36" s="11">
        <f t="shared" si="26"/>
        <v>9.8536325602668136</v>
      </c>
      <c r="AU36" s="11">
        <f t="shared" si="27"/>
        <v>9.5940450858709152</v>
      </c>
      <c r="AV36" s="11"/>
    </row>
    <row r="37" spans="1:48" x14ac:dyDescent="0.3">
      <c r="A37" s="8">
        <v>34</v>
      </c>
      <c r="B37" t="s">
        <v>140</v>
      </c>
      <c r="C37" t="s">
        <v>100</v>
      </c>
      <c r="D37" t="s">
        <v>141</v>
      </c>
      <c r="E37">
        <v>8616.8227630000001</v>
      </c>
      <c r="F37">
        <v>8825.3321919999998</v>
      </c>
      <c r="G37" t="s">
        <v>10</v>
      </c>
      <c r="H37">
        <v>891.56566099999998</v>
      </c>
      <c r="I37" t="s">
        <v>10</v>
      </c>
      <c r="J37">
        <v>22.565605000000001</v>
      </c>
      <c r="K37">
        <v>25.588719999999999</v>
      </c>
      <c r="L37">
        <v>93.303239000000005</v>
      </c>
      <c r="M37">
        <v>0.12414699999999999</v>
      </c>
      <c r="N37">
        <v>0.47563499999999997</v>
      </c>
      <c r="O37" t="s">
        <v>10</v>
      </c>
      <c r="AG37">
        <f t="shared" si="18"/>
        <v>7298.8474613709996</v>
      </c>
      <c r="AH37">
        <f t="shared" si="19"/>
        <v>7501.1750573709996</v>
      </c>
      <c r="AJ37">
        <f t="shared" si="20"/>
        <v>759.76917900000001</v>
      </c>
      <c r="AK37" t="str">
        <f t="shared" si="21"/>
        <v>N/A</v>
      </c>
      <c r="AL37">
        <f t="shared" si="22"/>
        <v>19.645416000000001</v>
      </c>
      <c r="AM37">
        <f t="shared" si="23"/>
        <v>21.660744999999999</v>
      </c>
      <c r="AR37" s="10">
        <f t="shared" si="24"/>
        <v>2.5857084681767541E-2</v>
      </c>
      <c r="AS37" s="11">
        <f t="shared" si="25"/>
        <v>2.8509638978129696E-2</v>
      </c>
      <c r="AT37" s="11">
        <f t="shared" si="26"/>
        <v>9.8729657173563758</v>
      </c>
      <c r="AU37" s="11">
        <f t="shared" si="27"/>
        <v>9.6066643174150119</v>
      </c>
      <c r="AV37" s="11"/>
    </row>
    <row r="38" spans="1:48" x14ac:dyDescent="0.3">
      <c r="A38" s="8">
        <v>35</v>
      </c>
      <c r="B38" t="s">
        <v>142</v>
      </c>
      <c r="C38" t="s">
        <v>100</v>
      </c>
      <c r="D38" t="s">
        <v>143</v>
      </c>
      <c r="E38">
        <v>8627.9265190000006</v>
      </c>
      <c r="F38">
        <v>8836.1384120000002</v>
      </c>
      <c r="G38" t="s">
        <v>10</v>
      </c>
      <c r="H38">
        <v>892.61344299999996</v>
      </c>
      <c r="I38" t="s">
        <v>10</v>
      </c>
      <c r="J38">
        <v>22.568888000000001</v>
      </c>
      <c r="K38">
        <v>25.566579000000001</v>
      </c>
      <c r="L38">
        <v>115.03979200000001</v>
      </c>
      <c r="M38">
        <v>0.103591</v>
      </c>
      <c r="N38">
        <v>0.54805400000000004</v>
      </c>
      <c r="O38" t="s">
        <v>10</v>
      </c>
      <c r="AR38" s="10"/>
      <c r="AS38" s="11"/>
      <c r="AT38" s="11"/>
      <c r="AU38" s="11"/>
      <c r="AV38" s="11"/>
    </row>
    <row r="39" spans="1:48" x14ac:dyDescent="0.3">
      <c r="A39" s="8">
        <v>36</v>
      </c>
      <c r="B39" t="s">
        <v>144</v>
      </c>
      <c r="C39" t="s">
        <v>100</v>
      </c>
      <c r="D39" t="s">
        <v>145</v>
      </c>
      <c r="E39">
        <v>8613.3361129999994</v>
      </c>
      <c r="F39">
        <v>8819.9283140000007</v>
      </c>
      <c r="G39" t="s">
        <v>10</v>
      </c>
      <c r="H39">
        <v>891.30902800000001</v>
      </c>
      <c r="I39" t="s">
        <v>10</v>
      </c>
      <c r="J39">
        <v>22.523938999999999</v>
      </c>
      <c r="K39">
        <v>25.523019000000001</v>
      </c>
      <c r="L39">
        <v>75.809173999999999</v>
      </c>
      <c r="M39">
        <v>8.3859000000000003E-2</v>
      </c>
      <c r="N39">
        <v>0.38299100000000003</v>
      </c>
      <c r="O39" t="s">
        <v>10</v>
      </c>
      <c r="AR39" s="10"/>
      <c r="AS39">
        <v>2.8507429774901536E-2</v>
      </c>
      <c r="AT39">
        <v>9.9050492512740611</v>
      </c>
      <c r="AU39" s="11"/>
      <c r="AV39" s="11"/>
    </row>
    <row r="40" spans="1:48" x14ac:dyDescent="0.3">
      <c r="A40" s="8">
        <v>37</v>
      </c>
      <c r="B40">
        <v>44175.082118055558</v>
      </c>
      <c r="C40" t="s">
        <v>100</v>
      </c>
      <c r="D40" t="s">
        <v>146</v>
      </c>
      <c r="E40">
        <v>8636.1225059999997</v>
      </c>
      <c r="F40">
        <v>8844.3043429999998</v>
      </c>
      <c r="G40" t="s">
        <v>10</v>
      </c>
      <c r="H40">
        <v>893.166065</v>
      </c>
      <c r="I40" t="s">
        <v>10</v>
      </c>
      <c r="J40">
        <v>22.630728999999999</v>
      </c>
      <c r="K40">
        <v>25.619996</v>
      </c>
      <c r="L40">
        <v>134.14996099999999</v>
      </c>
      <c r="M40">
        <v>0.225331</v>
      </c>
      <c r="N40">
        <v>0.651393</v>
      </c>
      <c r="O40" t="s">
        <v>10</v>
      </c>
    </row>
    <row r="41" spans="1:48" x14ac:dyDescent="0.3">
      <c r="A41" s="8">
        <v>38</v>
      </c>
      <c r="B41">
        <v>44175.945254629631</v>
      </c>
      <c r="C41" t="s">
        <v>100</v>
      </c>
      <c r="D41" t="s">
        <v>147</v>
      </c>
      <c r="E41">
        <v>8629.8769319999992</v>
      </c>
      <c r="F41">
        <v>8835.5924790000008</v>
      </c>
      <c r="G41" t="s">
        <v>10</v>
      </c>
      <c r="H41">
        <v>891.94321100000002</v>
      </c>
      <c r="I41" t="s">
        <v>10</v>
      </c>
      <c r="J41">
        <v>22.592093999999999</v>
      </c>
      <c r="K41">
        <v>25.560679</v>
      </c>
      <c r="L41">
        <v>160.915122</v>
      </c>
      <c r="M41">
        <v>0.210928</v>
      </c>
      <c r="N41">
        <v>0.75636700000000001</v>
      </c>
      <c r="O41" t="s">
        <v>10</v>
      </c>
    </row>
    <row r="42" spans="1:48" x14ac:dyDescent="0.3">
      <c r="A42" s="8">
        <v>39</v>
      </c>
      <c r="B42" t="s">
        <v>148</v>
      </c>
      <c r="C42" t="s">
        <v>100</v>
      </c>
      <c r="D42" t="s">
        <v>149</v>
      </c>
      <c r="E42">
        <v>8633.8446239999994</v>
      </c>
      <c r="F42">
        <v>8841.667872</v>
      </c>
      <c r="G42" t="s">
        <v>10</v>
      </c>
      <c r="H42">
        <v>892.95032900000001</v>
      </c>
      <c r="I42" t="s">
        <v>10</v>
      </c>
      <c r="J42">
        <v>22.608976999999999</v>
      </c>
      <c r="K42">
        <v>25.600722000000001</v>
      </c>
      <c r="L42">
        <v>126.339444</v>
      </c>
      <c r="M42">
        <v>0.17305899999999999</v>
      </c>
      <c r="N42">
        <v>0.57175900000000002</v>
      </c>
      <c r="O42" t="s">
        <v>10</v>
      </c>
    </row>
    <row r="43" spans="1:48" x14ac:dyDescent="0.3">
      <c r="A43" s="8">
        <v>40</v>
      </c>
      <c r="B43" t="s">
        <v>150</v>
      </c>
      <c r="C43" t="s">
        <v>100</v>
      </c>
      <c r="D43" t="s">
        <v>151</v>
      </c>
      <c r="E43">
        <v>8628.0016849999993</v>
      </c>
      <c r="F43">
        <v>8835.7585920000001</v>
      </c>
      <c r="G43" t="s">
        <v>10</v>
      </c>
      <c r="H43">
        <v>892.24350100000004</v>
      </c>
      <c r="I43" t="s">
        <v>10</v>
      </c>
      <c r="J43">
        <v>22.562456000000001</v>
      </c>
      <c r="K43">
        <v>25.605667</v>
      </c>
      <c r="L43">
        <v>130.16352900000001</v>
      </c>
      <c r="M43">
        <v>0.131887</v>
      </c>
      <c r="N43">
        <v>0.59797599999999995</v>
      </c>
      <c r="O43" t="s">
        <v>10</v>
      </c>
    </row>
    <row r="44" spans="1:48" x14ac:dyDescent="0.3">
      <c r="A44" s="8">
        <v>41</v>
      </c>
      <c r="B44" t="s">
        <v>152</v>
      </c>
      <c r="C44" t="s">
        <v>100</v>
      </c>
      <c r="D44" t="s">
        <v>153</v>
      </c>
      <c r="E44">
        <v>8624.9615539999995</v>
      </c>
      <c r="F44">
        <v>8834.3187120000002</v>
      </c>
      <c r="G44" t="s">
        <v>10</v>
      </c>
      <c r="H44">
        <v>892.17867899999999</v>
      </c>
      <c r="I44" t="s">
        <v>10</v>
      </c>
      <c r="J44">
        <v>22.558911999999999</v>
      </c>
      <c r="K44">
        <v>25.626863</v>
      </c>
      <c r="L44">
        <v>137.75504900000001</v>
      </c>
      <c r="M44">
        <v>0.15227599999999999</v>
      </c>
      <c r="N44">
        <v>0.62029599999999996</v>
      </c>
      <c r="O44" t="s">
        <v>10</v>
      </c>
    </row>
    <row r="45" spans="1:48" x14ac:dyDescent="0.3">
      <c r="A45" s="8">
        <v>42</v>
      </c>
      <c r="B45" t="s">
        <v>154</v>
      </c>
      <c r="C45" t="s">
        <v>100</v>
      </c>
      <c r="D45" t="s">
        <v>155</v>
      </c>
      <c r="E45">
        <v>8626.8254859999997</v>
      </c>
      <c r="F45">
        <v>8835.1479340000005</v>
      </c>
      <c r="G45" t="s">
        <v>10</v>
      </c>
      <c r="H45">
        <v>892.13234999999997</v>
      </c>
      <c r="I45" t="s">
        <v>10</v>
      </c>
      <c r="J45">
        <v>22.562851999999999</v>
      </c>
      <c r="K45">
        <v>25.599719</v>
      </c>
      <c r="L45">
        <v>116.40304999999999</v>
      </c>
      <c r="M45">
        <v>0.13302800000000001</v>
      </c>
      <c r="N45">
        <v>0.51043099999999997</v>
      </c>
      <c r="O45" t="s">
        <v>10</v>
      </c>
    </row>
    <row r="46" spans="1:48" x14ac:dyDescent="0.3">
      <c r="A46" s="8">
        <v>43</v>
      </c>
      <c r="B46" t="s">
        <v>156</v>
      </c>
      <c r="C46" t="s">
        <v>100</v>
      </c>
      <c r="D46" t="s">
        <v>157</v>
      </c>
      <c r="E46">
        <v>8623.1657240000004</v>
      </c>
      <c r="F46">
        <v>8830.2897520000006</v>
      </c>
      <c r="G46" t="s">
        <v>10</v>
      </c>
      <c r="H46">
        <v>892.13516100000004</v>
      </c>
      <c r="I46" t="s">
        <v>10</v>
      </c>
      <c r="J46">
        <v>22.547284999999999</v>
      </c>
      <c r="K46">
        <v>25.598801000000002</v>
      </c>
      <c r="L46">
        <v>104.19441999999999</v>
      </c>
      <c r="M46">
        <v>0.140346</v>
      </c>
      <c r="N46">
        <v>0.48885200000000001</v>
      </c>
      <c r="O46" t="s">
        <v>10</v>
      </c>
    </row>
    <row r="47" spans="1:48" x14ac:dyDescent="0.3">
      <c r="A47" s="8">
        <v>44</v>
      </c>
      <c r="B47" t="s">
        <v>158</v>
      </c>
      <c r="C47" t="s">
        <v>100</v>
      </c>
      <c r="D47" t="s">
        <v>159</v>
      </c>
      <c r="E47">
        <v>8632.1882119999991</v>
      </c>
      <c r="F47">
        <v>8837.6602750000002</v>
      </c>
      <c r="G47" t="s">
        <v>10</v>
      </c>
      <c r="H47">
        <v>892.53152299999999</v>
      </c>
      <c r="I47" t="s">
        <v>10</v>
      </c>
      <c r="J47">
        <v>22.584591</v>
      </c>
      <c r="K47">
        <v>25.5305</v>
      </c>
      <c r="L47">
        <v>145.75207499999999</v>
      </c>
      <c r="M47">
        <v>0.16525200000000001</v>
      </c>
      <c r="N47">
        <v>0.71391400000000005</v>
      </c>
      <c r="O47" t="s">
        <v>10</v>
      </c>
    </row>
    <row r="48" spans="1:48" x14ac:dyDescent="0.3">
      <c r="A48" s="8">
        <v>45</v>
      </c>
      <c r="B48" t="s">
        <v>160</v>
      </c>
      <c r="C48" t="s">
        <v>100</v>
      </c>
      <c r="D48" t="s">
        <v>161</v>
      </c>
      <c r="E48">
        <v>8635.2185879999997</v>
      </c>
      <c r="F48">
        <v>8841.198214</v>
      </c>
      <c r="G48" t="s">
        <v>10</v>
      </c>
      <c r="H48">
        <v>892.77874999999995</v>
      </c>
      <c r="I48" t="s">
        <v>10</v>
      </c>
      <c r="J48">
        <v>22.580119</v>
      </c>
      <c r="K48">
        <v>25.605782000000001</v>
      </c>
      <c r="L48">
        <v>160.81424200000001</v>
      </c>
      <c r="M48">
        <v>0.207479</v>
      </c>
      <c r="N48">
        <v>0.79322300000000001</v>
      </c>
      <c r="O48" t="s">
        <v>10</v>
      </c>
    </row>
    <row r="49" spans="1:47" x14ac:dyDescent="0.3">
      <c r="A49" s="8">
        <v>46</v>
      </c>
      <c r="B49" t="s">
        <v>162</v>
      </c>
      <c r="C49" t="s">
        <v>100</v>
      </c>
      <c r="D49" t="s">
        <v>163</v>
      </c>
      <c r="E49">
        <v>8633.7154019999998</v>
      </c>
      <c r="F49">
        <v>8837.1664509999991</v>
      </c>
      <c r="G49" t="s">
        <v>10</v>
      </c>
      <c r="H49">
        <v>892.49359200000004</v>
      </c>
      <c r="I49" t="s">
        <v>10</v>
      </c>
      <c r="J49">
        <v>22.571888000000001</v>
      </c>
      <c r="K49">
        <v>25.59787</v>
      </c>
      <c r="L49">
        <v>169.60589999999999</v>
      </c>
      <c r="M49">
        <v>0.20843300000000001</v>
      </c>
      <c r="N49">
        <v>0.81686700000000001</v>
      </c>
      <c r="O49" t="s">
        <v>10</v>
      </c>
    </row>
    <row r="51" spans="1:47" x14ac:dyDescent="0.3">
      <c r="A51" s="8">
        <v>47</v>
      </c>
      <c r="B51" s="3">
        <v>43718.904490740744</v>
      </c>
      <c r="C51" s="4" t="s">
        <v>100</v>
      </c>
      <c r="D51" s="4" t="s">
        <v>197</v>
      </c>
      <c r="E51" s="20">
        <v>7535.9790670000002</v>
      </c>
      <c r="F51" s="20">
        <v>7734.7120409999998</v>
      </c>
      <c r="G51" s="4" t="s">
        <v>10</v>
      </c>
      <c r="H51" s="4">
        <v>782.01537099999996</v>
      </c>
      <c r="I51" s="4" t="s">
        <v>10</v>
      </c>
      <c r="J51" s="4">
        <v>21.340923</v>
      </c>
      <c r="K51" s="4">
        <v>22.378160999999999</v>
      </c>
      <c r="L51" s="4">
        <v>131.689235</v>
      </c>
      <c r="M51" s="4">
        <v>4.9683999999999999E-2</v>
      </c>
      <c r="N51" s="4">
        <v>0.44519500000000001</v>
      </c>
      <c r="O51" s="4" t="s">
        <v>10</v>
      </c>
      <c r="P51" s="8"/>
    </row>
    <row r="52" spans="1:47" x14ac:dyDescent="0.3">
      <c r="A52" s="8">
        <v>48</v>
      </c>
      <c r="B52" s="3">
        <v>43779.863506944443</v>
      </c>
      <c r="C52" s="4" t="s">
        <v>100</v>
      </c>
      <c r="D52" s="4" t="s">
        <v>198</v>
      </c>
      <c r="E52" s="20">
        <v>7511.9954699999998</v>
      </c>
      <c r="F52" s="20">
        <v>7712.3184030000002</v>
      </c>
      <c r="G52" s="4" t="s">
        <v>10</v>
      </c>
      <c r="H52" s="4">
        <v>779.72042499999998</v>
      </c>
      <c r="I52" s="4" t="s">
        <v>10</v>
      </c>
      <c r="J52" s="4">
        <v>21.239387000000001</v>
      </c>
      <c r="K52" s="4">
        <v>22.268892000000001</v>
      </c>
      <c r="L52" s="4">
        <v>155.837703</v>
      </c>
      <c r="M52" s="4">
        <v>9.8038E-2</v>
      </c>
      <c r="N52" s="4">
        <v>0.46293400000000001</v>
      </c>
      <c r="O52" s="4" t="s">
        <v>10</v>
      </c>
      <c r="P52" s="8"/>
      <c r="AT52" t="s">
        <v>71</v>
      </c>
      <c r="AU52" t="s">
        <v>72</v>
      </c>
    </row>
    <row r="53" spans="1:47" x14ac:dyDescent="0.3">
      <c r="A53" s="8">
        <v>49</v>
      </c>
      <c r="B53" s="3">
        <v>43809.021377314813</v>
      </c>
      <c r="C53" s="4" t="s">
        <v>100</v>
      </c>
      <c r="D53" s="4" t="s">
        <v>199</v>
      </c>
      <c r="E53" s="20">
        <v>7531.8027549999997</v>
      </c>
      <c r="F53" s="20">
        <v>7732.6219419999998</v>
      </c>
      <c r="G53" s="4" t="s">
        <v>10</v>
      </c>
      <c r="H53" s="4">
        <v>781.70518500000003</v>
      </c>
      <c r="I53" s="4" t="s">
        <v>10</v>
      </c>
      <c r="J53" s="4">
        <v>21.282022000000001</v>
      </c>
      <c r="K53" s="4">
        <v>22.348006999999999</v>
      </c>
      <c r="L53" s="4">
        <v>138.75994299999999</v>
      </c>
      <c r="M53" s="4">
        <v>4.5551000000000001E-2</v>
      </c>
      <c r="N53" s="4">
        <v>0.46065899999999999</v>
      </c>
      <c r="O53" s="4" t="s">
        <v>10</v>
      </c>
      <c r="P53" s="8"/>
      <c r="AT53">
        <v>2.8507429774901536E-2</v>
      </c>
      <c r="AU53">
        <v>9.9050492512740611</v>
      </c>
    </row>
    <row r="54" spans="1:47" x14ac:dyDescent="0.3">
      <c r="A54" s="8">
        <v>50</v>
      </c>
      <c r="B54" s="3">
        <v>43809.828761574077</v>
      </c>
      <c r="C54" s="4" t="s">
        <v>100</v>
      </c>
      <c r="D54" s="4" t="s">
        <v>200</v>
      </c>
      <c r="E54" s="20">
        <v>7551.4611400000003</v>
      </c>
      <c r="F54" s="20">
        <v>7751.8491679999997</v>
      </c>
      <c r="G54" s="4" t="s">
        <v>10</v>
      </c>
      <c r="H54" s="4">
        <v>783.71053500000005</v>
      </c>
      <c r="I54" s="4" t="s">
        <v>10</v>
      </c>
      <c r="J54" s="4">
        <v>21.333013999999999</v>
      </c>
      <c r="K54" s="4">
        <v>22.458226</v>
      </c>
      <c r="L54" s="4">
        <v>112.381288</v>
      </c>
      <c r="M54" s="4">
        <v>7.0106000000000002E-2</v>
      </c>
      <c r="N54" s="4">
        <v>0.37498700000000001</v>
      </c>
      <c r="O54" s="4" t="s">
        <v>10</v>
      </c>
      <c r="P54" s="8"/>
      <c r="AT54">
        <v>2.8550818760217693E-2</v>
      </c>
      <c r="AU54">
        <v>9.9195898523055437</v>
      </c>
    </row>
    <row r="55" spans="1:47" x14ac:dyDescent="0.3">
      <c r="A55" s="8">
        <v>51</v>
      </c>
      <c r="B55" s="3">
        <v>43809.986562500002</v>
      </c>
      <c r="C55" s="4" t="s">
        <v>100</v>
      </c>
      <c r="D55" s="4" t="s">
        <v>201</v>
      </c>
      <c r="E55" s="20">
        <v>7543.5890609999997</v>
      </c>
      <c r="F55" s="20">
        <v>7743.7201919999998</v>
      </c>
      <c r="G55" s="4" t="s">
        <v>10</v>
      </c>
      <c r="H55" s="4">
        <v>782.87632699999995</v>
      </c>
      <c r="I55" s="4" t="s">
        <v>10</v>
      </c>
      <c r="J55" s="4">
        <v>21.333870999999998</v>
      </c>
      <c r="K55" s="4">
        <v>22.316607999999999</v>
      </c>
      <c r="L55" s="4">
        <v>119.93037699999999</v>
      </c>
      <c r="M55" s="4">
        <v>8.2124000000000003E-2</v>
      </c>
      <c r="N55" s="4">
        <v>0.38968199999999997</v>
      </c>
      <c r="O55" s="4" t="s">
        <v>10</v>
      </c>
      <c r="P55" s="8"/>
      <c r="AI55" t="s">
        <v>14</v>
      </c>
      <c r="AK55">
        <v>10.19481906799723</v>
      </c>
      <c r="AM55">
        <v>2.9474359347256882E-2</v>
      </c>
      <c r="AT55">
        <v>2.8586221369199812E-2</v>
      </c>
      <c r="AU55">
        <v>9.9069561896576896</v>
      </c>
    </row>
    <row r="56" spans="1:47" ht="28.8" x14ac:dyDescent="0.3">
      <c r="A56" s="8">
        <v>52</v>
      </c>
      <c r="B56" s="4" t="s">
        <v>202</v>
      </c>
      <c r="C56" s="4" t="s">
        <v>100</v>
      </c>
      <c r="D56" s="4" t="s">
        <v>203</v>
      </c>
      <c r="E56" s="20">
        <v>7538.8714369999998</v>
      </c>
      <c r="F56" s="20">
        <v>7740.0792869999996</v>
      </c>
      <c r="G56" s="4" t="s">
        <v>10</v>
      </c>
      <c r="H56" s="4">
        <v>782.47393899999997</v>
      </c>
      <c r="I56" s="4" t="s">
        <v>10</v>
      </c>
      <c r="J56" s="4">
        <v>21.329519000000001</v>
      </c>
      <c r="K56" s="4">
        <v>22.342486000000001</v>
      </c>
      <c r="L56" s="4">
        <v>120.087834</v>
      </c>
      <c r="M56" s="4">
        <v>4.3542999999999998E-2</v>
      </c>
      <c r="N56" s="4">
        <v>0.38771299999999997</v>
      </c>
      <c r="O56" s="4" t="s">
        <v>10</v>
      </c>
      <c r="P56" s="8"/>
      <c r="AI56" t="s">
        <v>4</v>
      </c>
      <c r="AK56">
        <v>10.14065998376017</v>
      </c>
      <c r="AM56">
        <v>2.968171425689423E-2</v>
      </c>
      <c r="AT56">
        <v>2.8540257306326887E-2</v>
      </c>
      <c r="AU56">
        <v>9.8868029625454739</v>
      </c>
    </row>
    <row r="57" spans="1:47" x14ac:dyDescent="0.3">
      <c r="A57" s="8">
        <v>53</v>
      </c>
      <c r="B57" s="4" t="s">
        <v>204</v>
      </c>
      <c r="C57" s="4" t="s">
        <v>100</v>
      </c>
      <c r="D57" s="4" t="s">
        <v>205</v>
      </c>
      <c r="E57" s="20">
        <v>7536.5901729999996</v>
      </c>
      <c r="F57" s="20">
        <v>7737.2238360000001</v>
      </c>
      <c r="G57" s="4" t="s">
        <v>10</v>
      </c>
      <c r="H57" s="4">
        <v>782.10583699999995</v>
      </c>
      <c r="I57" s="4" t="s">
        <v>10</v>
      </c>
      <c r="J57" s="4">
        <v>21.304186000000001</v>
      </c>
      <c r="K57" s="4">
        <v>22.31981</v>
      </c>
      <c r="L57" s="4">
        <v>120.497005</v>
      </c>
      <c r="M57" s="4">
        <v>6.4968999999999999E-2</v>
      </c>
      <c r="N57" s="4">
        <v>0.36907400000000001</v>
      </c>
      <c r="O57" s="4" t="s">
        <v>10</v>
      </c>
      <c r="P57" s="8"/>
      <c r="AI57" t="s">
        <v>4</v>
      </c>
      <c r="AK57">
        <v>10.14065998376017</v>
      </c>
      <c r="AM57">
        <v>2.953322873906062E-2</v>
      </c>
    </row>
    <row r="58" spans="1:47" x14ac:dyDescent="0.3">
      <c r="A58" s="8">
        <v>54</v>
      </c>
      <c r="B58" s="4" t="s">
        <v>206</v>
      </c>
      <c r="C58" s="4" t="s">
        <v>100</v>
      </c>
      <c r="D58" s="4" t="s">
        <v>207</v>
      </c>
      <c r="E58" s="20">
        <v>7558.9413839999997</v>
      </c>
      <c r="F58" s="20">
        <v>7758.6829790000002</v>
      </c>
      <c r="G58" s="4" t="s">
        <v>10</v>
      </c>
      <c r="H58" s="4">
        <v>784.155843</v>
      </c>
      <c r="I58" s="4" t="s">
        <v>10</v>
      </c>
      <c r="J58" s="4">
        <v>21.315462</v>
      </c>
      <c r="K58" s="4">
        <v>22.390478999999999</v>
      </c>
      <c r="L58" s="4">
        <v>241.52571499999999</v>
      </c>
      <c r="M58" s="4">
        <v>0.14634900000000001</v>
      </c>
      <c r="N58" s="4">
        <v>0.73244399999999998</v>
      </c>
      <c r="O58" s="4" t="s">
        <v>10</v>
      </c>
      <c r="P58" s="8"/>
      <c r="AI58" t="s">
        <v>15</v>
      </c>
      <c r="AK58">
        <v>10.24276441725473</v>
      </c>
      <c r="AM58">
        <v>2.9582772164979641E-2</v>
      </c>
    </row>
    <row r="59" spans="1:47" x14ac:dyDescent="0.3">
      <c r="A59" s="8">
        <v>55</v>
      </c>
      <c r="B59" s="4" t="s">
        <v>208</v>
      </c>
      <c r="C59" s="4" t="s">
        <v>100</v>
      </c>
      <c r="D59" s="4" t="s">
        <v>209</v>
      </c>
      <c r="E59" s="20">
        <v>7542.5831619999999</v>
      </c>
      <c r="F59" s="20">
        <v>7742.2927820000004</v>
      </c>
      <c r="G59" s="4" t="s">
        <v>10</v>
      </c>
      <c r="H59" s="4">
        <v>782.412779</v>
      </c>
      <c r="I59" s="4" t="s">
        <v>10</v>
      </c>
      <c r="J59" s="4">
        <v>21.217972</v>
      </c>
      <c r="K59" s="4">
        <v>22.365777999999999</v>
      </c>
      <c r="L59" s="4">
        <v>220.33944500000001</v>
      </c>
      <c r="M59" s="4">
        <v>0.140596</v>
      </c>
      <c r="N59" s="4">
        <v>0.68174999999999997</v>
      </c>
      <c r="O59" s="4" t="s">
        <v>10</v>
      </c>
      <c r="P59" s="8"/>
      <c r="AI59" t="s">
        <v>15</v>
      </c>
      <c r="AK59">
        <v>10.240452086048601</v>
      </c>
      <c r="AM59">
        <v>2.9582772164979641E-2</v>
      </c>
    </row>
    <row r="60" spans="1:47" ht="28.8" x14ac:dyDescent="0.3">
      <c r="A60" s="8">
        <v>56</v>
      </c>
      <c r="B60" s="4" t="s">
        <v>210</v>
      </c>
      <c r="C60" s="4" t="s">
        <v>100</v>
      </c>
      <c r="D60" s="4" t="s">
        <v>211</v>
      </c>
      <c r="E60" s="20">
        <v>7543.1894540000003</v>
      </c>
      <c r="F60" s="20">
        <v>7743.8133770000004</v>
      </c>
      <c r="G60" s="4" t="s">
        <v>10</v>
      </c>
      <c r="H60" s="4">
        <v>782.91939200000002</v>
      </c>
      <c r="I60" s="4" t="s">
        <v>10</v>
      </c>
      <c r="J60" s="4">
        <v>21.189302999999999</v>
      </c>
      <c r="K60" s="4">
        <v>22.354483999999999</v>
      </c>
      <c r="L60" s="4">
        <v>164.11258599999999</v>
      </c>
      <c r="M60" s="4">
        <v>9.2749999999999999E-2</v>
      </c>
      <c r="N60" s="4">
        <v>0.52210599999999996</v>
      </c>
      <c r="O60" s="4" t="s">
        <v>10</v>
      </c>
      <c r="P60" s="8"/>
      <c r="AI60" t="s">
        <v>15</v>
      </c>
      <c r="AK60">
        <v>10.240452086048601</v>
      </c>
      <c r="AM60">
        <v>2.9734991587462289E-2</v>
      </c>
    </row>
    <row r="61" spans="1:47" x14ac:dyDescent="0.3">
      <c r="A61" s="8">
        <v>57</v>
      </c>
      <c r="B61" s="4" t="s">
        <v>212</v>
      </c>
      <c r="C61" s="4" t="s">
        <v>100</v>
      </c>
      <c r="D61" s="4" t="s">
        <v>213</v>
      </c>
      <c r="E61" s="20">
        <v>7538.388715</v>
      </c>
      <c r="F61" s="20">
        <v>7737.4900719999996</v>
      </c>
      <c r="G61" s="4" t="s">
        <v>10</v>
      </c>
      <c r="H61" s="4">
        <v>781.28864999999996</v>
      </c>
      <c r="I61" s="4" t="s">
        <v>10</v>
      </c>
      <c r="J61" s="4">
        <v>21.153123999999998</v>
      </c>
      <c r="K61" s="4">
        <v>22.359355000000001</v>
      </c>
      <c r="L61" s="4">
        <v>262.05342100000001</v>
      </c>
      <c r="M61" s="4">
        <v>0.143236</v>
      </c>
      <c r="N61" s="4">
        <v>0.78591999999999995</v>
      </c>
      <c r="O61" s="4" t="s">
        <v>10</v>
      </c>
      <c r="P61" s="8"/>
      <c r="AK61">
        <v>9.8906045669887259</v>
      </c>
      <c r="AM61">
        <v>2.8919338261609789E-2</v>
      </c>
    </row>
    <row r="62" spans="1:47" ht="28.8" x14ac:dyDescent="0.3">
      <c r="A62" s="8">
        <v>58</v>
      </c>
      <c r="B62" s="4" t="s">
        <v>214</v>
      </c>
      <c r="C62" s="4" t="s">
        <v>100</v>
      </c>
      <c r="D62" s="4" t="s">
        <v>215</v>
      </c>
      <c r="E62" s="20">
        <v>7550.5358180000003</v>
      </c>
      <c r="F62" s="20">
        <v>7749.5034459999997</v>
      </c>
      <c r="G62" s="4" t="s">
        <v>10</v>
      </c>
      <c r="H62" s="4">
        <v>782.86929399999997</v>
      </c>
      <c r="I62" s="4" t="s">
        <v>10</v>
      </c>
      <c r="J62" s="4">
        <v>21.151973999999999</v>
      </c>
      <c r="K62" s="4">
        <v>22.320573</v>
      </c>
      <c r="L62" s="4">
        <v>179.12870799999999</v>
      </c>
      <c r="M62" s="4">
        <v>0.131219</v>
      </c>
      <c r="N62" s="4">
        <v>0.57113199999999997</v>
      </c>
      <c r="O62" s="4" t="s">
        <v>10</v>
      </c>
      <c r="P62" s="8"/>
      <c r="AK62">
        <v>9.8906045669887259</v>
      </c>
      <c r="AM62">
        <v>2.9026634401702452E-2</v>
      </c>
    </row>
    <row r="63" spans="1:47" x14ac:dyDescent="0.3">
      <c r="A63" s="8">
        <v>59</v>
      </c>
      <c r="B63" s="4" t="s">
        <v>216</v>
      </c>
      <c r="C63" s="4" t="s">
        <v>100</v>
      </c>
      <c r="D63" s="4" t="s">
        <v>217</v>
      </c>
      <c r="E63" s="20">
        <v>7500.8714470000004</v>
      </c>
      <c r="F63" s="20">
        <v>7703.7779989999999</v>
      </c>
      <c r="G63" s="4" t="s">
        <v>10</v>
      </c>
      <c r="H63" s="4">
        <v>778.22615699999994</v>
      </c>
      <c r="I63" s="4" t="s">
        <v>10</v>
      </c>
      <c r="J63" s="4">
        <v>20.958361</v>
      </c>
      <c r="K63" s="4">
        <v>22.279256</v>
      </c>
      <c r="L63" s="4">
        <v>229.424194</v>
      </c>
      <c r="M63" s="4">
        <v>0.12608800000000001</v>
      </c>
      <c r="N63" s="4">
        <v>0.70216699999999999</v>
      </c>
      <c r="O63" s="4" t="s">
        <v>10</v>
      </c>
      <c r="P63" s="8"/>
      <c r="AK63">
        <v>9.8945059935563222</v>
      </c>
      <c r="AM63">
        <v>2.9141657482033251E-2</v>
      </c>
    </row>
    <row r="64" spans="1:47" ht="28.8" x14ac:dyDescent="0.3">
      <c r="A64" s="8">
        <v>60</v>
      </c>
      <c r="B64" s="4" t="s">
        <v>218</v>
      </c>
      <c r="C64" s="4" t="s">
        <v>100</v>
      </c>
      <c r="D64" s="4" t="s">
        <v>219</v>
      </c>
      <c r="E64" s="20">
        <v>7517.1550999999999</v>
      </c>
      <c r="F64" s="20">
        <v>7718.6883390000003</v>
      </c>
      <c r="G64" s="4" t="s">
        <v>10</v>
      </c>
      <c r="H64" s="4">
        <v>780.115996</v>
      </c>
      <c r="I64" s="4" t="s">
        <v>10</v>
      </c>
      <c r="J64" s="4">
        <v>21.060780999999999</v>
      </c>
      <c r="K64" s="4">
        <v>22.288170000000001</v>
      </c>
      <c r="L64" s="4">
        <v>159.75965099999999</v>
      </c>
      <c r="M64" s="4">
        <v>8.9902999999999997E-2</v>
      </c>
      <c r="N64" s="4">
        <v>0.50584099999999999</v>
      </c>
      <c r="O64" s="4" t="s">
        <v>10</v>
      </c>
      <c r="P64" s="8"/>
      <c r="AK64">
        <v>9.867650304172658</v>
      </c>
      <c r="AM64">
        <v>2.8888328177984299E-2</v>
      </c>
    </row>
    <row r="65" spans="1:52" ht="28.8" x14ac:dyDescent="0.3">
      <c r="A65" s="8">
        <v>61</v>
      </c>
      <c r="B65" s="4" t="s">
        <v>220</v>
      </c>
      <c r="C65" s="4" t="s">
        <v>100</v>
      </c>
      <c r="D65" s="4" t="s">
        <v>221</v>
      </c>
      <c r="E65" s="20">
        <v>7547.4401550000002</v>
      </c>
      <c r="F65" s="20">
        <v>7749.2346520000001</v>
      </c>
      <c r="G65" s="4" t="s">
        <v>10</v>
      </c>
      <c r="H65" s="4">
        <v>783.29245900000001</v>
      </c>
      <c r="I65" s="4" t="s">
        <v>10</v>
      </c>
      <c r="J65" s="4">
        <v>21.296816</v>
      </c>
      <c r="K65" s="4">
        <v>22.348452999999999</v>
      </c>
      <c r="L65" s="4">
        <v>96.256360999999998</v>
      </c>
      <c r="M65" s="4">
        <v>3.9428999999999999E-2</v>
      </c>
      <c r="N65" s="4">
        <v>0.32355699999999998</v>
      </c>
      <c r="O65" s="4" t="s">
        <v>10</v>
      </c>
      <c r="P65" s="8"/>
      <c r="AK65">
        <v>9.867650304172658</v>
      </c>
      <c r="AM65">
        <v>2.908217087244298E-2</v>
      </c>
    </row>
    <row r="66" spans="1:52" x14ac:dyDescent="0.3">
      <c r="A66" s="8">
        <v>62</v>
      </c>
      <c r="B66" s="4" t="s">
        <v>222</v>
      </c>
      <c r="C66" s="4" t="s">
        <v>100</v>
      </c>
      <c r="D66" s="4" t="s">
        <v>223</v>
      </c>
      <c r="E66" s="20">
        <v>7524.725676</v>
      </c>
      <c r="F66" s="20">
        <v>7727.7019019999998</v>
      </c>
      <c r="G66" s="4" t="s">
        <v>10</v>
      </c>
      <c r="H66" s="4">
        <v>781.21947299999999</v>
      </c>
      <c r="I66" s="4" t="s">
        <v>10</v>
      </c>
      <c r="J66" s="4">
        <v>21.001897</v>
      </c>
      <c r="K66" s="4">
        <v>22.289619999999999</v>
      </c>
      <c r="L66" s="4">
        <v>120.56053199999999</v>
      </c>
      <c r="M66" s="4">
        <v>6.1957999999999999E-2</v>
      </c>
      <c r="N66" s="4">
        <v>0.38048100000000001</v>
      </c>
      <c r="O66" s="4" t="s">
        <v>10</v>
      </c>
      <c r="P66" s="8"/>
      <c r="AK66">
        <v>9.8181327725333531</v>
      </c>
      <c r="AM66">
        <v>2.9034691718941609E-2</v>
      </c>
      <c r="AS66" s="26"/>
    </row>
    <row r="67" spans="1:52" x14ac:dyDescent="0.3">
      <c r="A67" s="8">
        <v>63</v>
      </c>
      <c r="B67" s="4" t="s">
        <v>224</v>
      </c>
      <c r="C67" s="4" t="s">
        <v>100</v>
      </c>
      <c r="D67" s="4" t="s">
        <v>225</v>
      </c>
      <c r="E67" s="20">
        <v>7525.5057729999999</v>
      </c>
      <c r="F67" s="20">
        <v>7726.6181379999998</v>
      </c>
      <c r="G67" s="4" t="s">
        <v>10</v>
      </c>
      <c r="H67" s="4">
        <v>780.51853600000004</v>
      </c>
      <c r="I67" s="4" t="s">
        <v>10</v>
      </c>
      <c r="J67" s="4">
        <v>21.011233000000001</v>
      </c>
      <c r="K67" s="4">
        <v>22.283957000000001</v>
      </c>
      <c r="L67" s="4">
        <v>206.802617</v>
      </c>
      <c r="M67" s="4">
        <v>0.14571300000000001</v>
      </c>
      <c r="N67" s="4">
        <v>0.63160000000000005</v>
      </c>
      <c r="O67" s="4" t="s">
        <v>10</v>
      </c>
      <c r="P67" s="8"/>
      <c r="AK67">
        <v>10.0577960602701</v>
      </c>
      <c r="AM67">
        <v>2.939641668924772E-2</v>
      </c>
      <c r="AS67" s="26"/>
      <c r="AW67">
        <v>10.19481906799723</v>
      </c>
      <c r="AX67">
        <v>3.2841837198977236E-2</v>
      </c>
      <c r="AY67">
        <v>2.9474359347256882E-2</v>
      </c>
      <c r="AZ67">
        <v>1.7541437834809541E-4</v>
      </c>
    </row>
    <row r="68" spans="1:52" x14ac:dyDescent="0.3">
      <c r="AK68">
        <v>10.0577960602701</v>
      </c>
      <c r="AM68">
        <v>2.898690336170872E-2</v>
      </c>
      <c r="AW68">
        <v>10.14065998376017</v>
      </c>
      <c r="AX68">
        <v>1.637183759428925E-2</v>
      </c>
      <c r="AY68">
        <v>2.953322873906062E-2</v>
      </c>
      <c r="AZ68">
        <v>1.003723820022249E-4</v>
      </c>
    </row>
    <row r="69" spans="1:52" x14ac:dyDescent="0.3">
      <c r="AK69">
        <v>10.291405636314019</v>
      </c>
      <c r="AM69">
        <v>3.0582177016437919E-2</v>
      </c>
      <c r="AW69">
        <v>9.8906045669887259</v>
      </c>
      <c r="AX69">
        <v>1.5793339780101678E-2</v>
      </c>
      <c r="AY69">
        <v>2.8919338261609789E-2</v>
      </c>
      <c r="AZ69">
        <v>1.5953149719506431E-4</v>
      </c>
    </row>
    <row r="70" spans="1:52" x14ac:dyDescent="0.3">
      <c r="A70" s="8">
        <v>64</v>
      </c>
      <c r="B70" s="37" t="s">
        <v>264</v>
      </c>
      <c r="C70" t="s">
        <v>100</v>
      </c>
      <c r="D70" t="s">
        <v>265</v>
      </c>
      <c r="E70" s="30">
        <v>8493.2233510000005</v>
      </c>
      <c r="F70" s="30">
        <v>8694.9401350000007</v>
      </c>
      <c r="G70" t="s">
        <v>10</v>
      </c>
      <c r="H70">
        <v>878.79558499999996</v>
      </c>
      <c r="I70" t="s">
        <v>10</v>
      </c>
      <c r="J70">
        <v>22.167985999999999</v>
      </c>
      <c r="K70">
        <v>25.167024000000001</v>
      </c>
      <c r="L70" s="39">
        <v>50.830646999999999</v>
      </c>
      <c r="M70">
        <v>9.5864000000000005E-2</v>
      </c>
      <c r="N70">
        <v>0.36824600000000002</v>
      </c>
      <c r="O70" t="s">
        <v>10</v>
      </c>
      <c r="P70" s="10">
        <f t="shared" ref="P70" si="28">J70/H70</f>
        <v>2.5225418036209184E-2</v>
      </c>
      <c r="Q70" s="11">
        <f t="shared" ref="Q70" si="29">K70/H70</f>
        <v>2.8638086523841609E-2</v>
      </c>
      <c r="R70" s="11">
        <f t="shared" ref="R70" si="30">F70/H70</f>
        <v>9.8941554593722731</v>
      </c>
      <c r="S70" s="11">
        <f t="shared" ref="S70" si="31">E70/H70</f>
        <v>9.664617683531036</v>
      </c>
      <c r="T70" s="11">
        <f t="shared" ref="T70" si="32">F70/L70</f>
        <v>171.05704231937085</v>
      </c>
      <c r="U70">
        <f t="shared" ref="U70" si="33">E70/L70</f>
        <v>167.08863357572451</v>
      </c>
      <c r="AK70">
        <v>10.291405636314019</v>
      </c>
      <c r="AM70">
        <v>3.0091320652159591E-2</v>
      </c>
      <c r="AW70">
        <v>9.8945059935563222</v>
      </c>
      <c r="AX70">
        <v>1.6169460471915094E-2</v>
      </c>
      <c r="AY70">
        <v>2.9141657482033251E-2</v>
      </c>
      <c r="AZ70">
        <v>6.7232116638346574E-5</v>
      </c>
    </row>
    <row r="71" spans="1:52" x14ac:dyDescent="0.3">
      <c r="A71" s="8">
        <v>65</v>
      </c>
      <c r="B71" s="37" t="s">
        <v>266</v>
      </c>
      <c r="C71" t="s">
        <v>100</v>
      </c>
      <c r="D71" t="s">
        <v>267</v>
      </c>
      <c r="E71" s="30">
        <v>8483.9046190000008</v>
      </c>
      <c r="F71" s="30">
        <v>8686.1782569999996</v>
      </c>
      <c r="G71" t="s">
        <v>10</v>
      </c>
      <c r="H71">
        <v>878.13851</v>
      </c>
      <c r="I71" t="s">
        <v>10</v>
      </c>
      <c r="J71">
        <v>22.123405999999999</v>
      </c>
      <c r="K71">
        <v>25.168444000000001</v>
      </c>
      <c r="L71" s="39">
        <v>28.672671999999999</v>
      </c>
      <c r="M71">
        <v>4.6514E-2</v>
      </c>
      <c r="N71">
        <v>0.26863100000000001</v>
      </c>
      <c r="O71" t="s">
        <v>10</v>
      </c>
      <c r="P71" s="10">
        <f t="shared" ref="P71:P93" si="34">J71/H71</f>
        <v>2.5193526702296656E-2</v>
      </c>
      <c r="Q71" s="11">
        <f t="shared" ref="Q71:Q93" si="35">K71/H71</f>
        <v>2.8661132285384E-2</v>
      </c>
      <c r="R71" s="11">
        <f t="shared" ref="R71:R93" si="36">F71/H71</f>
        <v>9.8915810639030042</v>
      </c>
      <c r="S71" s="11">
        <f t="shared" ref="S71:S93" si="37">E71/H71</f>
        <v>9.6612374043361342</v>
      </c>
      <c r="T71" s="11">
        <f t="shared" ref="T71:T93" si="38">F71/L71</f>
        <v>302.94275528280031</v>
      </c>
      <c r="U71">
        <f t="shared" ref="U71:U93" si="39">E71/L71</f>
        <v>295.8881759955961</v>
      </c>
      <c r="AK71">
        <v>10.291405636314019</v>
      </c>
      <c r="AM71">
        <v>3.0582177016437919E-2</v>
      </c>
      <c r="AW71">
        <v>9.867650304172658</v>
      </c>
      <c r="AX71">
        <v>1.6196113241131748E-2</v>
      </c>
      <c r="AY71">
        <v>2.8888328177984299E-2</v>
      </c>
      <c r="AZ71">
        <v>1.983154389015675E-4</v>
      </c>
    </row>
    <row r="72" spans="1:52" x14ac:dyDescent="0.3">
      <c r="A72" s="8">
        <v>66</v>
      </c>
      <c r="B72" s="37" t="s">
        <v>268</v>
      </c>
      <c r="C72" t="s">
        <v>100</v>
      </c>
      <c r="D72" t="s">
        <v>269</v>
      </c>
      <c r="E72" s="30">
        <v>8490.4371589999992</v>
      </c>
      <c r="F72" s="30">
        <v>8692.2608400000008</v>
      </c>
      <c r="G72" t="s">
        <v>10</v>
      </c>
      <c r="H72">
        <v>878.54444100000001</v>
      </c>
      <c r="I72" t="s">
        <v>10</v>
      </c>
      <c r="J72">
        <v>22.149034</v>
      </c>
      <c r="K72">
        <v>25.135266999999999</v>
      </c>
      <c r="L72" s="39">
        <v>40.693902000000001</v>
      </c>
      <c r="M72">
        <v>0.149424</v>
      </c>
      <c r="N72">
        <v>0.36007699999999998</v>
      </c>
      <c r="O72" t="s">
        <v>10</v>
      </c>
      <c r="P72" s="10">
        <f t="shared" si="34"/>
        <v>2.5211057023807406E-2</v>
      </c>
      <c r="Q72" s="11">
        <f t="shared" si="35"/>
        <v>2.8610125825154473E-2</v>
      </c>
      <c r="R72" s="11">
        <f t="shared" si="36"/>
        <v>9.8939341419155369</v>
      </c>
      <c r="S72" s="11">
        <f t="shared" si="37"/>
        <v>9.6642090744274594</v>
      </c>
      <c r="T72" s="11">
        <f t="shared" si="38"/>
        <v>213.60106583045294</v>
      </c>
      <c r="U72">
        <f t="shared" si="39"/>
        <v>208.64150994908277</v>
      </c>
      <c r="AK72">
        <v>9.8863269000452991</v>
      </c>
      <c r="AM72">
        <v>3.4035851111372653E-2</v>
      </c>
      <c r="AW72">
        <v>9.8181327725333531</v>
      </c>
      <c r="AX72">
        <v>1.5755333538407929E-2</v>
      </c>
      <c r="AY72">
        <v>2.9034691718941609E-2</v>
      </c>
      <c r="AZ72">
        <v>6.6961398759082433E-5</v>
      </c>
    </row>
    <row r="73" spans="1:52" x14ac:dyDescent="0.3">
      <c r="A73" s="8">
        <v>67</v>
      </c>
      <c r="B73" s="37" t="s">
        <v>270</v>
      </c>
      <c r="C73" t="s">
        <v>100</v>
      </c>
      <c r="D73" t="s">
        <v>271</v>
      </c>
      <c r="E73" s="30">
        <v>8485.8894010000004</v>
      </c>
      <c r="F73" s="30">
        <v>8686.6182559999997</v>
      </c>
      <c r="G73" t="s">
        <v>10</v>
      </c>
      <c r="H73">
        <v>878.10827500000005</v>
      </c>
      <c r="I73" t="s">
        <v>10</v>
      </c>
      <c r="J73">
        <v>22.181871000000001</v>
      </c>
      <c r="K73">
        <v>25.179532999999999</v>
      </c>
      <c r="L73" s="39">
        <v>37.278137999999998</v>
      </c>
      <c r="M73">
        <v>0.118188</v>
      </c>
      <c r="N73">
        <v>0.32689000000000001</v>
      </c>
      <c r="O73" t="s">
        <v>10</v>
      </c>
      <c r="P73" s="10">
        <f t="shared" si="34"/>
        <v>2.5260974792658684E-2</v>
      </c>
      <c r="Q73" s="11">
        <f t="shared" si="35"/>
        <v>2.8674747427929657E-2</v>
      </c>
      <c r="R73" s="11">
        <f t="shared" si="36"/>
        <v>9.892422726570933</v>
      </c>
      <c r="S73" s="11">
        <f t="shared" si="37"/>
        <v>9.6638303528115603</v>
      </c>
      <c r="T73" s="11">
        <f t="shared" si="38"/>
        <v>233.02178494000961</v>
      </c>
      <c r="U73">
        <f t="shared" si="39"/>
        <v>227.63715829905456</v>
      </c>
      <c r="AK73">
        <v>9.8377676484197423</v>
      </c>
      <c r="AM73">
        <v>2.9972336184653892E-2</v>
      </c>
      <c r="AW73">
        <v>10.0577960602701</v>
      </c>
      <c r="AX73">
        <v>1.6347803758010145E-2</v>
      </c>
      <c r="AY73">
        <v>2.939641668924772E-2</v>
      </c>
      <c r="AZ73">
        <v>7.0527711618860637E-5</v>
      </c>
    </row>
    <row r="74" spans="1:52" x14ac:dyDescent="0.3">
      <c r="A74" s="8">
        <v>68</v>
      </c>
      <c r="B74" s="37" t="s">
        <v>272</v>
      </c>
      <c r="C74" t="s">
        <v>100</v>
      </c>
      <c r="D74" t="s">
        <v>273</v>
      </c>
      <c r="E74" s="30">
        <v>8502.4055690000005</v>
      </c>
      <c r="F74" s="30">
        <v>8704.4123619999991</v>
      </c>
      <c r="G74" t="s">
        <v>10</v>
      </c>
      <c r="H74">
        <v>879.97850300000005</v>
      </c>
      <c r="I74" t="s">
        <v>10</v>
      </c>
      <c r="J74">
        <v>22.238564</v>
      </c>
      <c r="K74">
        <v>25.186588</v>
      </c>
      <c r="L74" s="39">
        <v>49.534184000000003</v>
      </c>
      <c r="M74">
        <v>0.10525</v>
      </c>
      <c r="N74">
        <v>0.41150500000000001</v>
      </c>
      <c r="O74" t="s">
        <v>10</v>
      </c>
      <c r="P74" s="10">
        <f t="shared" si="34"/>
        <v>2.5271712802284216E-2</v>
      </c>
      <c r="Q74" s="11">
        <f t="shared" si="35"/>
        <v>2.8621821912847342E-2</v>
      </c>
      <c r="R74" s="11">
        <f t="shared" si="36"/>
        <v>9.8916193206142431</v>
      </c>
      <c r="S74" s="11">
        <f t="shared" si="37"/>
        <v>9.6620605389947798</v>
      </c>
      <c r="T74" s="11">
        <f t="shared" si="38"/>
        <v>175.72536093458203</v>
      </c>
      <c r="U74">
        <f t="shared" si="39"/>
        <v>171.64723191967792</v>
      </c>
      <c r="AK74">
        <v>9.8377676484197423</v>
      </c>
      <c r="AM74">
        <v>2.9294105019920899E-2</v>
      </c>
      <c r="AW74">
        <v>10.291405636314019</v>
      </c>
      <c r="AX74">
        <v>1.6383503241243526E-2</v>
      </c>
      <c r="AY74">
        <v>3.0091320652159591E-2</v>
      </c>
      <c r="AZ74">
        <v>1.6150324645327829E-4</v>
      </c>
    </row>
    <row r="75" spans="1:52" x14ac:dyDescent="0.3">
      <c r="A75" s="8">
        <v>69</v>
      </c>
      <c r="B75" s="37" t="s">
        <v>274</v>
      </c>
      <c r="C75" t="s">
        <v>100</v>
      </c>
      <c r="D75" t="s">
        <v>275</v>
      </c>
      <c r="E75" s="30">
        <v>8495.6254759999993</v>
      </c>
      <c r="F75" s="30">
        <v>8699.2735909999992</v>
      </c>
      <c r="G75" t="s">
        <v>10</v>
      </c>
      <c r="H75">
        <v>879.12561900000003</v>
      </c>
      <c r="I75" t="s">
        <v>10</v>
      </c>
      <c r="J75">
        <v>22.149082</v>
      </c>
      <c r="K75">
        <v>25.212050000000001</v>
      </c>
      <c r="L75" s="39">
        <v>36.542889000000002</v>
      </c>
      <c r="M75">
        <v>0.11618199999999999</v>
      </c>
      <c r="N75">
        <v>0.30416700000000002</v>
      </c>
      <c r="O75" t="s">
        <v>10</v>
      </c>
      <c r="P75" s="10">
        <f t="shared" si="34"/>
        <v>2.519444493631575E-2</v>
      </c>
      <c r="Q75" s="11">
        <f t="shared" si="35"/>
        <v>2.86785522513592E-2</v>
      </c>
      <c r="R75" s="11">
        <f t="shared" si="36"/>
        <v>9.895370357759985</v>
      </c>
      <c r="S75" s="11">
        <f t="shared" si="37"/>
        <v>9.6637218759063366</v>
      </c>
      <c r="T75" s="11">
        <f t="shared" si="38"/>
        <v>238.05653655352751</v>
      </c>
      <c r="U75">
        <f t="shared" si="39"/>
        <v>232.4836844727848</v>
      </c>
      <c r="AW75">
        <v>9.8310085420625661</v>
      </c>
      <c r="AX75">
        <v>3.3875757961380711E-2</v>
      </c>
      <c r="AY75">
        <v>3.402685897646595E-2</v>
      </c>
      <c r="AZ75">
        <v>1.0586691863964519E-4</v>
      </c>
    </row>
    <row r="76" spans="1:52" x14ac:dyDescent="0.3">
      <c r="A76" s="8">
        <v>70</v>
      </c>
      <c r="B76" s="37" t="s">
        <v>276</v>
      </c>
      <c r="C76" t="s">
        <v>100</v>
      </c>
      <c r="D76" t="s">
        <v>277</v>
      </c>
      <c r="E76" s="30">
        <v>8506.6243979999999</v>
      </c>
      <c r="F76" s="30">
        <v>8706.4918799999996</v>
      </c>
      <c r="G76" t="s">
        <v>10</v>
      </c>
      <c r="H76">
        <v>880.34291499999995</v>
      </c>
      <c r="I76" t="s">
        <v>10</v>
      </c>
      <c r="J76">
        <v>22.233260999999999</v>
      </c>
      <c r="K76">
        <v>25.240874000000002</v>
      </c>
      <c r="L76" s="39">
        <v>52.617547999999999</v>
      </c>
      <c r="M76">
        <v>9.1632000000000005E-2</v>
      </c>
      <c r="N76">
        <v>0.430286</v>
      </c>
      <c r="O76" t="s">
        <v>10</v>
      </c>
      <c r="P76" s="10">
        <f t="shared" si="34"/>
        <v>2.5255227958527957E-2</v>
      </c>
      <c r="Q76" s="11">
        <f t="shared" si="35"/>
        <v>2.8671638710240546E-2</v>
      </c>
      <c r="R76" s="11">
        <f t="shared" si="36"/>
        <v>9.8898869198032902</v>
      </c>
      <c r="S76" s="11">
        <f t="shared" si="37"/>
        <v>9.662853250769901</v>
      </c>
      <c r="T76" s="11">
        <f t="shared" si="38"/>
        <v>165.4674573585223</v>
      </c>
      <c r="U76">
        <f t="shared" si="39"/>
        <v>161.66896256739292</v>
      </c>
      <c r="AR76">
        <v>10.19481906799723</v>
      </c>
      <c r="AS76">
        <v>2.9474359347256882E-2</v>
      </c>
      <c r="AW76">
        <v>9.7827210008600964</v>
      </c>
      <c r="AX76">
        <v>3.3482141429637749E-2</v>
      </c>
      <c r="AY76">
        <v>2.9964417614039639E-2</v>
      </c>
      <c r="AZ76">
        <v>9.2305138516260004E-5</v>
      </c>
    </row>
    <row r="77" spans="1:52" x14ac:dyDescent="0.3">
      <c r="A77" s="8">
        <v>71</v>
      </c>
      <c r="B77" s="37" t="s">
        <v>278</v>
      </c>
      <c r="C77" t="s">
        <v>100</v>
      </c>
      <c r="D77" t="s">
        <v>279</v>
      </c>
      <c r="E77" s="30">
        <v>8505.4827449999993</v>
      </c>
      <c r="F77" s="30">
        <v>8706.3865989999995</v>
      </c>
      <c r="G77" t="s">
        <v>10</v>
      </c>
      <c r="H77">
        <v>880.09377600000005</v>
      </c>
      <c r="I77" t="s">
        <v>10</v>
      </c>
      <c r="J77">
        <v>22.232448999999999</v>
      </c>
      <c r="K77">
        <v>25.253166</v>
      </c>
      <c r="L77" s="39">
        <v>47.486781000000001</v>
      </c>
      <c r="M77">
        <v>0.146424</v>
      </c>
      <c r="N77">
        <v>0.41014600000000001</v>
      </c>
      <c r="O77" t="s">
        <v>10</v>
      </c>
      <c r="P77" s="10">
        <f t="shared" si="34"/>
        <v>2.5261454638442982E-2</v>
      </c>
      <c r="Q77" s="11">
        <f t="shared" si="35"/>
        <v>2.8693721838114666E-2</v>
      </c>
      <c r="R77" s="11">
        <f t="shared" si="36"/>
        <v>9.892566947320395</v>
      </c>
      <c r="S77" s="11">
        <f t="shared" si="37"/>
        <v>9.6642914390977346</v>
      </c>
      <c r="T77" s="11">
        <f t="shared" si="38"/>
        <v>183.34337294835797</v>
      </c>
      <c r="U77">
        <f t="shared" si="39"/>
        <v>179.11264073679789</v>
      </c>
      <c r="AR77">
        <v>10.14065998376017</v>
      </c>
      <c r="AS77">
        <v>2.953322873906062E-2</v>
      </c>
    </row>
    <row r="78" spans="1:52" x14ac:dyDescent="0.3">
      <c r="A78" s="8">
        <v>72</v>
      </c>
      <c r="B78" s="37" t="s">
        <v>280</v>
      </c>
      <c r="C78" t="s">
        <v>100</v>
      </c>
      <c r="D78" t="s">
        <v>281</v>
      </c>
      <c r="E78" s="30">
        <v>8490.7755269999998</v>
      </c>
      <c r="F78" s="30">
        <v>8691.6785469999995</v>
      </c>
      <c r="G78" t="s">
        <v>10</v>
      </c>
      <c r="H78">
        <v>878.56083899999999</v>
      </c>
      <c r="I78" t="s">
        <v>10</v>
      </c>
      <c r="J78">
        <v>22.161428999999998</v>
      </c>
      <c r="K78">
        <v>25.157107</v>
      </c>
      <c r="L78" s="39">
        <v>49.150148999999999</v>
      </c>
      <c r="M78">
        <v>0.154615</v>
      </c>
      <c r="N78">
        <v>0.43190499999999998</v>
      </c>
      <c r="O78" t="s">
        <v>10</v>
      </c>
      <c r="P78" s="10">
        <f t="shared" si="34"/>
        <v>2.5224694769260026E-2</v>
      </c>
      <c r="Q78" s="11">
        <f t="shared" si="35"/>
        <v>2.8634450664377951E-2</v>
      </c>
      <c r="R78" s="11">
        <f t="shared" si="36"/>
        <v>9.893086694932915</v>
      </c>
      <c r="S78" s="11">
        <f t="shared" si="37"/>
        <v>9.664413834634848</v>
      </c>
      <c r="T78" s="11">
        <f t="shared" si="38"/>
        <v>176.83931226739514</v>
      </c>
      <c r="U78">
        <f t="shared" si="39"/>
        <v>172.75177593052669</v>
      </c>
      <c r="AR78">
        <v>9.8906045669887259</v>
      </c>
      <c r="AS78">
        <v>2.8919338261609789E-2</v>
      </c>
    </row>
    <row r="79" spans="1:52" x14ac:dyDescent="0.3">
      <c r="A79" s="8">
        <v>73</v>
      </c>
      <c r="B79" s="37" t="s">
        <v>282</v>
      </c>
      <c r="C79" t="s">
        <v>100</v>
      </c>
      <c r="D79" t="s">
        <v>283</v>
      </c>
      <c r="E79" s="30">
        <v>8508.8830409999991</v>
      </c>
      <c r="F79" s="30">
        <v>8713.0730500000009</v>
      </c>
      <c r="G79" t="s">
        <v>10</v>
      </c>
      <c r="H79">
        <v>880.75630200000001</v>
      </c>
      <c r="I79" t="s">
        <v>10</v>
      </c>
      <c r="J79">
        <v>22.192336000000001</v>
      </c>
      <c r="K79">
        <v>25.259913000000001</v>
      </c>
      <c r="L79" s="39">
        <v>50.718595000000001</v>
      </c>
      <c r="M79">
        <v>0.143426</v>
      </c>
      <c r="N79">
        <v>0.43080800000000002</v>
      </c>
      <c r="O79" t="s">
        <v>10</v>
      </c>
      <c r="P79" s="10">
        <f t="shared" si="34"/>
        <v>2.5196908554166668E-2</v>
      </c>
      <c r="Q79" s="11">
        <f t="shared" si="35"/>
        <v>2.8679798194620243E-2</v>
      </c>
      <c r="R79" s="11">
        <f t="shared" si="36"/>
        <v>9.8927172365551819</v>
      </c>
      <c r="S79" s="11">
        <f t="shared" si="37"/>
        <v>9.6608823821961138</v>
      </c>
      <c r="T79" s="11">
        <f t="shared" si="38"/>
        <v>171.79247670405698</v>
      </c>
      <c r="U79">
        <f t="shared" si="39"/>
        <v>167.76653692792553</v>
      </c>
      <c r="AR79">
        <v>9.8945059935563222</v>
      </c>
      <c r="AS79">
        <v>2.9141657482033251E-2</v>
      </c>
    </row>
    <row r="80" spans="1:52" x14ac:dyDescent="0.3">
      <c r="A80" s="8">
        <v>74</v>
      </c>
      <c r="B80" s="37" t="s">
        <v>284</v>
      </c>
      <c r="C80" t="s">
        <v>100</v>
      </c>
      <c r="D80" t="s">
        <v>285</v>
      </c>
      <c r="E80" s="30">
        <v>8495.1727169999995</v>
      </c>
      <c r="F80" s="30">
        <v>8698.9521839999998</v>
      </c>
      <c r="G80" t="s">
        <v>10</v>
      </c>
      <c r="H80">
        <v>879.37940500000002</v>
      </c>
      <c r="I80" t="s">
        <v>10</v>
      </c>
      <c r="J80">
        <v>22.138715000000001</v>
      </c>
      <c r="K80">
        <v>25.262429000000001</v>
      </c>
      <c r="L80" s="39">
        <v>26.561831000000002</v>
      </c>
      <c r="M80">
        <v>5.9200000000000003E-2</v>
      </c>
      <c r="N80">
        <v>0.25455</v>
      </c>
      <c r="O80" t="s">
        <v>10</v>
      </c>
      <c r="P80" s="10">
        <f t="shared" si="34"/>
        <v>2.5175384906813914E-2</v>
      </c>
      <c r="Q80" s="11">
        <f t="shared" si="35"/>
        <v>2.8727564980896955E-2</v>
      </c>
      <c r="R80" s="11">
        <f t="shared" si="36"/>
        <v>9.8921490934848535</v>
      </c>
      <c r="S80" s="11">
        <f t="shared" si="37"/>
        <v>9.6604180956455306</v>
      </c>
      <c r="T80" s="11">
        <f t="shared" si="38"/>
        <v>327.49821290557867</v>
      </c>
      <c r="U80">
        <f t="shared" si="39"/>
        <v>319.82632210106294</v>
      </c>
      <c r="AR80">
        <v>9.867650304172658</v>
      </c>
      <c r="AS80">
        <v>2.8888328177984299E-2</v>
      </c>
    </row>
    <row r="81" spans="1:45" x14ac:dyDescent="0.3">
      <c r="A81" s="8">
        <v>75</v>
      </c>
      <c r="B81" s="37" t="s">
        <v>286</v>
      </c>
      <c r="C81" t="s">
        <v>100</v>
      </c>
      <c r="D81" t="s">
        <v>287</v>
      </c>
      <c r="E81" s="30">
        <v>8506.2168070000007</v>
      </c>
      <c r="F81" s="30">
        <v>8707.8810850000009</v>
      </c>
      <c r="G81" t="s">
        <v>10</v>
      </c>
      <c r="H81">
        <v>880.46681799999999</v>
      </c>
      <c r="I81" t="s">
        <v>10</v>
      </c>
      <c r="J81">
        <v>22.167452999999998</v>
      </c>
      <c r="K81">
        <v>25.240832000000001</v>
      </c>
      <c r="L81" s="39">
        <v>38.595325000000003</v>
      </c>
      <c r="M81">
        <v>8.5626999999999995E-2</v>
      </c>
      <c r="N81">
        <v>0.384071</v>
      </c>
      <c r="O81" t="s">
        <v>10</v>
      </c>
      <c r="P81" s="10">
        <f t="shared" si="34"/>
        <v>2.5176931767120835E-2</v>
      </c>
      <c r="Q81" s="11">
        <f t="shared" si="35"/>
        <v>2.866755621448076E-2</v>
      </c>
      <c r="R81" s="11">
        <f t="shared" si="36"/>
        <v>9.8900729783095596</v>
      </c>
      <c r="S81" s="11">
        <f t="shared" si="37"/>
        <v>9.6610305273310146</v>
      </c>
      <c r="T81" s="11">
        <f t="shared" si="38"/>
        <v>225.62009997324807</v>
      </c>
      <c r="U81">
        <f t="shared" si="39"/>
        <v>220.39500398040437</v>
      </c>
      <c r="AR81">
        <v>9.8181327725333531</v>
      </c>
      <c r="AS81">
        <v>2.9034691718941609E-2</v>
      </c>
    </row>
    <row r="82" spans="1:45" x14ac:dyDescent="0.3">
      <c r="A82" s="8">
        <v>76</v>
      </c>
      <c r="B82" s="37" t="s">
        <v>288</v>
      </c>
      <c r="C82" t="s">
        <v>100</v>
      </c>
      <c r="D82" t="s">
        <v>289</v>
      </c>
      <c r="E82" s="30">
        <v>8506.0429700000004</v>
      </c>
      <c r="F82" s="30">
        <v>8705.4883620000001</v>
      </c>
      <c r="G82" t="s">
        <v>10</v>
      </c>
      <c r="H82">
        <v>880.125405</v>
      </c>
      <c r="I82" t="s">
        <v>10</v>
      </c>
      <c r="J82">
        <v>22.178222000000002</v>
      </c>
      <c r="K82">
        <v>25.236761999999999</v>
      </c>
      <c r="L82" s="39">
        <v>47.628543999999998</v>
      </c>
      <c r="M82">
        <v>0.12859599999999999</v>
      </c>
      <c r="N82">
        <v>0.39376800000000001</v>
      </c>
      <c r="O82" t="s">
        <v>10</v>
      </c>
      <c r="P82" s="10">
        <f t="shared" si="34"/>
        <v>2.5198934008727997E-2</v>
      </c>
      <c r="Q82" s="11">
        <f t="shared" si="35"/>
        <v>2.8674052420972894E-2</v>
      </c>
      <c r="R82" s="11">
        <f t="shared" si="36"/>
        <v>9.8911908604660717</v>
      </c>
      <c r="S82" s="11">
        <f t="shared" si="37"/>
        <v>9.6645806627977073</v>
      </c>
      <c r="T82" s="11">
        <f t="shared" si="38"/>
        <v>182.77880512156744</v>
      </c>
      <c r="U82">
        <f t="shared" si="39"/>
        <v>178.59128698118508</v>
      </c>
      <c r="AR82">
        <v>10.0577960602701</v>
      </c>
      <c r="AS82">
        <v>2.939641668924772E-2</v>
      </c>
    </row>
    <row r="83" spans="1:45" x14ac:dyDescent="0.3">
      <c r="A83" s="8">
        <v>77</v>
      </c>
      <c r="B83" s="38">
        <v>43842.103356481479</v>
      </c>
      <c r="C83" t="s">
        <v>100</v>
      </c>
      <c r="D83" t="s">
        <v>290</v>
      </c>
      <c r="E83" s="30">
        <v>8512.0444790000001</v>
      </c>
      <c r="F83" s="30">
        <v>8714.0177679999997</v>
      </c>
      <c r="G83" t="s">
        <v>10</v>
      </c>
      <c r="H83">
        <v>880.87254900000005</v>
      </c>
      <c r="I83" t="s">
        <v>10</v>
      </c>
      <c r="J83">
        <v>22.202380999999999</v>
      </c>
      <c r="K83">
        <v>25.283094999999999</v>
      </c>
      <c r="L83" s="39">
        <v>56.109518999999999</v>
      </c>
      <c r="M83">
        <v>0.14427899999999999</v>
      </c>
      <c r="N83">
        <v>0.47664299999999998</v>
      </c>
      <c r="O83" t="s">
        <v>10</v>
      </c>
      <c r="P83" s="10">
        <f t="shared" si="34"/>
        <v>2.5204986834026086E-2</v>
      </c>
      <c r="Q83" s="11">
        <f t="shared" si="35"/>
        <v>2.870233046619778E-2</v>
      </c>
      <c r="R83" s="11">
        <f t="shared" si="36"/>
        <v>9.892484194101046</v>
      </c>
      <c r="S83" s="11">
        <f t="shared" si="37"/>
        <v>9.6631964393296119</v>
      </c>
      <c r="T83" s="11">
        <f t="shared" si="38"/>
        <v>155.30373318652045</v>
      </c>
      <c r="U83">
        <f t="shared" si="39"/>
        <v>151.70410708742665</v>
      </c>
      <c r="AR83">
        <v>10.291405636314019</v>
      </c>
      <c r="AS83">
        <v>3.0091320652159591E-2</v>
      </c>
    </row>
    <row r="84" spans="1:45" x14ac:dyDescent="0.3">
      <c r="A84" s="8">
        <v>78</v>
      </c>
      <c r="B84" s="38">
        <v>43842.830046296294</v>
      </c>
      <c r="C84" t="s">
        <v>100</v>
      </c>
      <c r="D84" t="s">
        <v>291</v>
      </c>
      <c r="E84" s="30">
        <v>8510.7416410000005</v>
      </c>
      <c r="F84" s="30">
        <v>8713.434835</v>
      </c>
      <c r="G84" t="s">
        <v>10</v>
      </c>
      <c r="H84">
        <v>880.64864699999998</v>
      </c>
      <c r="I84" t="s">
        <v>10</v>
      </c>
      <c r="J84">
        <v>22.248684999999998</v>
      </c>
      <c r="K84">
        <v>25.285598</v>
      </c>
      <c r="L84" s="39">
        <v>80.785808000000003</v>
      </c>
      <c r="M84">
        <v>0.16374900000000001</v>
      </c>
      <c r="N84">
        <v>0.55716699999999997</v>
      </c>
      <c r="O84" t="s">
        <v>10</v>
      </c>
      <c r="P84" s="10">
        <f t="shared" si="34"/>
        <v>2.5263974543981781E-2</v>
      </c>
      <c r="Q84" s="11">
        <f t="shared" si="35"/>
        <v>2.8712470161780652E-2</v>
      </c>
      <c r="R84" s="11">
        <f t="shared" si="36"/>
        <v>9.8943373894719677</v>
      </c>
      <c r="S84" s="11">
        <f t="shared" si="37"/>
        <v>9.664173867742285</v>
      </c>
      <c r="T84" s="11">
        <f t="shared" si="38"/>
        <v>107.858484685825</v>
      </c>
      <c r="U84">
        <f t="shared" si="39"/>
        <v>105.34946485897622</v>
      </c>
      <c r="AR84">
        <v>9.8310085420625661</v>
      </c>
      <c r="AS84">
        <v>3.402685897646595E-2</v>
      </c>
    </row>
    <row r="85" spans="1:45" x14ac:dyDescent="0.3">
      <c r="A85" s="8">
        <v>79</v>
      </c>
      <c r="B85" s="38">
        <v>43842.990995370368</v>
      </c>
      <c r="C85" t="s">
        <v>100</v>
      </c>
      <c r="D85" t="s">
        <v>292</v>
      </c>
      <c r="E85" s="30">
        <v>8515.3678880000007</v>
      </c>
      <c r="F85" s="30">
        <v>8715.2038709999997</v>
      </c>
      <c r="G85" t="s">
        <v>10</v>
      </c>
      <c r="H85">
        <v>880.39915699999995</v>
      </c>
      <c r="I85" t="s">
        <v>10</v>
      </c>
      <c r="J85">
        <v>22.217549999999999</v>
      </c>
      <c r="K85">
        <v>25.273477</v>
      </c>
      <c r="L85" s="39">
        <v>60.522830999999996</v>
      </c>
      <c r="M85">
        <v>0.14935699999999999</v>
      </c>
      <c r="N85">
        <v>0.518181</v>
      </c>
      <c r="O85" t="s">
        <v>10</v>
      </c>
      <c r="P85" s="10">
        <f t="shared" si="34"/>
        <v>2.5235769279592802E-2</v>
      </c>
      <c r="Q85" s="11">
        <f t="shared" si="35"/>
        <v>2.870683916386349E-2</v>
      </c>
      <c r="R85" s="11">
        <f t="shared" si="36"/>
        <v>9.8991506315129296</v>
      </c>
      <c r="S85" s="11">
        <f t="shared" si="37"/>
        <v>9.6721672440220221</v>
      </c>
      <c r="T85" s="11">
        <f t="shared" si="38"/>
        <v>143.99861551420159</v>
      </c>
      <c r="U85">
        <f t="shared" si="39"/>
        <v>140.69678743216755</v>
      </c>
      <c r="AR85">
        <v>9.7827210008600964</v>
      </c>
      <c r="AS85">
        <v>2.9964417614039639E-2</v>
      </c>
    </row>
    <row r="86" spans="1:45" x14ac:dyDescent="0.3">
      <c r="A86" s="8">
        <v>80</v>
      </c>
      <c r="B86" s="38">
        <v>43873.848692129628</v>
      </c>
      <c r="C86" t="s">
        <v>100</v>
      </c>
      <c r="D86" t="s">
        <v>293</v>
      </c>
      <c r="E86" s="30">
        <v>8497.7781479999994</v>
      </c>
      <c r="F86" s="30">
        <v>8703.5367339999993</v>
      </c>
      <c r="G86" t="s">
        <v>10</v>
      </c>
      <c r="H86">
        <v>878.71039199999996</v>
      </c>
      <c r="I86" t="s">
        <v>10</v>
      </c>
      <c r="J86">
        <v>22.154333999999999</v>
      </c>
      <c r="K86">
        <v>25.235893000000001</v>
      </c>
      <c r="L86" s="39">
        <v>109.374714</v>
      </c>
      <c r="M86">
        <v>0.23430699999999999</v>
      </c>
      <c r="N86">
        <v>0.73891799999999996</v>
      </c>
      <c r="O86" t="s">
        <v>10</v>
      </c>
      <c r="P86" s="10">
        <f t="shared" si="34"/>
        <v>2.521232729429243E-2</v>
      </c>
      <c r="Q86" s="11">
        <f t="shared" si="35"/>
        <v>2.8719238135515305E-2</v>
      </c>
      <c r="R86" s="11">
        <f t="shared" si="36"/>
        <v>9.904897919996376</v>
      </c>
      <c r="S86" s="11">
        <f t="shared" si="37"/>
        <v>9.6707381924305267</v>
      </c>
      <c r="T86" s="11">
        <f t="shared" si="38"/>
        <v>79.57540107487732</v>
      </c>
      <c r="U86">
        <f t="shared" si="39"/>
        <v>77.694174798025074</v>
      </c>
    </row>
    <row r="87" spans="1:45" x14ac:dyDescent="0.3">
      <c r="A87" s="8">
        <v>81</v>
      </c>
      <c r="B87" s="38">
        <v>43902.009652777779</v>
      </c>
      <c r="C87" t="s">
        <v>100</v>
      </c>
      <c r="D87" t="s">
        <v>294</v>
      </c>
      <c r="E87" s="30">
        <v>8504.3198900000007</v>
      </c>
      <c r="F87" s="30">
        <v>8706.9626339999995</v>
      </c>
      <c r="G87" t="s">
        <v>10</v>
      </c>
      <c r="H87">
        <v>879.85572300000001</v>
      </c>
      <c r="I87" t="s">
        <v>10</v>
      </c>
      <c r="J87">
        <v>22.198260000000001</v>
      </c>
      <c r="K87">
        <v>25.339378</v>
      </c>
      <c r="L87" s="39">
        <v>74.356971999999999</v>
      </c>
      <c r="M87">
        <v>0.14937600000000001</v>
      </c>
      <c r="N87">
        <v>0.58985299999999996</v>
      </c>
      <c r="O87" t="s">
        <v>10</v>
      </c>
      <c r="P87" s="10">
        <f t="shared" si="34"/>
        <v>2.5229431848566838E-2</v>
      </c>
      <c r="Q87" s="11">
        <f t="shared" si="35"/>
        <v>2.8799469433012939E-2</v>
      </c>
      <c r="R87" s="11">
        <f t="shared" si="36"/>
        <v>9.8958981642039046</v>
      </c>
      <c r="S87" s="11">
        <f t="shared" si="37"/>
        <v>9.6655845585719966</v>
      </c>
      <c r="T87" s="11">
        <f t="shared" si="38"/>
        <v>117.0967886373856</v>
      </c>
      <c r="U87">
        <f t="shared" si="39"/>
        <v>114.37151972783401</v>
      </c>
    </row>
    <row r="88" spans="1:45" x14ac:dyDescent="0.3">
      <c r="A88" s="8">
        <v>82</v>
      </c>
      <c r="B88" s="38">
        <v>43902.901273148149</v>
      </c>
      <c r="C88" t="s">
        <v>100</v>
      </c>
      <c r="D88" t="s">
        <v>295</v>
      </c>
      <c r="E88" s="30">
        <v>8493.3757829999995</v>
      </c>
      <c r="F88" s="30">
        <v>8691.4121190000005</v>
      </c>
      <c r="G88" t="s">
        <v>10</v>
      </c>
      <c r="H88">
        <v>878.34713499999998</v>
      </c>
      <c r="I88" t="s">
        <v>10</v>
      </c>
      <c r="J88">
        <v>22.109777999999999</v>
      </c>
      <c r="K88">
        <v>25.161097999999999</v>
      </c>
      <c r="L88" s="39">
        <v>63.056790999999997</v>
      </c>
      <c r="M88">
        <v>0.120699</v>
      </c>
      <c r="N88">
        <v>0.46976000000000001</v>
      </c>
      <c r="O88" t="s">
        <v>10</v>
      </c>
      <c r="P88" s="10">
        <f t="shared" si="34"/>
        <v>2.5172027230441183E-2</v>
      </c>
      <c r="Q88" s="11">
        <f t="shared" si="35"/>
        <v>2.8645961257675191E-2</v>
      </c>
      <c r="R88" s="11">
        <f t="shared" si="36"/>
        <v>9.8951903782324067</v>
      </c>
      <c r="S88" s="11">
        <f t="shared" si="37"/>
        <v>9.6697256068353887</v>
      </c>
      <c r="T88" s="11">
        <f t="shared" si="38"/>
        <v>137.83467222428115</v>
      </c>
      <c r="U88">
        <f t="shared" si="39"/>
        <v>134.69406939848872</v>
      </c>
    </row>
    <row r="89" spans="1:45" x14ac:dyDescent="0.3">
      <c r="A89" s="8">
        <v>83</v>
      </c>
      <c r="B89" s="38">
        <v>43933.0622337963</v>
      </c>
      <c r="C89" t="s">
        <v>100</v>
      </c>
      <c r="D89" t="s">
        <v>296</v>
      </c>
      <c r="E89" s="30">
        <v>8497.2590639999999</v>
      </c>
      <c r="F89" s="30">
        <v>8696.0906470000009</v>
      </c>
      <c r="G89" t="s">
        <v>10</v>
      </c>
      <c r="H89">
        <v>878.76080100000001</v>
      </c>
      <c r="I89" t="s">
        <v>10</v>
      </c>
      <c r="J89">
        <v>22.130400999999999</v>
      </c>
      <c r="K89">
        <v>25.166187999999998</v>
      </c>
      <c r="L89" s="39">
        <v>66.138412000000002</v>
      </c>
      <c r="M89">
        <v>0.17844099999999999</v>
      </c>
      <c r="N89">
        <v>0.53256899999999996</v>
      </c>
      <c r="O89" t="s">
        <v>10</v>
      </c>
      <c r="P89" s="10">
        <f t="shared" si="34"/>
        <v>2.5183646078450875E-2</v>
      </c>
      <c r="Q89" s="11">
        <f t="shared" si="35"/>
        <v>2.8638268765927802E-2</v>
      </c>
      <c r="R89" s="11">
        <f t="shared" si="36"/>
        <v>9.8958563435057005</v>
      </c>
      <c r="S89" s="11">
        <f t="shared" si="37"/>
        <v>9.6695927427923589</v>
      </c>
      <c r="T89" s="11">
        <f t="shared" si="38"/>
        <v>131.48320898602768</v>
      </c>
      <c r="U89">
        <f t="shared" si="39"/>
        <v>128.47691389989828</v>
      </c>
    </row>
    <row r="90" spans="1:45" x14ac:dyDescent="0.3">
      <c r="A90" s="8">
        <v>84</v>
      </c>
      <c r="B90" s="38">
        <v>43933.719513888886</v>
      </c>
      <c r="C90" t="s">
        <v>100</v>
      </c>
      <c r="D90" t="s">
        <v>297</v>
      </c>
      <c r="E90" s="30">
        <v>8495.5337510000008</v>
      </c>
      <c r="F90" s="30">
        <v>8693.3917419999998</v>
      </c>
      <c r="G90" t="s">
        <v>10</v>
      </c>
      <c r="H90">
        <v>878.76009099999999</v>
      </c>
      <c r="I90" t="s">
        <v>10</v>
      </c>
      <c r="J90">
        <v>22.157571999999998</v>
      </c>
      <c r="K90">
        <v>25.250508</v>
      </c>
      <c r="L90" s="39">
        <v>64.106024000000005</v>
      </c>
      <c r="M90">
        <v>0.13053200000000001</v>
      </c>
      <c r="N90">
        <v>0.47669</v>
      </c>
      <c r="O90" t="s">
        <v>10</v>
      </c>
      <c r="P90" s="10">
        <f t="shared" si="34"/>
        <v>2.5214586127580523E-2</v>
      </c>
      <c r="Q90" s="11">
        <f t="shared" si="35"/>
        <v>2.8734245283335246E-2</v>
      </c>
      <c r="R90" s="11">
        <f t="shared" si="36"/>
        <v>9.8927930740541559</v>
      </c>
      <c r="S90" s="11">
        <f t="shared" si="37"/>
        <v>9.6676372061143141</v>
      </c>
      <c r="T90" s="11">
        <f t="shared" si="38"/>
        <v>135.60959172885217</v>
      </c>
      <c r="U90">
        <f t="shared" si="39"/>
        <v>132.52317365681577</v>
      </c>
    </row>
    <row r="91" spans="1:45" x14ac:dyDescent="0.3">
      <c r="A91" s="8">
        <v>85</v>
      </c>
      <c r="B91" s="38">
        <v>43933.880578703705</v>
      </c>
      <c r="C91" t="s">
        <v>100</v>
      </c>
      <c r="D91" t="s">
        <v>298</v>
      </c>
      <c r="E91" s="30">
        <v>8495.7551299999996</v>
      </c>
      <c r="F91" s="30">
        <v>8692.9268240000001</v>
      </c>
      <c r="G91" t="s">
        <v>10</v>
      </c>
      <c r="H91">
        <v>878.80235600000003</v>
      </c>
      <c r="I91" t="s">
        <v>10</v>
      </c>
      <c r="J91">
        <v>22.140902000000001</v>
      </c>
      <c r="K91">
        <v>25.173849000000001</v>
      </c>
      <c r="L91" s="39">
        <v>64.205096999999995</v>
      </c>
      <c r="M91">
        <v>0.106401</v>
      </c>
      <c r="N91">
        <v>0.46306799999999998</v>
      </c>
      <c r="O91" t="s">
        <v>10</v>
      </c>
      <c r="P91" s="10">
        <f t="shared" si="34"/>
        <v>2.5194404462884713E-2</v>
      </c>
      <c r="Q91" s="11">
        <f t="shared" si="35"/>
        <v>2.8645632124363579E-2</v>
      </c>
      <c r="R91" s="11">
        <f t="shared" si="36"/>
        <v>9.891788255515328</v>
      </c>
      <c r="S91" s="11">
        <f t="shared" si="37"/>
        <v>9.6674241619807386</v>
      </c>
      <c r="T91" s="11">
        <f t="shared" si="38"/>
        <v>135.39309541110109</v>
      </c>
      <c r="U91">
        <f t="shared" si="39"/>
        <v>132.3221290359549</v>
      </c>
    </row>
    <row r="92" spans="1:45" x14ac:dyDescent="0.3">
      <c r="A92" s="8">
        <v>86</v>
      </c>
      <c r="B92" s="38">
        <v>43963.041597222225</v>
      </c>
      <c r="C92" t="s">
        <v>100</v>
      </c>
      <c r="D92" t="s">
        <v>299</v>
      </c>
      <c r="E92" s="30">
        <v>8492.8915400000005</v>
      </c>
      <c r="F92" s="30">
        <v>8690.6404390000007</v>
      </c>
      <c r="G92" t="s">
        <v>10</v>
      </c>
      <c r="H92">
        <v>878.66110900000001</v>
      </c>
      <c r="I92" t="s">
        <v>10</v>
      </c>
      <c r="J92">
        <v>22.109780000000001</v>
      </c>
      <c r="K92">
        <v>25.177567</v>
      </c>
      <c r="L92" s="39">
        <v>62.501652</v>
      </c>
      <c r="M92">
        <v>0.151417</v>
      </c>
      <c r="N92">
        <v>0.49926100000000001</v>
      </c>
      <c r="O92" t="s">
        <v>10</v>
      </c>
      <c r="P92" s="10">
        <f t="shared" si="34"/>
        <v>2.5163034728102437E-2</v>
      </c>
      <c r="Q92" s="11">
        <f t="shared" si="35"/>
        <v>2.8654468420315618E-2</v>
      </c>
      <c r="R92" s="11">
        <f t="shared" si="36"/>
        <v>9.8907762617270922</v>
      </c>
      <c r="S92" s="11">
        <f t="shared" si="37"/>
        <v>9.665719186849774</v>
      </c>
      <c r="T92" s="11">
        <f t="shared" si="38"/>
        <v>139.04657174501565</v>
      </c>
      <c r="U92">
        <f t="shared" si="39"/>
        <v>135.88267298918757</v>
      </c>
    </row>
    <row r="93" spans="1:45" x14ac:dyDescent="0.3">
      <c r="A93" s="8">
        <v>87</v>
      </c>
      <c r="B93" s="38">
        <v>43963.202592592592</v>
      </c>
      <c r="C93" t="s">
        <v>100</v>
      </c>
      <c r="D93" t="s">
        <v>300</v>
      </c>
      <c r="E93" s="30">
        <v>8491.2172480000008</v>
      </c>
      <c r="F93" s="30">
        <v>8689.0245510000004</v>
      </c>
      <c r="G93" t="s">
        <v>10</v>
      </c>
      <c r="H93">
        <v>878.50918300000001</v>
      </c>
      <c r="I93" t="s">
        <v>10</v>
      </c>
      <c r="J93">
        <v>22.133728000000001</v>
      </c>
      <c r="K93">
        <v>25.211333</v>
      </c>
      <c r="L93" s="39">
        <v>60.111480999999998</v>
      </c>
      <c r="M93">
        <v>0.14294999999999999</v>
      </c>
      <c r="N93">
        <v>0.46193099999999998</v>
      </c>
      <c r="O93" t="s">
        <v>10</v>
      </c>
      <c r="P93" s="10">
        <f t="shared" si="34"/>
        <v>2.519464614406882E-2</v>
      </c>
      <c r="Q93" s="11">
        <f t="shared" si="35"/>
        <v>2.8697859382535332E-2</v>
      </c>
      <c r="R93" s="11">
        <f t="shared" si="36"/>
        <v>9.8906473821116574</v>
      </c>
      <c r="S93" s="11">
        <f t="shared" si="37"/>
        <v>9.6654849059215824</v>
      </c>
      <c r="T93" s="11">
        <f t="shared" si="38"/>
        <v>144.54850232354116</v>
      </c>
      <c r="U93">
        <f t="shared" si="39"/>
        <v>141.25782806781953</v>
      </c>
    </row>
    <row r="94" spans="1:45" x14ac:dyDescent="0.3">
      <c r="P94" s="10"/>
      <c r="Q94" s="11"/>
      <c r="R94" s="11"/>
      <c r="S94" s="11"/>
      <c r="T94" s="11"/>
    </row>
    <row r="95" spans="1:45" x14ac:dyDescent="0.3">
      <c r="P95" s="10"/>
      <c r="Q95" s="11"/>
      <c r="R95" s="11"/>
      <c r="S95" s="11"/>
      <c r="T95" s="11"/>
    </row>
    <row r="96" spans="1:45" x14ac:dyDescent="0.3">
      <c r="A96" s="8">
        <v>88</v>
      </c>
      <c r="B96" t="s">
        <v>310</v>
      </c>
      <c r="C96" t="s">
        <v>100</v>
      </c>
      <c r="D96" t="s">
        <v>311</v>
      </c>
      <c r="E96">
        <v>8217.9648249999991</v>
      </c>
      <c r="F96">
        <v>8405.261477</v>
      </c>
      <c r="G96" t="s">
        <v>10</v>
      </c>
      <c r="H96">
        <v>846.94844799999998</v>
      </c>
      <c r="I96" t="s">
        <v>10</v>
      </c>
      <c r="J96">
        <v>21.008652000000001</v>
      </c>
      <c r="K96">
        <v>24.358868999999999</v>
      </c>
      <c r="L96">
        <v>187.81983099999999</v>
      </c>
      <c r="M96">
        <v>0.15230199999999999</v>
      </c>
      <c r="N96">
        <v>0.51993699999999998</v>
      </c>
      <c r="O96">
        <v>0.84077199999999996</v>
      </c>
      <c r="P96" s="10"/>
      <c r="Q96" s="11"/>
      <c r="R96" s="11"/>
      <c r="S96" s="11"/>
      <c r="T96" s="11"/>
    </row>
    <row r="97" spans="1:20" x14ac:dyDescent="0.3">
      <c r="A97" s="8">
        <v>89</v>
      </c>
      <c r="B97" t="s">
        <v>312</v>
      </c>
      <c r="C97" t="s">
        <v>100</v>
      </c>
      <c r="D97" t="s">
        <v>313</v>
      </c>
      <c r="E97">
        <v>8262.4088570000004</v>
      </c>
      <c r="F97">
        <v>8444.4235850000005</v>
      </c>
      <c r="G97" t="s">
        <v>10</v>
      </c>
      <c r="H97">
        <v>852.30906000000004</v>
      </c>
      <c r="I97" t="s">
        <v>10</v>
      </c>
      <c r="J97">
        <v>21.160378999999999</v>
      </c>
      <c r="K97">
        <v>24.472725000000001</v>
      </c>
      <c r="L97">
        <v>354.41684800000002</v>
      </c>
      <c r="M97">
        <v>0.22405</v>
      </c>
      <c r="N97">
        <v>0.93555299999999997</v>
      </c>
      <c r="O97">
        <v>0.943411</v>
      </c>
      <c r="P97" s="10"/>
      <c r="Q97" s="11"/>
      <c r="R97" s="11"/>
      <c r="S97" s="11"/>
      <c r="T97" s="11"/>
    </row>
    <row r="98" spans="1:20" x14ac:dyDescent="0.3">
      <c r="A98" s="8">
        <v>90</v>
      </c>
      <c r="B98" t="s">
        <v>314</v>
      </c>
      <c r="C98" t="s">
        <v>100</v>
      </c>
      <c r="D98" t="s">
        <v>315</v>
      </c>
      <c r="E98">
        <v>8256.2017169999999</v>
      </c>
      <c r="F98">
        <v>8439.7106769999991</v>
      </c>
      <c r="G98" t="s">
        <v>10</v>
      </c>
      <c r="H98">
        <v>851.37657799999999</v>
      </c>
      <c r="I98" t="s">
        <v>10</v>
      </c>
      <c r="J98">
        <v>21.136341000000002</v>
      </c>
      <c r="K98">
        <v>24.475739000000001</v>
      </c>
      <c r="L98">
        <v>276.66400399999998</v>
      </c>
      <c r="M98">
        <v>0.22343399999999999</v>
      </c>
      <c r="N98">
        <v>0.72011700000000001</v>
      </c>
      <c r="O98">
        <v>0.76651100000000005</v>
      </c>
      <c r="P98" s="10"/>
      <c r="Q98" s="11"/>
      <c r="R98" s="11"/>
      <c r="S98" s="11"/>
      <c r="T98" s="11"/>
    </row>
    <row r="99" spans="1:20" x14ac:dyDescent="0.3">
      <c r="A99" s="8">
        <v>91</v>
      </c>
      <c r="B99" t="s">
        <v>316</v>
      </c>
      <c r="C99" t="s">
        <v>100</v>
      </c>
      <c r="D99" t="s">
        <v>317</v>
      </c>
      <c r="E99">
        <v>8232.6692380000004</v>
      </c>
      <c r="F99">
        <v>8421.5543469999993</v>
      </c>
      <c r="G99" t="s">
        <v>10</v>
      </c>
      <c r="H99">
        <v>850.21743500000002</v>
      </c>
      <c r="I99" t="s">
        <v>10</v>
      </c>
      <c r="J99">
        <v>21.043454000000001</v>
      </c>
      <c r="K99">
        <v>24.339389000000001</v>
      </c>
      <c r="L99">
        <v>221.89017200000001</v>
      </c>
      <c r="M99">
        <v>0.18903800000000001</v>
      </c>
      <c r="N99">
        <v>0.65068499999999996</v>
      </c>
      <c r="O99">
        <v>0.75187999999999999</v>
      </c>
      <c r="P99" s="10"/>
      <c r="Q99" s="11"/>
      <c r="R99" s="11"/>
      <c r="S99" s="11"/>
      <c r="T99" s="11"/>
    </row>
    <row r="100" spans="1:20" x14ac:dyDescent="0.3">
      <c r="A100" s="8">
        <v>92</v>
      </c>
      <c r="B100" t="s">
        <v>318</v>
      </c>
      <c r="C100" t="s">
        <v>100</v>
      </c>
      <c r="D100" t="s">
        <v>319</v>
      </c>
      <c r="E100">
        <v>8277.2100780000001</v>
      </c>
      <c r="F100">
        <v>8462.5441640000008</v>
      </c>
      <c r="G100" t="s">
        <v>10</v>
      </c>
      <c r="H100">
        <v>854.01946499999997</v>
      </c>
      <c r="I100" t="s">
        <v>10</v>
      </c>
      <c r="J100">
        <v>21.177868</v>
      </c>
      <c r="K100">
        <v>24.436537999999999</v>
      </c>
      <c r="L100">
        <v>237.47265100000001</v>
      </c>
      <c r="M100">
        <v>0.14171400000000001</v>
      </c>
      <c r="N100">
        <v>0.61894899999999997</v>
      </c>
      <c r="O100">
        <v>0.74173699999999998</v>
      </c>
      <c r="P100" s="10"/>
      <c r="Q100" s="11"/>
      <c r="R100" s="11"/>
      <c r="S100" s="11"/>
      <c r="T100" s="11"/>
    </row>
    <row r="101" spans="1:20" x14ac:dyDescent="0.3">
      <c r="A101" s="8">
        <v>93</v>
      </c>
      <c r="B101" t="s">
        <v>320</v>
      </c>
      <c r="C101" t="s">
        <v>100</v>
      </c>
      <c r="D101" t="s">
        <v>321</v>
      </c>
      <c r="E101">
        <v>8225.8719130000009</v>
      </c>
      <c r="F101">
        <v>8415.6676079999997</v>
      </c>
      <c r="G101" t="s">
        <v>10</v>
      </c>
      <c r="H101">
        <v>849.51162299999999</v>
      </c>
      <c r="I101" t="s">
        <v>10</v>
      </c>
      <c r="J101">
        <v>21.039867999999998</v>
      </c>
      <c r="K101">
        <v>24.335609999999999</v>
      </c>
      <c r="L101">
        <v>234.23845</v>
      </c>
      <c r="M101">
        <v>0.20041100000000001</v>
      </c>
      <c r="N101">
        <v>0.63401200000000002</v>
      </c>
      <c r="O101">
        <v>0.87570300000000001</v>
      </c>
      <c r="P101" s="10"/>
      <c r="Q101" s="11"/>
      <c r="R101" s="11"/>
      <c r="S101" s="11"/>
      <c r="T101" s="11"/>
    </row>
    <row r="102" spans="1:20" x14ac:dyDescent="0.3">
      <c r="A102" s="8">
        <v>94</v>
      </c>
      <c r="B102" t="s">
        <v>322</v>
      </c>
      <c r="C102" t="s">
        <v>100</v>
      </c>
      <c r="D102" t="s">
        <v>323</v>
      </c>
      <c r="E102">
        <v>8263.5239679999995</v>
      </c>
      <c r="F102">
        <v>8453.4541430000008</v>
      </c>
      <c r="G102" t="s">
        <v>10</v>
      </c>
      <c r="H102">
        <v>852.79218900000001</v>
      </c>
      <c r="I102" t="s">
        <v>10</v>
      </c>
      <c r="J102">
        <v>21.138508000000002</v>
      </c>
      <c r="K102">
        <v>24.414185</v>
      </c>
      <c r="L102">
        <v>246.576055</v>
      </c>
      <c r="M102">
        <v>0.189912</v>
      </c>
      <c r="N102">
        <v>0.65957500000000002</v>
      </c>
      <c r="O102">
        <v>0.76867799999999997</v>
      </c>
      <c r="P102" s="10"/>
      <c r="Q102" s="11"/>
      <c r="R102" s="11"/>
      <c r="S102" s="11"/>
      <c r="T102" s="11"/>
    </row>
    <row r="103" spans="1:20" x14ac:dyDescent="0.3">
      <c r="A103" s="8">
        <v>95</v>
      </c>
      <c r="B103" t="s">
        <v>324</v>
      </c>
      <c r="C103" t="s">
        <v>100</v>
      </c>
      <c r="D103" t="s">
        <v>325</v>
      </c>
      <c r="E103">
        <v>8232.3786270000001</v>
      </c>
      <c r="F103">
        <v>8422.0412799999995</v>
      </c>
      <c r="G103" t="s">
        <v>10</v>
      </c>
      <c r="H103">
        <v>849.51257099999998</v>
      </c>
      <c r="I103" t="s">
        <v>10</v>
      </c>
      <c r="J103">
        <v>21.060305</v>
      </c>
      <c r="K103">
        <v>24.449876</v>
      </c>
      <c r="L103">
        <v>309.88333299999999</v>
      </c>
      <c r="M103">
        <v>0.25159999999999999</v>
      </c>
      <c r="N103">
        <v>0.81926299999999996</v>
      </c>
      <c r="O103">
        <v>0.954233</v>
      </c>
      <c r="P103" s="10"/>
      <c r="Q103" s="11"/>
      <c r="R103" s="11"/>
      <c r="S103" s="11"/>
      <c r="T103" s="11"/>
    </row>
    <row r="104" spans="1:20" x14ac:dyDescent="0.3">
      <c r="A104" s="8">
        <v>96</v>
      </c>
      <c r="B104" t="s">
        <v>326</v>
      </c>
      <c r="C104" t="s">
        <v>100</v>
      </c>
      <c r="D104" t="s">
        <v>327</v>
      </c>
      <c r="E104">
        <v>8277.9732820000008</v>
      </c>
      <c r="F104">
        <v>8466.5696900000003</v>
      </c>
      <c r="G104" t="s">
        <v>10</v>
      </c>
      <c r="H104">
        <v>854.04006200000003</v>
      </c>
      <c r="I104" t="s">
        <v>10</v>
      </c>
      <c r="J104">
        <v>21.123493</v>
      </c>
      <c r="K104">
        <v>24.524144</v>
      </c>
      <c r="L104">
        <v>253.61300499999999</v>
      </c>
      <c r="M104">
        <v>0.21082899999999999</v>
      </c>
      <c r="N104">
        <v>0.67701699999999998</v>
      </c>
      <c r="O104">
        <v>0.82060999999999995</v>
      </c>
      <c r="P104" s="10"/>
      <c r="Q104" s="11"/>
      <c r="R104" s="11"/>
      <c r="S104" s="11"/>
      <c r="T104" s="11"/>
    </row>
    <row r="105" spans="1:20" x14ac:dyDescent="0.3">
      <c r="A105" s="8">
        <v>97</v>
      </c>
      <c r="B105" t="s">
        <v>328</v>
      </c>
      <c r="C105" t="s">
        <v>100</v>
      </c>
      <c r="D105" t="s">
        <v>329</v>
      </c>
      <c r="E105">
        <v>8206.6346969999995</v>
      </c>
      <c r="F105">
        <v>8398.1814799999993</v>
      </c>
      <c r="G105" t="s">
        <v>10</v>
      </c>
      <c r="H105">
        <v>847.44755299999997</v>
      </c>
      <c r="I105" t="s">
        <v>10</v>
      </c>
      <c r="J105">
        <v>20.973009999999999</v>
      </c>
      <c r="K105">
        <v>24.302769999999999</v>
      </c>
      <c r="L105">
        <v>202.14306500000001</v>
      </c>
      <c r="M105">
        <v>0.164355</v>
      </c>
      <c r="N105">
        <v>0.53527199999999997</v>
      </c>
      <c r="O105">
        <v>0.64779299999999995</v>
      </c>
      <c r="P105" s="10"/>
      <c r="Q105" s="11"/>
      <c r="R105" s="11"/>
      <c r="S105" s="11"/>
      <c r="T105" s="11"/>
    </row>
    <row r="106" spans="1:20" x14ac:dyDescent="0.3">
      <c r="A106" s="8">
        <v>98</v>
      </c>
      <c r="B106" t="s">
        <v>330</v>
      </c>
      <c r="C106" t="s">
        <v>100</v>
      </c>
      <c r="D106" t="s">
        <v>331</v>
      </c>
      <c r="E106">
        <v>8224.8386979999996</v>
      </c>
      <c r="F106">
        <v>8416.1096030000008</v>
      </c>
      <c r="G106" t="s">
        <v>10</v>
      </c>
      <c r="H106">
        <v>848.87336600000003</v>
      </c>
      <c r="I106" t="s">
        <v>10</v>
      </c>
      <c r="J106">
        <v>20.996296000000001</v>
      </c>
      <c r="K106">
        <v>24.300637999999999</v>
      </c>
      <c r="L106">
        <v>218.944593</v>
      </c>
      <c r="M106">
        <v>0.182724</v>
      </c>
      <c r="N106">
        <v>0.59036100000000002</v>
      </c>
      <c r="O106">
        <v>0.68459499999999995</v>
      </c>
      <c r="P106" s="10"/>
      <c r="Q106" s="11"/>
      <c r="R106" s="11"/>
      <c r="S106" s="11"/>
      <c r="T106" s="11"/>
    </row>
    <row r="107" spans="1:20" x14ac:dyDescent="0.3">
      <c r="A107" s="8">
        <v>99</v>
      </c>
      <c r="B107" t="s">
        <v>332</v>
      </c>
      <c r="C107" t="s">
        <v>100</v>
      </c>
      <c r="D107" t="s">
        <v>333</v>
      </c>
      <c r="E107">
        <v>8029.4683690000002</v>
      </c>
      <c r="F107">
        <v>8216.6003189999992</v>
      </c>
      <c r="G107" t="s">
        <v>10</v>
      </c>
      <c r="H107">
        <v>826.19256099999996</v>
      </c>
      <c r="I107" t="s">
        <v>10</v>
      </c>
      <c r="J107">
        <v>20.454674000000001</v>
      </c>
      <c r="K107">
        <v>23.755825999999999</v>
      </c>
      <c r="L107">
        <v>156.450479</v>
      </c>
      <c r="M107">
        <v>7.9108999999999999E-2</v>
      </c>
      <c r="N107">
        <v>0.47152500000000003</v>
      </c>
      <c r="O107">
        <v>0.55608800000000003</v>
      </c>
      <c r="P107" s="10"/>
      <c r="Q107" s="11"/>
      <c r="R107" s="11"/>
      <c r="S107" s="11"/>
      <c r="T107" s="11"/>
    </row>
    <row r="108" spans="1:20" x14ac:dyDescent="0.3">
      <c r="A108" s="8">
        <v>100</v>
      </c>
      <c r="B108" t="s">
        <v>334</v>
      </c>
      <c r="C108" t="s">
        <v>100</v>
      </c>
      <c r="D108" t="s">
        <v>335</v>
      </c>
      <c r="E108">
        <v>8126.3042240000004</v>
      </c>
      <c r="F108">
        <v>8314.8705680000003</v>
      </c>
      <c r="G108" t="s">
        <v>10</v>
      </c>
      <c r="H108">
        <v>837.14038600000003</v>
      </c>
      <c r="I108" t="s">
        <v>10</v>
      </c>
      <c r="J108">
        <v>20.724460000000001</v>
      </c>
      <c r="K108">
        <v>24.029166</v>
      </c>
      <c r="L108">
        <v>192.024002</v>
      </c>
      <c r="M108">
        <v>0.13412299999999999</v>
      </c>
      <c r="N108">
        <v>0.52966000000000002</v>
      </c>
      <c r="O108">
        <v>0.65410500000000005</v>
      </c>
      <c r="P108" s="10"/>
      <c r="Q108" s="11"/>
      <c r="R108" s="11"/>
      <c r="S108" s="11"/>
      <c r="T108" s="11"/>
    </row>
    <row r="109" spans="1:20" x14ac:dyDescent="0.3">
      <c r="A109" s="8">
        <v>101</v>
      </c>
      <c r="B109" t="s">
        <v>336</v>
      </c>
      <c r="C109" t="s">
        <v>100</v>
      </c>
      <c r="D109" t="s">
        <v>337</v>
      </c>
      <c r="E109">
        <v>8212.1401349999996</v>
      </c>
      <c r="F109">
        <v>8401.7964740000007</v>
      </c>
      <c r="G109" t="s">
        <v>10</v>
      </c>
      <c r="H109">
        <v>847.99691900000005</v>
      </c>
      <c r="I109" t="s">
        <v>10</v>
      </c>
      <c r="J109">
        <v>20.959417999999999</v>
      </c>
      <c r="K109">
        <v>24.375753</v>
      </c>
      <c r="L109">
        <v>160.63103599999999</v>
      </c>
      <c r="M109">
        <v>0.12742600000000001</v>
      </c>
      <c r="N109">
        <v>0.47624</v>
      </c>
      <c r="O109">
        <v>0.59861600000000004</v>
      </c>
      <c r="P109" s="10"/>
      <c r="Q109" s="11"/>
      <c r="R109" s="11"/>
      <c r="S109" s="11"/>
      <c r="T109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7" workbookViewId="0">
      <selection activeCell="A27" sqref="A27:A37"/>
    </sheetView>
  </sheetViews>
  <sheetFormatPr defaultRowHeight="14.4" x14ac:dyDescent="0.3"/>
  <cols>
    <col min="2" max="2" width="22" customWidth="1"/>
    <col min="3" max="3" width="23.44140625" customWidth="1"/>
    <col min="6" max="6" width="12" bestFit="1" customWidth="1"/>
  </cols>
  <sheetData>
    <row r="1" spans="1:12" x14ac:dyDescent="0.3">
      <c r="A1" t="s">
        <v>12</v>
      </c>
      <c r="B1" t="s">
        <v>1</v>
      </c>
      <c r="C1" t="s">
        <v>13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13" t="s">
        <v>29</v>
      </c>
      <c r="K1" s="13" t="s">
        <v>30</v>
      </c>
      <c r="L1" s="13" t="s">
        <v>31</v>
      </c>
    </row>
    <row r="2" spans="1:12" x14ac:dyDescent="0.3">
      <c r="A2">
        <v>1</v>
      </c>
      <c r="B2" s="18">
        <v>43985.169189814813</v>
      </c>
      <c r="C2" s="4" t="s">
        <v>49</v>
      </c>
      <c r="D2" s="9">
        <v>10.253569000000001</v>
      </c>
      <c r="E2" s="10">
        <v>8.7313469999999995</v>
      </c>
      <c r="F2" s="11" t="s">
        <v>10</v>
      </c>
      <c r="G2">
        <v>1.1400000000000001E-4</v>
      </c>
      <c r="H2" t="s">
        <v>10</v>
      </c>
      <c r="I2">
        <v>57.414940000000001</v>
      </c>
      <c r="J2" t="s">
        <v>10</v>
      </c>
      <c r="K2">
        <v>0.179591</v>
      </c>
      <c r="L2" t="s">
        <v>10</v>
      </c>
    </row>
    <row r="3" spans="1:12" x14ac:dyDescent="0.3">
      <c r="A3">
        <v>2</v>
      </c>
      <c r="B3" s="18">
        <v>44015.025300925925</v>
      </c>
      <c r="C3" s="4" t="s">
        <v>49</v>
      </c>
      <c r="D3" s="9">
        <v>15.991766</v>
      </c>
      <c r="E3" s="10">
        <v>13.596133999999999</v>
      </c>
      <c r="F3" s="11" t="s">
        <v>10</v>
      </c>
      <c r="G3">
        <v>1.05E-4</v>
      </c>
      <c r="H3" t="s">
        <v>10</v>
      </c>
      <c r="I3">
        <v>89.670989000000006</v>
      </c>
      <c r="J3" t="s">
        <v>10</v>
      </c>
      <c r="K3">
        <v>0.27929300000000001</v>
      </c>
      <c r="L3" t="s">
        <v>10</v>
      </c>
    </row>
    <row r="4" spans="1:12" x14ac:dyDescent="0.3">
      <c r="A4">
        <v>3</v>
      </c>
      <c r="B4" s="18">
        <v>44077.211689814816</v>
      </c>
      <c r="C4" s="4" t="s">
        <v>50</v>
      </c>
      <c r="D4" s="9">
        <v>23.285806999999998</v>
      </c>
      <c r="E4" s="10">
        <v>19.928179</v>
      </c>
      <c r="F4" s="11" t="s">
        <v>10</v>
      </c>
      <c r="G4">
        <v>1.4999999999999999E-4</v>
      </c>
      <c r="H4" t="s">
        <v>10</v>
      </c>
      <c r="I4">
        <v>118.84726499999999</v>
      </c>
      <c r="J4" t="s">
        <v>10</v>
      </c>
      <c r="K4">
        <v>0.34834700000000002</v>
      </c>
      <c r="L4" t="s">
        <v>10</v>
      </c>
    </row>
    <row r="5" spans="1:12" x14ac:dyDescent="0.3">
      <c r="A5">
        <v>4</v>
      </c>
      <c r="B5" s="18">
        <v>44107.239479166667</v>
      </c>
      <c r="C5" s="4" t="s">
        <v>50</v>
      </c>
      <c r="D5" s="9">
        <v>23.104859000000001</v>
      </c>
      <c r="E5" s="10">
        <v>19.136168999999999</v>
      </c>
      <c r="F5" s="11" t="s">
        <v>10</v>
      </c>
      <c r="G5">
        <v>2.1599999999999999E-4</v>
      </c>
      <c r="H5" t="s">
        <v>10</v>
      </c>
      <c r="I5">
        <v>115.08716099999999</v>
      </c>
      <c r="J5" t="s">
        <v>10</v>
      </c>
      <c r="K5">
        <v>0.34459699999999999</v>
      </c>
      <c r="L5" t="s">
        <v>10</v>
      </c>
    </row>
    <row r="6" spans="1:12" x14ac:dyDescent="0.3">
      <c r="A6">
        <v>5</v>
      </c>
      <c r="B6" s="18">
        <v>44168.155659722222</v>
      </c>
      <c r="C6" s="4" t="s">
        <v>50</v>
      </c>
      <c r="D6" s="9">
        <v>22.326343000000001</v>
      </c>
      <c r="E6" s="10">
        <v>19.290358000000001</v>
      </c>
      <c r="F6" s="11" t="s">
        <v>10</v>
      </c>
      <c r="G6">
        <v>1.95E-4</v>
      </c>
      <c r="H6" t="s">
        <v>10</v>
      </c>
      <c r="I6">
        <v>121.97328400000001</v>
      </c>
      <c r="J6" t="s">
        <v>10</v>
      </c>
      <c r="K6">
        <v>0.41066399999999997</v>
      </c>
      <c r="L6" t="s">
        <v>10</v>
      </c>
    </row>
    <row r="7" spans="1:12" x14ac:dyDescent="0.3">
      <c r="A7">
        <v>6</v>
      </c>
      <c r="B7" s="18" t="s">
        <v>43</v>
      </c>
      <c r="C7" s="4" t="s">
        <v>50</v>
      </c>
      <c r="D7" s="9">
        <v>20.969439000000001</v>
      </c>
      <c r="E7" s="10">
        <v>17.408957000000001</v>
      </c>
      <c r="F7" s="11" t="s">
        <v>10</v>
      </c>
      <c r="G7">
        <v>1.11E-4</v>
      </c>
      <c r="H7" t="s">
        <v>10</v>
      </c>
      <c r="I7">
        <v>111.51765399999999</v>
      </c>
      <c r="J7" t="s">
        <v>10</v>
      </c>
      <c r="K7">
        <v>0.33568900000000002</v>
      </c>
      <c r="L7" t="s">
        <v>10</v>
      </c>
    </row>
    <row r="8" spans="1:12" x14ac:dyDescent="0.3">
      <c r="A8">
        <v>7</v>
      </c>
      <c r="B8" s="18" t="s">
        <v>44</v>
      </c>
      <c r="C8" s="4" t="s">
        <v>50</v>
      </c>
      <c r="D8" s="9">
        <v>18.450748999999998</v>
      </c>
      <c r="E8" s="10">
        <v>15.473383</v>
      </c>
      <c r="F8" s="11" t="s">
        <v>10</v>
      </c>
      <c r="G8">
        <v>1.2999999999999999E-4</v>
      </c>
      <c r="H8" t="s">
        <v>10</v>
      </c>
      <c r="I8">
        <v>100.191253</v>
      </c>
      <c r="J8" t="s">
        <v>10</v>
      </c>
      <c r="K8">
        <v>0.300207</v>
      </c>
      <c r="L8" t="s">
        <v>10</v>
      </c>
    </row>
    <row r="9" spans="1:12" x14ac:dyDescent="0.3">
      <c r="A9">
        <v>8</v>
      </c>
      <c r="B9" s="18" t="s">
        <v>45</v>
      </c>
      <c r="C9" s="4" t="s">
        <v>50</v>
      </c>
      <c r="D9" s="9">
        <v>22.763926999999999</v>
      </c>
      <c r="E9" s="10">
        <v>18.426596</v>
      </c>
      <c r="F9" s="11" t="s">
        <v>10</v>
      </c>
      <c r="G9">
        <v>1.8699999999999999E-4</v>
      </c>
      <c r="H9" t="s">
        <v>10</v>
      </c>
      <c r="I9">
        <v>123.97707</v>
      </c>
      <c r="J9">
        <v>1.6582E-2</v>
      </c>
      <c r="K9">
        <v>0.38249899999999998</v>
      </c>
      <c r="L9" t="s">
        <v>10</v>
      </c>
    </row>
    <row r="10" spans="1:12" x14ac:dyDescent="0.3">
      <c r="A10">
        <v>9</v>
      </c>
      <c r="B10" s="18" t="s">
        <v>46</v>
      </c>
      <c r="C10" s="4" t="s">
        <v>50</v>
      </c>
      <c r="D10" s="9">
        <v>24.074404000000001</v>
      </c>
      <c r="E10" s="10">
        <v>19.957059999999998</v>
      </c>
      <c r="F10" s="11" t="s">
        <v>10</v>
      </c>
      <c r="G10">
        <v>2.1599999999999999E-4</v>
      </c>
      <c r="H10" t="s">
        <v>10</v>
      </c>
      <c r="I10">
        <v>118.14907599999999</v>
      </c>
      <c r="J10" t="s">
        <v>10</v>
      </c>
      <c r="K10">
        <v>0.37919700000000001</v>
      </c>
      <c r="L10" t="s">
        <v>10</v>
      </c>
    </row>
    <row r="11" spans="1:12" x14ac:dyDescent="0.3">
      <c r="A11">
        <v>10</v>
      </c>
      <c r="B11" s="18" t="s">
        <v>47</v>
      </c>
      <c r="C11" s="4" t="s">
        <v>50</v>
      </c>
      <c r="D11" s="9">
        <v>23.947120000000002</v>
      </c>
      <c r="E11" s="10">
        <v>20.013892999999999</v>
      </c>
      <c r="F11" s="11" t="s">
        <v>10</v>
      </c>
      <c r="G11">
        <v>1.5899999999999999E-4</v>
      </c>
      <c r="H11" t="s">
        <v>10</v>
      </c>
      <c r="I11">
        <v>128.161978</v>
      </c>
      <c r="J11" t="s">
        <v>10</v>
      </c>
      <c r="K11">
        <v>0.43752200000000002</v>
      </c>
      <c r="L11" t="s">
        <v>10</v>
      </c>
    </row>
    <row r="12" spans="1:12" x14ac:dyDescent="0.3">
      <c r="A12">
        <v>11</v>
      </c>
      <c r="B12" s="18" t="s">
        <v>48</v>
      </c>
      <c r="C12" s="4" t="s">
        <v>50</v>
      </c>
      <c r="D12" s="9">
        <v>24.609427</v>
      </c>
      <c r="E12" s="10">
        <v>19.963688999999999</v>
      </c>
      <c r="F12" s="11" t="s">
        <v>10</v>
      </c>
      <c r="G12">
        <v>1.73E-4</v>
      </c>
      <c r="H12" t="s">
        <v>10</v>
      </c>
      <c r="I12">
        <v>128.64079000000001</v>
      </c>
      <c r="J12">
        <v>4.1597000000000002E-2</v>
      </c>
      <c r="K12">
        <v>0.419599</v>
      </c>
      <c r="L12" t="s">
        <v>10</v>
      </c>
    </row>
    <row r="13" spans="1:12" x14ac:dyDescent="0.3">
      <c r="B13" s="3"/>
      <c r="C13" s="4"/>
      <c r="D13" s="9"/>
      <c r="E13" s="10"/>
      <c r="F13" s="11"/>
    </row>
    <row r="14" spans="1:12" x14ac:dyDescent="0.3">
      <c r="A14">
        <v>12</v>
      </c>
      <c r="B14" s="3">
        <v>43959.279629629629</v>
      </c>
      <c r="C14" s="4" t="s">
        <v>100</v>
      </c>
      <c r="D14" s="9">
        <v>30.543239</v>
      </c>
      <c r="E14" s="10">
        <v>27.762630999999999</v>
      </c>
      <c r="F14" s="4">
        <v>1.7554730000000001</v>
      </c>
      <c r="G14" s="4">
        <v>4.7260999999999997E-2</v>
      </c>
      <c r="H14" s="4" t="s">
        <v>10</v>
      </c>
      <c r="I14" s="27">
        <v>112.316992</v>
      </c>
      <c r="J14" s="4" t="s">
        <v>10</v>
      </c>
      <c r="K14" s="4">
        <v>0.34218100000000001</v>
      </c>
      <c r="L14" s="4" t="s">
        <v>10</v>
      </c>
    </row>
    <row r="15" spans="1:12" x14ac:dyDescent="0.3">
      <c r="A15">
        <v>13</v>
      </c>
      <c r="B15" s="3">
        <v>43990.048009259262</v>
      </c>
      <c r="C15" s="4" t="s">
        <v>100</v>
      </c>
      <c r="D15" s="9">
        <v>21.889042</v>
      </c>
      <c r="E15" s="10">
        <v>19.465859999999999</v>
      </c>
      <c r="F15" s="4">
        <v>1.2273179999999999</v>
      </c>
      <c r="G15" s="4">
        <v>3.2397000000000002E-2</v>
      </c>
      <c r="H15" s="4" t="s">
        <v>10</v>
      </c>
      <c r="I15" s="27">
        <v>86.743004999999997</v>
      </c>
      <c r="J15" s="4">
        <v>5.7284000000000002E-2</v>
      </c>
      <c r="K15" s="4">
        <v>0.26184299999999999</v>
      </c>
      <c r="L15" s="4" t="s">
        <v>10</v>
      </c>
    </row>
    <row r="16" spans="1:12" x14ac:dyDescent="0.3">
      <c r="A16">
        <v>14</v>
      </c>
      <c r="B16" s="3">
        <v>44020.115451388891</v>
      </c>
      <c r="C16" s="4" t="s">
        <v>100</v>
      </c>
      <c r="D16" s="9">
        <v>23.757953000000001</v>
      </c>
      <c r="E16" s="10">
        <v>24.52413</v>
      </c>
      <c r="F16" s="4">
        <v>1.5293319999999999</v>
      </c>
      <c r="G16" s="4">
        <v>4.1905999999999999E-2</v>
      </c>
      <c r="H16" s="4" t="s">
        <v>10</v>
      </c>
      <c r="I16" s="27">
        <v>74.914912999999999</v>
      </c>
      <c r="J16" s="4" t="s">
        <v>10</v>
      </c>
      <c r="K16" s="4">
        <v>0.265345</v>
      </c>
      <c r="L16" s="4" t="s">
        <v>10</v>
      </c>
    </row>
    <row r="17" spans="1:15" x14ac:dyDescent="0.3">
      <c r="A17">
        <v>15</v>
      </c>
      <c r="B17" s="3">
        <v>44051.087939814817</v>
      </c>
      <c r="C17" s="4" t="s">
        <v>100</v>
      </c>
      <c r="D17" s="9">
        <v>27.308813000000001</v>
      </c>
      <c r="E17" s="10">
        <v>24.22034</v>
      </c>
      <c r="F17" s="4">
        <v>1.5990409999999999</v>
      </c>
      <c r="G17" s="4">
        <v>4.3777999999999997E-2</v>
      </c>
      <c r="H17" s="4" t="s">
        <v>10</v>
      </c>
      <c r="I17" s="27">
        <v>100.906235</v>
      </c>
      <c r="J17" s="4">
        <v>6.1033999999999998E-2</v>
      </c>
      <c r="K17" s="4">
        <v>0.31501600000000002</v>
      </c>
      <c r="L17" s="4" t="s">
        <v>10</v>
      </c>
    </row>
    <row r="18" spans="1:15" x14ac:dyDescent="0.3">
      <c r="A18">
        <v>16</v>
      </c>
      <c r="B18" s="3">
        <v>44143.260520833333</v>
      </c>
      <c r="C18" s="4" t="s">
        <v>100</v>
      </c>
      <c r="D18" s="9">
        <v>22.861575999999999</v>
      </c>
      <c r="E18" s="9">
        <v>19.601368999999998</v>
      </c>
      <c r="F18" s="4">
        <v>1.1723330000000001</v>
      </c>
      <c r="G18" s="4">
        <v>3.2965000000000001E-2</v>
      </c>
      <c r="H18" s="4" t="s">
        <v>10</v>
      </c>
      <c r="I18" s="27">
        <v>94.055582000000001</v>
      </c>
      <c r="J18" s="4">
        <v>8.2267000000000007E-2</v>
      </c>
      <c r="K18" s="4">
        <v>0.28786099999999998</v>
      </c>
      <c r="L18" s="4" t="s">
        <v>10</v>
      </c>
    </row>
    <row r="19" spans="1:15" x14ac:dyDescent="0.3">
      <c r="A19">
        <v>17</v>
      </c>
      <c r="B19" s="3">
        <v>44173.19021990741</v>
      </c>
      <c r="C19" s="4" t="s">
        <v>100</v>
      </c>
      <c r="D19" s="9">
        <v>19.908432000000001</v>
      </c>
      <c r="E19" s="9">
        <v>17.098431000000001</v>
      </c>
      <c r="F19" s="4">
        <v>1.04135</v>
      </c>
      <c r="G19" s="4">
        <v>2.8386000000000002E-2</v>
      </c>
      <c r="H19" s="4" t="s">
        <v>10</v>
      </c>
      <c r="I19" s="27">
        <v>81.738223000000005</v>
      </c>
      <c r="J19" s="4">
        <v>6.4165E-2</v>
      </c>
      <c r="K19" s="4">
        <v>0.218838</v>
      </c>
      <c r="L19" s="4" t="s">
        <v>10</v>
      </c>
    </row>
    <row r="20" spans="1:15" x14ac:dyDescent="0.3">
      <c r="A20">
        <v>18</v>
      </c>
      <c r="B20" s="4" t="s">
        <v>127</v>
      </c>
      <c r="C20" s="4" t="s">
        <v>100</v>
      </c>
      <c r="D20" s="9">
        <v>48.866751999999998</v>
      </c>
      <c r="E20" s="9">
        <v>43.970968999999997</v>
      </c>
      <c r="F20" s="4">
        <v>3.2477399999999998</v>
      </c>
      <c r="G20" s="4">
        <v>9.1520000000000004E-2</v>
      </c>
      <c r="H20" s="4" t="s">
        <v>10</v>
      </c>
      <c r="I20" s="27">
        <v>146.36073300000001</v>
      </c>
      <c r="J20" s="4">
        <v>9.3464000000000005E-2</v>
      </c>
      <c r="K20" s="4">
        <v>0.429919</v>
      </c>
      <c r="L20" s="4" t="s">
        <v>10</v>
      </c>
    </row>
    <row r="21" spans="1:15" x14ac:dyDescent="0.3">
      <c r="A21">
        <v>19</v>
      </c>
      <c r="B21" s="4" t="s">
        <v>128</v>
      </c>
      <c r="C21" s="4" t="s">
        <v>100</v>
      </c>
      <c r="D21" s="9">
        <v>28.376909000000001</v>
      </c>
      <c r="E21" s="10">
        <v>25.461618000000001</v>
      </c>
      <c r="F21" s="4">
        <v>1.7891349999999999</v>
      </c>
      <c r="G21" s="4">
        <v>4.9034000000000001E-2</v>
      </c>
      <c r="H21" s="4" t="s">
        <v>10</v>
      </c>
      <c r="I21" s="27">
        <v>93.801643999999996</v>
      </c>
      <c r="J21" s="4">
        <v>7.7557000000000001E-2</v>
      </c>
      <c r="K21" s="4">
        <v>0.25822299999999998</v>
      </c>
      <c r="L21" s="4" t="s">
        <v>10</v>
      </c>
    </row>
    <row r="22" spans="1:15" x14ac:dyDescent="0.3">
      <c r="A22">
        <v>20</v>
      </c>
      <c r="B22" s="4" t="s">
        <v>129</v>
      </c>
      <c r="C22" s="4" t="s">
        <v>100</v>
      </c>
      <c r="D22" s="9">
        <v>21.249815999999999</v>
      </c>
      <c r="E22" s="10">
        <v>19.177315</v>
      </c>
      <c r="F22" s="4">
        <v>1.3128219999999999</v>
      </c>
      <c r="G22" s="4">
        <v>3.7513999999999999E-2</v>
      </c>
      <c r="H22" s="4" t="s">
        <v>10</v>
      </c>
      <c r="I22" s="27">
        <v>72.124385000000004</v>
      </c>
      <c r="J22" s="4" t="s">
        <v>10</v>
      </c>
      <c r="K22" s="4">
        <v>0.18930900000000001</v>
      </c>
      <c r="L22" s="4" t="s">
        <v>10</v>
      </c>
    </row>
    <row r="23" spans="1:15" x14ac:dyDescent="0.3">
      <c r="A23">
        <v>21</v>
      </c>
      <c r="B23" s="4" t="s">
        <v>130</v>
      </c>
      <c r="C23" s="4" t="s">
        <v>100</v>
      </c>
      <c r="D23" s="15">
        <v>22.132252000000001</v>
      </c>
      <c r="E23" s="15">
        <v>20.480114</v>
      </c>
      <c r="F23" s="4">
        <v>1.372871</v>
      </c>
      <c r="G23" s="4">
        <v>3.7976000000000003E-2</v>
      </c>
      <c r="H23" s="4" t="s">
        <v>10</v>
      </c>
      <c r="I23" s="27">
        <v>75.448200999999997</v>
      </c>
      <c r="J23" s="4" t="s">
        <v>10</v>
      </c>
      <c r="K23" s="4">
        <v>0.227992</v>
      </c>
      <c r="L23" s="4" t="s">
        <v>10</v>
      </c>
      <c r="M23" s="15"/>
      <c r="N23" s="15"/>
      <c r="O23" s="15"/>
    </row>
    <row r="24" spans="1:15" x14ac:dyDescent="0.3">
      <c r="A24">
        <v>22</v>
      </c>
      <c r="B24" s="4" t="s">
        <v>131</v>
      </c>
      <c r="C24" s="4" t="s">
        <v>100</v>
      </c>
      <c r="D24" s="16">
        <v>17.042190000000002</v>
      </c>
      <c r="E24" s="17">
        <v>15.711428</v>
      </c>
      <c r="F24" s="4">
        <v>0.979626</v>
      </c>
      <c r="G24" s="4">
        <v>2.7310999999999998E-2</v>
      </c>
      <c r="H24" s="4" t="s">
        <v>10</v>
      </c>
      <c r="I24" s="27">
        <v>61.841892000000001</v>
      </c>
      <c r="J24" s="4" t="s">
        <v>10</v>
      </c>
      <c r="K24" s="4">
        <v>0.20822099999999999</v>
      </c>
      <c r="L24" s="4" t="s">
        <v>10</v>
      </c>
      <c r="M24" s="15"/>
      <c r="N24" s="15"/>
      <c r="O24" s="15"/>
    </row>
    <row r="25" spans="1:15" x14ac:dyDescent="0.3">
      <c r="A25">
        <v>23</v>
      </c>
      <c r="B25" s="4" t="s">
        <v>132</v>
      </c>
      <c r="C25" s="4" t="s">
        <v>100</v>
      </c>
      <c r="D25">
        <v>12.565199</v>
      </c>
      <c r="E25">
        <v>11.265991</v>
      </c>
      <c r="F25" s="4">
        <v>0.74272800000000005</v>
      </c>
      <c r="G25" s="4">
        <v>2.0813000000000002E-2</v>
      </c>
      <c r="H25" s="4" t="s">
        <v>10</v>
      </c>
      <c r="I25" s="27">
        <v>45.837310000000002</v>
      </c>
      <c r="J25" s="4" t="s">
        <v>10</v>
      </c>
      <c r="K25" s="4">
        <v>0.187139</v>
      </c>
      <c r="L25" s="4" t="s">
        <v>10</v>
      </c>
    </row>
    <row r="27" spans="1:15" x14ac:dyDescent="0.3">
      <c r="A27">
        <v>24</v>
      </c>
      <c r="B27">
        <v>44084.11855324074</v>
      </c>
      <c r="C27" t="s">
        <v>100</v>
      </c>
      <c r="D27" t="s">
        <v>164</v>
      </c>
      <c r="E27">
        <v>43.138584000000002</v>
      </c>
      <c r="F27">
        <v>38.009359000000003</v>
      </c>
      <c r="G27" t="s">
        <v>10</v>
      </c>
      <c r="H27">
        <v>1.562727</v>
      </c>
      <c r="I27" t="s">
        <v>10</v>
      </c>
      <c r="J27">
        <v>4.1404999999999997E-2</v>
      </c>
      <c r="K27" t="s">
        <v>10</v>
      </c>
      <c r="L27">
        <v>226.21502599999999</v>
      </c>
      <c r="M27">
        <v>8.7053000000000005E-2</v>
      </c>
      <c r="N27">
        <v>0.395291</v>
      </c>
      <c r="O27" t="s">
        <v>10</v>
      </c>
    </row>
    <row r="28" spans="1:15" x14ac:dyDescent="0.3">
      <c r="A28">
        <v>25</v>
      </c>
      <c r="B28">
        <v>44114.200011574074</v>
      </c>
      <c r="C28" t="s">
        <v>100</v>
      </c>
      <c r="D28" t="s">
        <v>164</v>
      </c>
      <c r="E28">
        <v>42.470978000000002</v>
      </c>
      <c r="F28">
        <v>38.127397000000002</v>
      </c>
      <c r="G28" t="s">
        <v>10</v>
      </c>
      <c r="H28">
        <v>1.5968150000000001</v>
      </c>
      <c r="I28" t="s">
        <v>10</v>
      </c>
      <c r="J28">
        <v>4.1946999999999998E-2</v>
      </c>
      <c r="K28" t="s">
        <v>10</v>
      </c>
      <c r="L28">
        <v>217.87166099999999</v>
      </c>
      <c r="M28">
        <v>0.13999500000000001</v>
      </c>
      <c r="N28">
        <v>0.33635900000000002</v>
      </c>
      <c r="O28" t="s">
        <v>10</v>
      </c>
    </row>
    <row r="29" spans="1:15" x14ac:dyDescent="0.3">
      <c r="A29">
        <v>26</v>
      </c>
      <c r="B29">
        <v>44145.1715625</v>
      </c>
      <c r="C29" t="s">
        <v>100</v>
      </c>
      <c r="D29" t="s">
        <v>164</v>
      </c>
      <c r="E29">
        <v>48.592688000000003</v>
      </c>
      <c r="F29">
        <v>43.383322999999997</v>
      </c>
      <c r="G29" t="s">
        <v>10</v>
      </c>
      <c r="H29">
        <v>1.8647670000000001</v>
      </c>
      <c r="I29" t="s">
        <v>10</v>
      </c>
      <c r="J29">
        <v>5.0437000000000003E-2</v>
      </c>
      <c r="K29" t="s">
        <v>10</v>
      </c>
      <c r="L29">
        <v>246.83422300000001</v>
      </c>
      <c r="M29">
        <v>0.101788</v>
      </c>
      <c r="N29">
        <v>0.38879900000000001</v>
      </c>
      <c r="O29" t="s">
        <v>10</v>
      </c>
    </row>
    <row r="30" spans="1:15" x14ac:dyDescent="0.3">
      <c r="A30">
        <v>27</v>
      </c>
      <c r="B30">
        <v>44175.242719907408</v>
      </c>
      <c r="C30" t="s">
        <v>100</v>
      </c>
      <c r="D30" t="s">
        <v>164</v>
      </c>
      <c r="E30">
        <v>37.361967</v>
      </c>
      <c r="F30">
        <v>33.336986000000003</v>
      </c>
      <c r="G30" t="s">
        <v>10</v>
      </c>
      <c r="H30">
        <v>1.3768210000000001</v>
      </c>
      <c r="I30" t="s">
        <v>10</v>
      </c>
      <c r="J30">
        <v>3.7065000000000001E-2</v>
      </c>
      <c r="K30" t="s">
        <v>10</v>
      </c>
      <c r="L30">
        <v>194.55993100000001</v>
      </c>
      <c r="M30">
        <v>4.7976999999999999E-2</v>
      </c>
      <c r="N30">
        <v>0.35269099999999998</v>
      </c>
      <c r="O30" t="s">
        <v>10</v>
      </c>
    </row>
    <row r="31" spans="1:15" x14ac:dyDescent="0.3">
      <c r="A31">
        <v>28</v>
      </c>
      <c r="B31" t="s">
        <v>165</v>
      </c>
      <c r="C31" t="s">
        <v>100</v>
      </c>
      <c r="D31" t="s">
        <v>164</v>
      </c>
      <c r="E31">
        <v>42.437109999999997</v>
      </c>
      <c r="F31">
        <v>37.583485000000003</v>
      </c>
      <c r="G31" t="s">
        <v>10</v>
      </c>
      <c r="H31">
        <v>1.6370690000000001</v>
      </c>
      <c r="I31" t="s">
        <v>10</v>
      </c>
      <c r="J31">
        <v>4.1687000000000002E-2</v>
      </c>
      <c r="K31" t="s">
        <v>10</v>
      </c>
      <c r="L31">
        <v>220.47635299999999</v>
      </c>
      <c r="M31">
        <v>9.3116000000000004E-2</v>
      </c>
      <c r="N31">
        <v>0.357377</v>
      </c>
      <c r="O31" t="s">
        <v>10</v>
      </c>
    </row>
    <row r="32" spans="1:15" x14ac:dyDescent="0.3">
      <c r="A32">
        <v>29</v>
      </c>
      <c r="B32" t="s">
        <v>166</v>
      </c>
      <c r="C32" t="s">
        <v>100</v>
      </c>
      <c r="D32" t="s">
        <v>164</v>
      </c>
      <c r="E32">
        <v>28.597781000000001</v>
      </c>
      <c r="F32">
        <v>25.391995999999999</v>
      </c>
      <c r="G32" t="s">
        <v>10</v>
      </c>
      <c r="H32">
        <v>0.97670199999999996</v>
      </c>
      <c r="I32" t="s">
        <v>10</v>
      </c>
      <c r="J32">
        <v>2.6089999999999999E-2</v>
      </c>
      <c r="K32" t="s">
        <v>10</v>
      </c>
      <c r="L32">
        <v>155.56061199999999</v>
      </c>
      <c r="M32">
        <v>7.1655999999999997E-2</v>
      </c>
      <c r="N32">
        <v>0.240006</v>
      </c>
      <c r="O32" t="s">
        <v>10</v>
      </c>
    </row>
    <row r="33" spans="1:15" x14ac:dyDescent="0.3">
      <c r="A33">
        <v>30</v>
      </c>
      <c r="B33" t="s">
        <v>167</v>
      </c>
      <c r="C33" t="s">
        <v>100</v>
      </c>
      <c r="D33" t="s">
        <v>164</v>
      </c>
      <c r="E33">
        <v>30.105768999999999</v>
      </c>
      <c r="F33">
        <v>26.573765000000002</v>
      </c>
      <c r="G33" t="s">
        <v>10</v>
      </c>
      <c r="H33">
        <v>1.0211190000000001</v>
      </c>
      <c r="I33" t="s">
        <v>10</v>
      </c>
      <c r="J33">
        <v>2.7209000000000001E-2</v>
      </c>
      <c r="K33" t="s">
        <v>10</v>
      </c>
      <c r="L33">
        <v>164.524171</v>
      </c>
      <c r="M33" t="s">
        <v>10</v>
      </c>
      <c r="N33">
        <v>0.33963900000000002</v>
      </c>
      <c r="O33" t="s">
        <v>10</v>
      </c>
    </row>
    <row r="34" spans="1:15" x14ac:dyDescent="0.3">
      <c r="A34">
        <v>31</v>
      </c>
      <c r="B34" t="s">
        <v>168</v>
      </c>
      <c r="C34" t="s">
        <v>100</v>
      </c>
      <c r="D34" t="s">
        <v>164</v>
      </c>
      <c r="E34">
        <v>27.187100000000001</v>
      </c>
      <c r="F34">
        <v>24.070270000000001</v>
      </c>
      <c r="G34" t="s">
        <v>10</v>
      </c>
      <c r="H34">
        <v>0.91237800000000002</v>
      </c>
      <c r="I34" t="s">
        <v>10</v>
      </c>
      <c r="J34">
        <v>2.3906E-2</v>
      </c>
      <c r="K34" t="s">
        <v>10</v>
      </c>
      <c r="L34">
        <v>148.59500299999999</v>
      </c>
      <c r="M34">
        <v>6.6845000000000002E-2</v>
      </c>
      <c r="N34">
        <v>0.32311699999999999</v>
      </c>
      <c r="O34" t="s">
        <v>10</v>
      </c>
    </row>
    <row r="35" spans="1:15" x14ac:dyDescent="0.3">
      <c r="A35">
        <v>32</v>
      </c>
      <c r="B35" t="s">
        <v>169</v>
      </c>
      <c r="C35" t="s">
        <v>100</v>
      </c>
      <c r="D35" t="s">
        <v>164</v>
      </c>
      <c r="E35">
        <v>24.352364000000001</v>
      </c>
      <c r="F35">
        <v>21.195685999999998</v>
      </c>
      <c r="G35" t="s">
        <v>10</v>
      </c>
      <c r="H35">
        <v>0.78615599999999997</v>
      </c>
      <c r="I35" t="s">
        <v>10</v>
      </c>
      <c r="J35">
        <v>2.1158E-2</v>
      </c>
      <c r="K35" t="s">
        <v>10</v>
      </c>
      <c r="L35">
        <v>134.68476200000001</v>
      </c>
      <c r="M35" t="s">
        <v>10</v>
      </c>
      <c r="N35">
        <v>0.23335500000000001</v>
      </c>
      <c r="O35" t="s">
        <v>10</v>
      </c>
    </row>
    <row r="36" spans="1:15" x14ac:dyDescent="0.3">
      <c r="A36">
        <v>33</v>
      </c>
      <c r="B36" t="s">
        <v>170</v>
      </c>
      <c r="C36" t="s">
        <v>100</v>
      </c>
      <c r="D36" t="s">
        <v>164</v>
      </c>
      <c r="E36">
        <v>42.014490000000002</v>
      </c>
      <c r="F36">
        <v>37.059341000000003</v>
      </c>
      <c r="G36" t="s">
        <v>10</v>
      </c>
      <c r="H36">
        <v>1.566716</v>
      </c>
      <c r="I36" t="s">
        <v>10</v>
      </c>
      <c r="J36">
        <v>4.2057999999999998E-2</v>
      </c>
      <c r="K36" t="s">
        <v>10</v>
      </c>
      <c r="L36">
        <v>220.992333</v>
      </c>
      <c r="M36">
        <v>0.106915</v>
      </c>
      <c r="N36">
        <v>0.43147200000000002</v>
      </c>
      <c r="O36" t="s">
        <v>10</v>
      </c>
    </row>
    <row r="37" spans="1:15" x14ac:dyDescent="0.3">
      <c r="A37">
        <v>34</v>
      </c>
      <c r="B37" t="s">
        <v>171</v>
      </c>
      <c r="C37" t="s">
        <v>100</v>
      </c>
      <c r="D37" t="s">
        <v>164</v>
      </c>
      <c r="E37">
        <v>42.360854000000003</v>
      </c>
      <c r="F37">
        <v>36.652543000000001</v>
      </c>
      <c r="G37" t="s">
        <v>10</v>
      </c>
      <c r="H37">
        <v>1.568673</v>
      </c>
      <c r="I37" t="s">
        <v>10</v>
      </c>
      <c r="J37">
        <v>4.1862999999999997E-2</v>
      </c>
      <c r="K37" t="s">
        <v>10</v>
      </c>
      <c r="L37">
        <v>224.49632800000001</v>
      </c>
      <c r="M37">
        <v>0.106307</v>
      </c>
      <c r="N37">
        <v>0.44207800000000003</v>
      </c>
      <c r="O3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Ne_sample</vt:lpstr>
      <vt:lpstr>Ne_proc_air</vt:lpstr>
      <vt:lpstr>Ne_proc_blank</vt:lpstr>
      <vt:lpstr>Ne_ovn_air</vt:lpstr>
      <vt:lpstr>Ne_ovn_blank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Ruta Karolyte</cp:lastModifiedBy>
  <dcterms:created xsi:type="dcterms:W3CDTF">2020-03-26T14:18:09Z</dcterms:created>
  <dcterms:modified xsi:type="dcterms:W3CDTF">2022-04-01T17:13:59Z</dcterms:modified>
</cp:coreProperties>
</file>