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urso - Dio - Excel com IA\App do Leão\"/>
    </mc:Choice>
  </mc:AlternateContent>
  <xr:revisionPtr revIDLastSave="0" documentId="13_ncr:1_{AD845ED9-5DC1-4DED-AE12-656A1EE4F390}" xr6:coauthVersionLast="47" xr6:coauthVersionMax="47" xr10:uidLastSave="{00000000-0000-0000-0000-000000000000}"/>
  <bookViews>
    <workbookView xWindow="20370" yWindow="-120" windowWidth="20730" windowHeight="11040" tabRatio="551" xr2:uid="{9761876F-2FB8-4EE8-B61D-5ABCC41D682C}"/>
  </bookViews>
  <sheets>
    <sheet name="TÍTULAR" sheetId="1" r:id="rId1"/>
    <sheet name="INFORMES" sheetId="6" r:id="rId2"/>
    <sheet name="NOTAS" sheetId="7" r:id="rId3"/>
    <sheet name="DEDUÇÕES" sheetId="8" r:id="rId4"/>
    <sheet name="RESUMO" sheetId="9" r:id="rId5"/>
    <sheet name="BANCOS" sheetId="10" state="hidden" r:id="rId6"/>
  </sheets>
  <definedNames>
    <definedName name="_xlnm._FilterDatabase" localSheetId="3" hidden="1">DEDUÇÕES!$C$7:$I$7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9" l="1"/>
  <c r="E45" i="8"/>
  <c r="N40" i="7"/>
  <c r="D20" i="9" s="1"/>
  <c r="D68" i="9" a="1"/>
  <c r="D68" i="9" s="1"/>
  <c r="D67" i="9" a="1"/>
  <c r="D67" i="9" s="1"/>
  <c r="D66" i="9" a="1"/>
  <c r="D66" i="9" s="1"/>
  <c r="D64" i="9" a="1"/>
  <c r="D64" i="9" s="1"/>
  <c r="D65" i="9" a="1"/>
  <c r="D65" i="9" s="1"/>
  <c r="D63" i="9" a="1"/>
  <c r="D63" i="9" s="1"/>
  <c r="D62" i="9" a="1"/>
  <c r="D62" i="9" s="1"/>
  <c r="D61" i="9" a="1"/>
  <c r="D61" i="9" s="1"/>
  <c r="D60" i="9" a="1"/>
  <c r="D60" i="9" s="1"/>
  <c r="D59" i="9" a="1"/>
  <c r="D59" i="9" s="1"/>
  <c r="D58" i="9" a="1"/>
  <c r="D58" i="9" s="1"/>
  <c r="D57" i="9" a="1"/>
  <c r="D57" i="9" s="1"/>
  <c r="G37" i="7"/>
  <c r="I37" i="7" s="1"/>
  <c r="I24" i="7"/>
  <c r="H21" i="7"/>
  <c r="H16" i="7"/>
  <c r="H13" i="7"/>
  <c r="H11" i="7"/>
  <c r="H12" i="7"/>
  <c r="H14" i="7"/>
  <c r="H15" i="7"/>
  <c r="H17" i="7"/>
  <c r="H18" i="7"/>
  <c r="H19" i="7"/>
  <c r="H20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10" i="7"/>
  <c r="H9" i="7"/>
  <c r="G9" i="7"/>
  <c r="G11" i="7"/>
  <c r="G12" i="7"/>
  <c r="G13" i="7"/>
  <c r="G14" i="7"/>
  <c r="I14" i="7" s="1"/>
  <c r="G15" i="7"/>
  <c r="I15" i="7" s="1"/>
  <c r="G16" i="7"/>
  <c r="G17" i="7"/>
  <c r="G18" i="7"/>
  <c r="G19" i="7"/>
  <c r="G20" i="7"/>
  <c r="G21" i="7"/>
  <c r="G22" i="7"/>
  <c r="I22" i="7" s="1"/>
  <c r="G23" i="7"/>
  <c r="I23" i="7" s="1"/>
  <c r="G24" i="7"/>
  <c r="G25" i="7"/>
  <c r="I25" i="7" s="1"/>
  <c r="G26" i="7"/>
  <c r="I26" i="7" s="1"/>
  <c r="G27" i="7"/>
  <c r="I27" i="7" s="1"/>
  <c r="G28" i="7"/>
  <c r="I28" i="7" s="1"/>
  <c r="G29" i="7"/>
  <c r="I29" i="7" s="1"/>
  <c r="G30" i="7"/>
  <c r="I30" i="7" s="1"/>
  <c r="G31" i="7"/>
  <c r="I31" i="7" s="1"/>
  <c r="G32" i="7"/>
  <c r="I32" i="7" s="1"/>
  <c r="G33" i="7"/>
  <c r="I33" i="7" s="1"/>
  <c r="G34" i="7"/>
  <c r="I34" i="7" s="1"/>
  <c r="G35" i="7"/>
  <c r="I35" i="7" s="1"/>
  <c r="G36" i="7"/>
  <c r="I36" i="7" s="1"/>
  <c r="G38" i="7"/>
  <c r="I38" i="7" s="1"/>
  <c r="G39" i="7"/>
  <c r="G10" i="7"/>
  <c r="F40" i="7"/>
  <c r="D19" i="9" s="1"/>
  <c r="D11" i="9"/>
  <c r="D14" i="9"/>
  <c r="D13" i="9"/>
  <c r="D12" i="9"/>
  <c r="D9" i="9"/>
  <c r="G44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21" i="8"/>
  <c r="G22" i="8"/>
  <c r="G20" i="8"/>
  <c r="G9" i="8"/>
  <c r="G10" i="8"/>
  <c r="G11" i="8"/>
  <c r="G12" i="8"/>
  <c r="G13" i="8"/>
  <c r="G14" i="8"/>
  <c r="G15" i="8"/>
  <c r="G16" i="8"/>
  <c r="G17" i="8"/>
  <c r="G18" i="8"/>
  <c r="G19" i="8"/>
  <c r="G8" i="8"/>
  <c r="C7" i="6"/>
  <c r="D39" i="9" l="1"/>
  <c r="I39" i="7"/>
  <c r="I20" i="7"/>
  <c r="I17" i="7"/>
  <c r="I19" i="7"/>
  <c r="I21" i="7"/>
  <c r="I18" i="7"/>
  <c r="G40" i="7"/>
  <c r="I16" i="7"/>
  <c r="I13" i="7"/>
  <c r="I9" i="7"/>
  <c r="H40" i="7"/>
  <c r="I10" i="7"/>
  <c r="I12" i="7"/>
  <c r="I11" i="7"/>
  <c r="D21" i="9"/>
  <c r="D22" i="9" s="1"/>
  <c r="D40" i="9"/>
  <c r="D41" i="9"/>
  <c r="I40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<sst xmlns="http://schemas.openxmlformats.org/spreadsheetml/2006/main" count="183" uniqueCount="149">
  <si>
    <t>1. DADOS DO TÍTULAR</t>
  </si>
  <si>
    <t>Preencha os dados da sua pessoa física</t>
  </si>
  <si>
    <t>NOME</t>
  </si>
  <si>
    <t>CPF</t>
  </si>
  <si>
    <t>NASCIMENTO</t>
  </si>
  <si>
    <t>TÍTULO DE ELEITOR</t>
  </si>
  <si>
    <t>RUA</t>
  </si>
  <si>
    <t>RUA ABREVEADA</t>
  </si>
  <si>
    <t>CEP</t>
  </si>
  <si>
    <t>TELEFONE</t>
  </si>
  <si>
    <t>CELULAR</t>
  </si>
  <si>
    <t>E-MAIL</t>
  </si>
  <si>
    <t>HOUVE ALTERAÇÕES DA ENTREGA ANTERIOR</t>
  </si>
  <si>
    <t>DEPENDENTE CÔNJUGE</t>
  </si>
  <si>
    <t>RESIDENTE DO EXTERIOR</t>
  </si>
  <si>
    <t>2. INFORMES DE RENDIMENTOS BANCÁRIOS</t>
  </si>
  <si>
    <t>Preencha com  seus dados atuais de cada banco</t>
  </si>
  <si>
    <t>TOTAL</t>
  </si>
  <si>
    <t>1° Banco</t>
  </si>
  <si>
    <t>BANCO</t>
  </si>
  <si>
    <t>341 - Itaú Unibanco</t>
  </si>
  <si>
    <t>VALOR ATUAL</t>
  </si>
  <si>
    <t>ANEXO 🖇️</t>
  </si>
  <si>
    <t>2° Banco</t>
  </si>
  <si>
    <t>260 - Nubank</t>
  </si>
  <si>
    <t>3° Banco</t>
  </si>
  <si>
    <t>77 - Banco Inter</t>
  </si>
  <si>
    <t>4° Banco</t>
  </si>
  <si>
    <t>380 - PicPay</t>
  </si>
  <si>
    <t>5° Banco</t>
  </si>
  <si>
    <t>104 - Caixa Econômica Federal</t>
  </si>
  <si>
    <t>6° Banco</t>
  </si>
  <si>
    <t>7° Banco</t>
  </si>
  <si>
    <t>3. NOTAS BANCÁRIAS OU EXTRATO DE HOLHERITES</t>
  </si>
  <si>
    <t>São todos os valores de entrada mês a mês de receita</t>
  </si>
  <si>
    <t>ENTRADAS</t>
  </si>
  <si>
    <t>DATA</t>
  </si>
  <si>
    <t>CATEGORIA</t>
  </si>
  <si>
    <t>VALOR</t>
  </si>
  <si>
    <t>HOLHERITE</t>
  </si>
  <si>
    <t>4. DEDUÇÕES BANCÁRIAS</t>
  </si>
  <si>
    <t>São todas as duas deduções</t>
  </si>
  <si>
    <t>Tipo de Dedução</t>
  </si>
  <si>
    <t>Beneficiário</t>
  </si>
  <si>
    <t>Valor Pago (R$)</t>
  </si>
  <si>
    <t>Comprovante (Sim/Não)</t>
  </si>
  <si>
    <t>Data do Pagamento</t>
  </si>
  <si>
    <t>Observações</t>
  </si>
  <si>
    <t>SIM</t>
  </si>
  <si>
    <t>Status do Comprovante</t>
  </si>
  <si>
    <t>⚠ Verificar comprovante</t>
  </si>
  <si>
    <t>✔ OK</t>
  </si>
  <si>
    <t>IR Estimado</t>
  </si>
  <si>
    <t>5. RESUMO GERAL</t>
  </si>
  <si>
    <t>São todos os resumos das páginas anteriores</t>
  </si>
  <si>
    <t>1. Dados do Titular</t>
  </si>
  <si>
    <t>CAMPO</t>
  </si>
  <si>
    <t>Nome</t>
  </si>
  <si>
    <t>Nascimento</t>
  </si>
  <si>
    <t>Cônjuge</t>
  </si>
  <si>
    <t>E-mail</t>
  </si>
  <si>
    <t>Alterações Anteriores</t>
  </si>
  <si>
    <t>CÔNJUGE</t>
  </si>
  <si>
    <t>2. Resumo Financeiro (Informes + Notas)</t>
  </si>
  <si>
    <t>ITEM</t>
  </si>
  <si>
    <t>VALOR (R$)</t>
  </si>
  <si>
    <t>Entradas (Rendimentos)</t>
  </si>
  <si>
    <t>Saídas (Despesas)</t>
  </si>
  <si>
    <t>Saldo</t>
  </si>
  <si>
    <t>bancos</t>
  </si>
  <si>
    <t>1 - Banco do Brasil</t>
  </si>
  <si>
    <t>102 - XP Investimentos CCTVM S.A.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</si>
  <si>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</si>
  <si>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</si>
  <si>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</si>
  <si>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</si>
  <si>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</si>
  <si>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</si>
  <si>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</si>
  <si>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</si>
  <si>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</si>
  <si>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</si>
  <si>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</si>
  <si>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29 - Banco do Estado do Rio de Janeiro</t>
  </si>
  <si>
    <t>290 - PagBank</t>
  </si>
  <si>
    <t>3 - Banco da Amazônia</t>
  </si>
  <si>
    <t>33 - Banco Santander</t>
  </si>
  <si>
    <t>336 - C6 Bank</t>
  </si>
  <si>
    <t>37 - Banco do Estado do Pará</t>
  </si>
  <si>
    <t>376 - Banco JPMorgan S.A.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</si>
  <si>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</si>
  <si>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</si>
  <si>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</si>
  <si>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</si>
  <si>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</si>
  <si>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</si>
  <si>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</si>
  <si>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</si>
  <si>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</si>
  <si>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</si>
  <si>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</si>
  <si>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</si>
  <si>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</si>
  <si>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</si>
  <si>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</si>
  <si>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</si>
  <si>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</si>
  <si>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</si>
  <si>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</si>
  <si>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</si>
  <si>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</si>
  <si>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</si>
  <si>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</si>
  <si>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79 - Banco JBS</t>
  </si>
  <si>
    <t>82 - Banco Topázio</t>
  </si>
  <si>
    <t>FONTE</t>
  </si>
  <si>
    <t>VALOR BRUTO</t>
  </si>
  <si>
    <t>INSS</t>
  </si>
  <si>
    <t>IR RETIDO</t>
  </si>
  <si>
    <t>VALOR LÍQUIDO</t>
  </si>
  <si>
    <t>SAÍDAS</t>
  </si>
  <si>
    <t>DESCRIÇÃO</t>
  </si>
  <si>
    <t>DEDUTÍVEL</t>
  </si>
  <si>
    <t>TIPO DE DEDUÇÃO</t>
  </si>
  <si>
    <t>FREELANCE</t>
  </si>
  <si>
    <t>3. Status dos Comprovantes</t>
  </si>
  <si>
    <t>CLT</t>
  </si>
  <si>
    <t>CLIENTE</t>
  </si>
  <si>
    <t>CNJP</t>
  </si>
  <si>
    <t>EMPRESA</t>
  </si>
  <si>
    <t xml:space="preserve"> - (Vazio)</t>
  </si>
  <si>
    <t>4. Fluxo de Pagamentos Mensal Mês Total Pago (R$)</t>
  </si>
  <si>
    <t>MÊS</t>
  </si>
  <si>
    <t>TOTAL PAGO (R$)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</si>
  <si>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</si>
  <si>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</si>
  <si>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</si>
  <si>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</si>
  <si>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</si>
  <si>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</si>
  <si>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</si>
  <si>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</si>
  <si>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</si>
  <si>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</si>
  <si>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</si>
  <si>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</si>
  <si>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Despesas gerais (pra controle)</t>
  </si>
  <si>
    <t>CASA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</si>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</sst>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164" formatCode="000&quot;.&quot;000&quot;.&quot;000&quot;-&quot;00"/>
    <numFmt numFmtId="165" formatCode="00000\-000"/>
    <numFmt numFmtId="166" formatCode="&quot;(&quot;00&quot;)&quot;&quot;&quot;0000&quot;-&quot;0000"/>
    <numFmt numFmtId="167" formatCode="&quot;(&quot;00&quot;)&quot;00000&quot;-&quot;0000"/>
    <numFmt numFmtId="168" formatCode="&quot;R$&quot;\ #,##0.00"/>
  </numFmts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rgb="FF9C57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Segoe UI Light"/>
      <family val="2"/>
    </font>
    <font>
      <b/>
      <sz val="12"/>
      <color theme="1"/>
      <name val="Segoe UI Light"/>
      <family val="2"/>
    </font>
    <font>
      <b/>
      <sz val="12"/>
      <color rgb="FF9C5700"/>
      <name val="Segoe UI Light"/>
      <family val="2"/>
    </font>
    <font>
      <sz val="8"/>
      <color theme="0" tint="-0.34998626667073579"/>
      <name val="Aptos Narrow"/>
      <family val="2"/>
      <scheme val="minor"/>
    </font>
    <font>
      <b/>
      <sz val="12"/>
      <color theme="0"/>
      <name val="Segoe UI Light"/>
      <family val="2"/>
    </font>
    <font>
      <sz val="11"/>
      <color theme="1"/>
      <name val="Segoe UI"/>
      <family val="2"/>
    </font>
    <font>
      <b/>
      <sz val="11"/>
      <color rgb="FF7030A0"/>
      <name val="Segoe UI"/>
      <family val="2"/>
    </font>
    <font>
      <b/>
      <sz val="11"/>
      <color rgb="FF7030A0"/>
      <name val="Aptos Narrow"/>
      <family val="2"/>
      <scheme val="minor"/>
    </font>
    <font>
      <sz val="12"/>
      <color theme="1" tint="0.34998626667073579"/>
      <name val="Segoe UI"/>
      <family val="2"/>
    </font>
    <font>
      <sz val="11"/>
      <color theme="0" tint="-0.34998626667073579"/>
      <name val="Aptos Narrow"/>
      <family val="2"/>
    </font>
    <font>
      <sz val="11"/>
      <color rgb="FF000000"/>
      <name val="Aptos Narrow"/>
      <family val="2"/>
    </font>
    <font>
      <sz val="12"/>
      <color theme="1"/>
      <name val="Segoe UI Light"/>
      <family val="2"/>
    </font>
    <font>
      <sz val="12"/>
      <color theme="1" tint="0.249977111117893"/>
      <name val="Segoe UI Light"/>
      <family val="2"/>
    </font>
    <font>
      <b/>
      <sz val="15"/>
      <color rgb="FF7030A0"/>
      <name val="Segoe UI"/>
      <family val="2"/>
    </font>
    <font>
      <i/>
      <sz val="11"/>
      <color theme="0" tint="-0.499984740745262"/>
      <name val="Segoe UI"/>
      <family val="2"/>
    </font>
    <font>
      <b/>
      <sz val="15"/>
      <color theme="3"/>
      <name val="Segoe UI"/>
      <family val="2"/>
    </font>
    <font>
      <b/>
      <sz val="12"/>
      <color theme="1" tint="0.34998626667073579"/>
      <name val="Segoe UI Light"/>
      <family val="2"/>
    </font>
    <font>
      <sz val="11"/>
      <color theme="1" tint="0.34998626667073579"/>
      <name val="Aptos Narrow"/>
      <family val="2"/>
      <scheme val="minor"/>
    </font>
    <font>
      <b/>
      <sz val="12"/>
      <color theme="1" tint="0.34998626667073579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ABEEA"/>
        <bgColor indexed="64"/>
      </patternFill>
    </fill>
    <fill>
      <patternFill patternType="solid">
        <fgColor rgb="FFF36DD0"/>
        <bgColor indexed="64"/>
      </patternFill>
    </fill>
    <fill>
      <patternFill patternType="solid">
        <fgColor rgb="FFB265FF"/>
        <bgColor indexed="64"/>
      </patternFill>
    </fill>
    <fill>
      <patternFill patternType="solid">
        <fgColor rgb="FFC39BE1"/>
        <bgColor indexed="64"/>
      </patternFill>
    </fill>
    <fill>
      <patternFill patternType="solid">
        <fgColor rgb="FFCFAFE7"/>
        <bgColor indexed="64"/>
      </patternFill>
    </fill>
    <fill>
      <patternFill patternType="solid">
        <fgColor rgb="FFD3B5E9"/>
        <bgColor indexed="64"/>
      </patternFill>
    </fill>
    <fill>
      <patternFill patternType="solid">
        <fgColor rgb="FFF9B9E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EB9C"/>
        <bgColor rgb="FF000000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EE37BF"/>
      </bottom>
      <diagonal/>
    </border>
    <border>
      <left/>
      <right/>
      <top style="thick">
        <color rgb="FFEE37BF"/>
      </top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2" tint="-0.24994659260841701"/>
      </right>
      <top/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/>
      <bottom style="thin">
        <color theme="2" tint="-0.24994659260841701"/>
      </bottom>
      <diagonal/>
    </border>
    <border>
      <left style="thin">
        <color theme="2" tint="-0.24994659260841701"/>
      </left>
      <right/>
      <top/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/>
      <diagonal/>
    </border>
    <border>
      <left style="thin">
        <color theme="2" tint="-0.24994659260841701"/>
      </left>
      <right/>
      <top style="thin">
        <color theme="2" tint="-0.24994659260841701"/>
      </top>
      <bottom/>
      <diagonal/>
    </border>
    <border>
      <left style="thin">
        <color rgb="FFD9D9D9"/>
      </left>
      <right style="thin">
        <color rgb="FFD9D9D9"/>
      </right>
      <top style="thin">
        <color rgb="FFBFBFBF"/>
      </top>
      <bottom style="thin">
        <color rgb="FFBFBFBF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07">
    <xf numFmtId="0" fontId="0" fillId="0" borderId="0" xfId="0"/>
    <xf numFmtId="0" fontId="0" fillId="3" borderId="0" xfId="0" applyFill="1"/>
    <xf numFmtId="0" fontId="5" fillId="0" borderId="4" xfId="0" applyFont="1" applyBorder="1" applyAlignment="1">
      <alignment horizontal="right" vertical="center"/>
    </xf>
    <xf numFmtId="0" fontId="3" fillId="2" borderId="5" xfId="3" applyBorder="1" applyAlignment="1" applyProtection="1">
      <alignment horizontal="left" vertical="center"/>
      <protection locked="0"/>
    </xf>
    <xf numFmtId="14" fontId="3" fillId="2" borderId="5" xfId="3" applyNumberFormat="1" applyBorder="1" applyAlignment="1" applyProtection="1">
      <alignment horizontal="left" vertical="center"/>
      <protection locked="0"/>
    </xf>
    <xf numFmtId="1" fontId="3" fillId="2" borderId="5" xfId="3" applyNumberFormat="1" applyBorder="1" applyAlignment="1" applyProtection="1">
      <alignment horizontal="left" vertical="center"/>
      <protection locked="0"/>
    </xf>
    <xf numFmtId="165" fontId="3" fillId="2" borderId="5" xfId="3" applyNumberFormat="1" applyBorder="1" applyAlignment="1" applyProtection="1">
      <alignment horizontal="left" vertical="center"/>
      <protection locked="0"/>
    </xf>
    <xf numFmtId="166" fontId="3" fillId="2" borderId="5" xfId="3" applyNumberFormat="1" applyBorder="1" applyAlignment="1" applyProtection="1">
      <alignment horizontal="left" vertical="center"/>
      <protection locked="0"/>
    </xf>
    <xf numFmtId="167" fontId="3" fillId="2" borderId="5" xfId="3" applyNumberFormat="1" applyBorder="1" applyAlignment="1" applyProtection="1">
      <alignment horizontal="left" vertical="center"/>
      <protection locked="0"/>
    </xf>
    <xf numFmtId="0" fontId="4" fillId="2" borderId="5" xfId="4" applyFill="1" applyBorder="1" applyAlignment="1" applyProtection="1">
      <alignment horizontal="left" vertical="center"/>
      <protection locked="0"/>
    </xf>
    <xf numFmtId="0" fontId="6" fillId="0" borderId="0" xfId="0" applyFont="1"/>
    <xf numFmtId="0" fontId="8" fillId="0" borderId="0" xfId="0" applyFont="1"/>
    <xf numFmtId="168" fontId="3" fillId="2" borderId="5" xfId="3" applyNumberFormat="1" applyBorder="1" applyAlignment="1" applyProtection="1">
      <alignment horizontal="left" vertical="center"/>
      <protection locked="0"/>
    </xf>
    <xf numFmtId="0" fontId="9" fillId="5" borderId="12" xfId="0" applyFont="1" applyFill="1" applyBorder="1"/>
    <xf numFmtId="0" fontId="9" fillId="5" borderId="14" xfId="0" applyFont="1" applyFill="1" applyBorder="1"/>
    <xf numFmtId="0" fontId="0" fillId="0" borderId="0" xfId="0" applyAlignment="1">
      <alignment horizontal="center" vertical="center"/>
    </xf>
    <xf numFmtId="0" fontId="9" fillId="0" borderId="0" xfId="0" applyFon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168" fontId="0" fillId="0" borderId="0" xfId="0" applyNumberFormat="1" applyAlignment="1">
      <alignment vertical="center"/>
    </xf>
    <xf numFmtId="168" fontId="0" fillId="0" borderId="0" xfId="0" applyNumberFormat="1" applyAlignment="1">
      <alignment horizontal="center" vertical="center"/>
    </xf>
    <xf numFmtId="0" fontId="13" fillId="9" borderId="15" xfId="0" applyFont="1" applyFill="1" applyBorder="1" applyAlignment="1">
      <alignment vertical="center"/>
    </xf>
    <xf numFmtId="0" fontId="13" fillId="9" borderId="17" xfId="0" applyFont="1" applyFill="1" applyBorder="1" applyAlignment="1">
      <alignment horizontal="center" vertical="center"/>
    </xf>
    <xf numFmtId="0" fontId="13" fillId="10" borderId="15" xfId="0" applyFont="1" applyFill="1" applyBorder="1" applyAlignment="1">
      <alignment vertical="center"/>
    </xf>
    <xf numFmtId="0" fontId="13" fillId="10" borderId="17" xfId="0" applyFont="1" applyFill="1" applyBorder="1" applyAlignment="1">
      <alignment horizontal="center" vertical="center"/>
    </xf>
    <xf numFmtId="14" fontId="13" fillId="9" borderId="17" xfId="0" applyNumberFormat="1" applyFont="1" applyFill="1" applyBorder="1" applyAlignment="1">
      <alignment horizontal="center" vertical="center"/>
    </xf>
    <xf numFmtId="0" fontId="13" fillId="10" borderId="18" xfId="0" applyFont="1" applyFill="1" applyBorder="1"/>
    <xf numFmtId="0" fontId="13" fillId="10" borderId="20" xfId="0" applyFont="1" applyFill="1" applyBorder="1" applyAlignment="1">
      <alignment horizontal="center"/>
    </xf>
    <xf numFmtId="168" fontId="13" fillId="9" borderId="17" xfId="0" applyNumberFormat="1" applyFont="1" applyFill="1" applyBorder="1" applyAlignment="1">
      <alignment horizontal="center" vertical="center"/>
    </xf>
    <xf numFmtId="168" fontId="13" fillId="10" borderId="17" xfId="0" applyNumberFormat="1" applyFont="1" applyFill="1" applyBorder="1" applyAlignment="1">
      <alignment horizontal="center" vertical="center"/>
    </xf>
    <xf numFmtId="0" fontId="14" fillId="11" borderId="0" xfId="0" applyFont="1" applyFill="1"/>
    <xf numFmtId="0" fontId="15" fillId="0" borderId="0" xfId="0" applyFont="1"/>
    <xf numFmtId="0" fontId="16" fillId="0" borderId="0" xfId="0" applyFont="1"/>
    <xf numFmtId="0" fontId="6" fillId="6" borderId="6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14" fontId="17" fillId="7" borderId="9" xfId="0" applyNumberFormat="1" applyFont="1" applyFill="1" applyBorder="1" applyAlignment="1" applyProtection="1">
      <alignment horizontal="center" vertical="center"/>
      <protection locked="0"/>
    </xf>
    <xf numFmtId="0" fontId="17" fillId="7" borderId="10" xfId="0" applyFont="1" applyFill="1" applyBorder="1" applyProtection="1">
      <protection locked="0"/>
    </xf>
    <xf numFmtId="0" fontId="17" fillId="7" borderId="11" xfId="0" applyFont="1" applyFill="1" applyBorder="1" applyProtection="1">
      <protection locked="0"/>
    </xf>
    <xf numFmtId="168" fontId="17" fillId="7" borderId="11" xfId="1" applyNumberFormat="1" applyFont="1" applyFill="1" applyBorder="1" applyProtection="1">
      <protection locked="0"/>
    </xf>
    <xf numFmtId="0" fontId="17" fillId="8" borderId="10" xfId="0" applyFont="1" applyFill="1" applyBorder="1" applyProtection="1">
      <protection locked="0"/>
    </xf>
    <xf numFmtId="168" fontId="17" fillId="8" borderId="10" xfId="0" applyNumberFormat="1" applyFont="1" applyFill="1" applyBorder="1" applyProtection="1">
      <protection locked="0"/>
    </xf>
    <xf numFmtId="168" fontId="17" fillId="8" borderId="11" xfId="0" applyNumberFormat="1" applyFont="1" applyFill="1" applyBorder="1" applyProtection="1">
      <protection locked="0"/>
    </xf>
    <xf numFmtId="0" fontId="18" fillId="0" borderId="2" xfId="2" applyFont="1" applyBorder="1"/>
    <xf numFmtId="0" fontId="20" fillId="0" borderId="2" xfId="2" applyFont="1" applyBorder="1"/>
    <xf numFmtId="168" fontId="17" fillId="0" borderId="11" xfId="1" applyNumberFormat="1" applyFont="1" applyFill="1" applyBorder="1" applyProtection="1">
      <protection locked="0"/>
    </xf>
    <xf numFmtId="168" fontId="17" fillId="7" borderId="11" xfId="1" applyNumberFormat="1" applyFont="1" applyFill="1" applyBorder="1" applyProtection="1"/>
    <xf numFmtId="0" fontId="13" fillId="10" borderId="18" xfId="0" applyFont="1" applyFill="1" applyBorder="1" applyAlignment="1">
      <alignment vertical="center"/>
    </xf>
    <xf numFmtId="168" fontId="13" fillId="10" borderId="20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13" fillId="9" borderId="18" xfId="0" applyFont="1" applyFill="1" applyBorder="1" applyAlignment="1">
      <alignment vertical="center"/>
    </xf>
    <xf numFmtId="0" fontId="13" fillId="9" borderId="20" xfId="0" applyFont="1" applyFill="1" applyBorder="1" applyAlignment="1">
      <alignment horizontal="center" vertical="center"/>
    </xf>
    <xf numFmtId="0" fontId="17" fillId="12" borderId="10" xfId="0" applyFont="1" applyFill="1" applyBorder="1" applyProtection="1">
      <protection locked="0"/>
    </xf>
    <xf numFmtId="168" fontId="17" fillId="12" borderId="10" xfId="0" applyNumberFormat="1" applyFont="1" applyFill="1" applyBorder="1" applyProtection="1">
      <protection locked="0"/>
    </xf>
    <xf numFmtId="168" fontId="17" fillId="12" borderId="11" xfId="0" applyNumberFormat="1" applyFont="1" applyFill="1" applyBorder="1" applyProtection="1">
      <protection locked="0"/>
    </xf>
    <xf numFmtId="168" fontId="21" fillId="12" borderId="11" xfId="0" applyNumberFormat="1" applyFont="1" applyFill="1" applyBorder="1"/>
    <xf numFmtId="168" fontId="21" fillId="12" borderId="10" xfId="0" applyNumberFormat="1" applyFont="1" applyFill="1" applyBorder="1"/>
    <xf numFmtId="0" fontId="0" fillId="9" borderId="15" xfId="0" applyFill="1" applyBorder="1" applyAlignment="1" applyProtection="1">
      <alignment vertical="center"/>
      <protection locked="0"/>
    </xf>
    <xf numFmtId="0" fontId="0" fillId="9" borderId="16" xfId="0" applyFill="1" applyBorder="1" applyAlignment="1" applyProtection="1">
      <alignment vertical="center"/>
      <protection locked="0"/>
    </xf>
    <xf numFmtId="168" fontId="0" fillId="9" borderId="16" xfId="0" applyNumberFormat="1" applyFill="1" applyBorder="1" applyAlignment="1" applyProtection="1">
      <alignment vertical="center"/>
      <protection locked="0"/>
    </xf>
    <xf numFmtId="0" fontId="0" fillId="9" borderId="16" xfId="0" applyFill="1" applyBorder="1" applyAlignment="1" applyProtection="1">
      <alignment horizontal="center" vertical="center"/>
      <protection locked="0"/>
    </xf>
    <xf numFmtId="14" fontId="0" fillId="9" borderId="16" xfId="0" applyNumberFormat="1" applyFill="1" applyBorder="1" applyAlignment="1" applyProtection="1">
      <alignment horizontal="center" vertical="center"/>
      <protection locked="0"/>
    </xf>
    <xf numFmtId="0" fontId="0" fillId="9" borderId="17" xfId="0" applyFill="1" applyBorder="1" applyAlignment="1" applyProtection="1">
      <alignment vertical="center"/>
      <protection locked="0"/>
    </xf>
    <xf numFmtId="0" fontId="0" fillId="10" borderId="15" xfId="0" applyFill="1" applyBorder="1" applyAlignment="1" applyProtection="1">
      <alignment vertical="center"/>
      <protection locked="0"/>
    </xf>
    <xf numFmtId="0" fontId="0" fillId="10" borderId="16" xfId="0" applyFill="1" applyBorder="1" applyAlignment="1" applyProtection="1">
      <alignment vertical="center"/>
      <protection locked="0"/>
    </xf>
    <xf numFmtId="168" fontId="0" fillId="10" borderId="16" xfId="0" applyNumberFormat="1" applyFill="1" applyBorder="1" applyAlignment="1" applyProtection="1">
      <alignment vertical="center"/>
      <protection locked="0"/>
    </xf>
    <xf numFmtId="168" fontId="0" fillId="10" borderId="16" xfId="0" applyNumberFormat="1" applyFill="1" applyBorder="1" applyAlignment="1" applyProtection="1">
      <alignment horizontal="center" vertical="center"/>
      <protection locked="0"/>
    </xf>
    <xf numFmtId="14" fontId="0" fillId="10" borderId="16" xfId="0" applyNumberFormat="1" applyFill="1" applyBorder="1" applyAlignment="1" applyProtection="1">
      <alignment horizontal="center" vertical="center"/>
      <protection locked="0"/>
    </xf>
    <xf numFmtId="0" fontId="0" fillId="10" borderId="17" xfId="0" applyFill="1" applyBorder="1" applyAlignment="1" applyProtection="1">
      <alignment vertical="center"/>
      <protection locked="0"/>
    </xf>
    <xf numFmtId="0" fontId="0" fillId="10" borderId="16" xfId="0" applyFill="1" applyBorder="1" applyAlignment="1" applyProtection="1">
      <alignment horizontal="center" vertical="center"/>
      <protection locked="0"/>
    </xf>
    <xf numFmtId="0" fontId="0" fillId="10" borderId="18" xfId="0" applyFill="1" applyBorder="1" applyProtection="1">
      <protection locked="0"/>
    </xf>
    <xf numFmtId="0" fontId="0" fillId="10" borderId="19" xfId="0" applyFill="1" applyBorder="1" applyProtection="1">
      <protection locked="0"/>
    </xf>
    <xf numFmtId="168" fontId="0" fillId="10" borderId="19" xfId="0" applyNumberFormat="1" applyFill="1" applyBorder="1" applyAlignment="1" applyProtection="1">
      <alignment vertical="center"/>
      <protection locked="0"/>
    </xf>
    <xf numFmtId="0" fontId="0" fillId="10" borderId="19" xfId="0" applyFill="1" applyBorder="1" applyAlignment="1" applyProtection="1">
      <alignment horizontal="center" vertical="center"/>
      <protection locked="0"/>
    </xf>
    <xf numFmtId="0" fontId="0" fillId="10" borderId="19" xfId="0" applyFill="1" applyBorder="1" applyAlignment="1" applyProtection="1">
      <alignment horizontal="center"/>
      <protection locked="0"/>
    </xf>
    <xf numFmtId="0" fontId="0" fillId="10" borderId="20" xfId="0" applyFill="1" applyBorder="1" applyProtection="1">
      <protection locked="0"/>
    </xf>
    <xf numFmtId="0" fontId="0" fillId="10" borderId="18" xfId="0" applyFill="1" applyBorder="1" applyAlignment="1" applyProtection="1">
      <alignment horizontal="center"/>
      <protection locked="0"/>
    </xf>
    <xf numFmtId="0" fontId="9" fillId="5" borderId="12" xfId="0" applyFont="1" applyFill="1" applyBorder="1" applyProtection="1">
      <protection locked="0"/>
    </xf>
    <xf numFmtId="0" fontId="9" fillId="5" borderId="13" xfId="0" applyFont="1" applyFill="1" applyBorder="1" applyProtection="1">
      <protection locked="0"/>
    </xf>
    <xf numFmtId="0" fontId="9" fillId="5" borderId="13" xfId="0" applyFont="1" applyFill="1" applyBorder="1" applyAlignment="1" applyProtection="1">
      <alignment horizontal="center"/>
      <protection locked="0"/>
    </xf>
    <xf numFmtId="0" fontId="9" fillId="5" borderId="14" xfId="0" applyFont="1" applyFill="1" applyBorder="1" applyProtection="1">
      <protection locked="0"/>
    </xf>
    <xf numFmtId="0" fontId="22" fillId="12" borderId="18" xfId="0" applyFont="1" applyFill="1" applyBorder="1" applyProtection="1">
      <protection locked="0"/>
    </xf>
    <xf numFmtId="0" fontId="23" fillId="12" borderId="19" xfId="0" applyFont="1" applyFill="1" applyBorder="1" applyProtection="1">
      <protection locked="0"/>
    </xf>
    <xf numFmtId="168" fontId="22" fillId="12" borderId="19" xfId="0" applyNumberFormat="1" applyFont="1" applyFill="1" applyBorder="1" applyAlignment="1" applyProtection="1">
      <alignment horizontal="center" vertical="center"/>
      <protection locked="0"/>
    </xf>
    <xf numFmtId="168" fontId="22" fillId="12" borderId="19" xfId="0" applyNumberFormat="1" applyFont="1" applyFill="1" applyBorder="1" applyAlignment="1" applyProtection="1">
      <alignment vertical="center"/>
      <protection locked="0"/>
    </xf>
    <xf numFmtId="0" fontId="22" fillId="12" borderId="19" xfId="0" applyFont="1" applyFill="1" applyBorder="1" applyAlignment="1" applyProtection="1">
      <alignment horizontal="center"/>
      <protection locked="0"/>
    </xf>
    <xf numFmtId="0" fontId="22" fillId="12" borderId="20" xfId="0" applyFont="1" applyFill="1" applyBorder="1" applyProtection="1">
      <protection locked="0"/>
    </xf>
    <xf numFmtId="168" fontId="23" fillId="12" borderId="19" xfId="0" applyNumberFormat="1" applyFont="1" applyFill="1" applyBorder="1" applyAlignment="1">
      <alignment vertical="center"/>
    </xf>
    <xf numFmtId="168" fontId="17" fillId="8" borderId="11" xfId="0" applyNumberFormat="1" applyFont="1" applyFill="1" applyBorder="1"/>
    <xf numFmtId="0" fontId="19" fillId="4" borderId="3" xfId="0" applyFont="1" applyFill="1" applyBorder="1" applyAlignment="1">
      <alignment horizontal="left" indent="3"/>
    </xf>
    <xf numFmtId="0" fontId="10" fillId="4" borderId="3" xfId="0" applyFont="1" applyFill="1" applyBorder="1" applyAlignment="1">
      <alignment horizontal="left" indent="3"/>
    </xf>
    <xf numFmtId="168" fontId="7" fillId="2" borderId="0" xfId="3" applyNumberFormat="1" applyFont="1" applyAlignment="1">
      <alignment horizontal="center"/>
    </xf>
    <xf numFmtId="0" fontId="7" fillId="2" borderId="0" xfId="3" applyFont="1" applyAlignment="1">
      <alignment horizontal="center"/>
    </xf>
    <xf numFmtId="0" fontId="18" fillId="0" borderId="2" xfId="2" applyFont="1" applyBorder="1" applyAlignment="1">
      <alignment horizontal="left" indent="2"/>
    </xf>
    <xf numFmtId="0" fontId="9" fillId="5" borderId="0" xfId="0" applyFont="1" applyFill="1" applyAlignment="1">
      <alignment horizontal="center"/>
    </xf>
    <xf numFmtId="0" fontId="18" fillId="0" borderId="0" xfId="2" applyFont="1" applyBorder="1" applyAlignment="1" applyProtection="1">
      <alignment horizontal="left" indent="3"/>
    </xf>
    <xf numFmtId="0" fontId="19" fillId="4" borderId="3" xfId="0" applyFont="1" applyFill="1" applyBorder="1" applyAlignment="1">
      <alignment horizontal="left" indent="2"/>
    </xf>
    <xf numFmtId="0" fontId="18" fillId="0" borderId="2" xfId="2" applyFont="1" applyBorder="1" applyAlignment="1" applyProtection="1">
      <alignment horizontal="left" indent="2"/>
    </xf>
    <xf numFmtId="0" fontId="11" fillId="0" borderId="2" xfId="2" applyFont="1" applyBorder="1" applyAlignment="1" applyProtection="1">
      <alignment horizontal="left" indent="2"/>
    </xf>
    <xf numFmtId="0" fontId="12" fillId="0" borderId="2" xfId="2" applyFont="1" applyBorder="1" applyAlignment="1" applyProtection="1">
      <alignment horizontal="left" indent="2"/>
    </xf>
    <xf numFmtId="164" fontId="13" fillId="10" borderId="17" xfId="0" applyNumberFormat="1" applyFont="1" applyFill="1" applyBorder="1" applyAlignment="1">
      <alignment horizontal="center" vertical="center"/>
    </xf>
    <xf numFmtId="164" fontId="3" fillId="13" borderId="21" xfId="3" applyNumberFormat="1" applyFill="1" applyBorder="1" applyAlignment="1" applyProtection="1">
      <alignment horizontal="left" vertical="center"/>
      <protection locked="0"/>
    </xf>
  </cellXfs>
  <cellStyles count="5">
    <cellStyle name="Hiperlink" xfId="4" builtinId="8"/>
    <cellStyle name="Moeda" xfId="1" builtinId="4"/>
    <cellStyle name="Neutro" xfId="3" builtinId="28"/>
    <cellStyle name="Normal" xfId="0" builtinId="0"/>
    <cellStyle name="Título 1" xfId="2" builtinId="16"/>
  </cellStyles>
  <dxfs count="6">
    <dxf>
      <fill>
        <patternFill>
          <bgColor rgb="FFE5E8E8"/>
        </patternFill>
      </fill>
    </dxf>
    <dxf>
      <fill>
        <patternFill>
          <bgColor rgb="FFF9E79F"/>
        </patternFill>
      </fill>
    </dxf>
    <dxf>
      <fill>
        <patternFill>
          <bgColor rgb="FFD5F5E3"/>
        </patternFill>
      </fill>
    </dxf>
    <dxf>
      <fill>
        <patternFill>
          <bgColor rgb="FFF9E79F"/>
        </patternFill>
      </fill>
    </dxf>
    <dxf>
      <fill>
        <patternFill>
          <bgColor rgb="FFD5F5E3"/>
        </patternFill>
      </fill>
    </dxf>
    <dxf>
      <fill>
        <patternFill>
          <bgColor rgb="FFE5E8E8"/>
        </patternFill>
      </fill>
    </dxf>
  </dxfs>
  <tableStyles count="0" defaultTableStyle="TableStyleMedium2" defaultPivotStyle="PivotStyleLight16"/>
  <colors>
    <mruColors>
      <color rgb="FFEE37BF"/>
      <color rgb="FFDB77CF"/>
      <color rgb="FF8150ED"/>
      <color rgb="FFF79BDF"/>
      <color rgb="FFEAB0E3"/>
      <color rgb="FFAEECB5"/>
      <color rgb="FFD5F5E3"/>
      <color rgb="FFE5E8E8"/>
      <color rgb="FFF9E79F"/>
      <color rgb="FFD2FE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pattFill prst="ltUpDiag">
              <a:fgClr>
                <a:schemeClr val="accent5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spPr>
              <a:solidFill>
                <a:schemeClr val="accent5"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RESUMO!$C$39:$C$41</c:f>
              <c:strCache>
                <c:ptCount val="3"/>
                <c:pt idx="0">
                  <c:v>✔ OK</c:v>
                </c:pt>
                <c:pt idx="1">
                  <c:v>⚠ Verificar comprovante</c:v>
                </c:pt>
                <c:pt idx="2">
                  <c:v> - (Vazio)</c:v>
                </c:pt>
              </c:strCache>
            </c:strRef>
          </c:cat>
          <c:val>
            <c:numRef>
              <c:f>RESUMO!$D$39:$D$41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6C-4C83-BE85-778D66F4DF0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1051421439"/>
        <c:axId val="1051417599"/>
      </c:barChart>
      <c:catAx>
        <c:axId val="1051421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5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51417599"/>
        <c:crosses val="autoZero"/>
        <c:auto val="1"/>
        <c:lblAlgn val="ctr"/>
        <c:lblOffset val="100"/>
        <c:noMultiLvlLbl val="0"/>
      </c:catAx>
      <c:valAx>
        <c:axId val="10514175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51421439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accent5">
                <a:lumMod val="60000"/>
                <a:lumOff val="4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>
      <a:gsLst>
        <a:gs pos="0">
          <a:srgbClr val="F79BDF"/>
        </a:gs>
        <a:gs pos="100000">
          <a:srgbClr val="6124E8">
            <a:lumMod val="80000"/>
            <a:lumOff val="20000"/>
            <a:alpha val="79000"/>
          </a:srgbClr>
        </a:gs>
      </a:gsLst>
      <a:lin ang="0" scaled="0"/>
    </a:gradFill>
    <a:ln w="9525" cap="flat" cmpd="sng" algn="ctr">
      <a:solidFill>
        <a:schemeClr val="accent5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RESUMO!$C$57:$C$68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RESUMO!$D$57:$D$68</c:f>
              <c:numCache>
                <c:formatCode>"R$"\ #,##0.00</c:formatCode>
                <c:ptCount val="12"/>
                <c:pt idx="0">
                  <c:v>1518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1543</c:v>
                </c:pt>
                <c:pt idx="9">
                  <c:v>4567</c:v>
                </c:pt>
                <c:pt idx="10">
                  <c:v>0</c:v>
                </c:pt>
                <c:pt idx="11">
                  <c:v>1714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11-4AEB-8CDA-4A63F73474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712671"/>
        <c:axId val="990715071"/>
      </c:lineChart>
      <c:catAx>
        <c:axId val="990712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90715071"/>
        <c:crosses val="autoZero"/>
        <c:auto val="1"/>
        <c:lblAlgn val="ctr"/>
        <c:lblOffset val="100"/>
        <c:noMultiLvlLbl val="0"/>
      </c:catAx>
      <c:valAx>
        <c:axId val="99071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90712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>
      <a:gsLst>
        <a:gs pos="0">
          <a:srgbClr val="F79BDF"/>
        </a:gs>
        <a:gs pos="100000">
          <a:srgbClr val="6124E8">
            <a:lumMod val="80000"/>
            <a:lumOff val="20000"/>
            <a:alpha val="79000"/>
          </a:srgbClr>
        </a:gs>
      </a:gsLst>
      <a:lin ang="0" scaled="0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shade val="58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3BA-45FF-BDAD-5DE89891BF52}"/>
              </c:ext>
            </c:extLst>
          </c:dPt>
          <c:dPt>
            <c:idx val="1"/>
            <c:bubble3D val="0"/>
            <c:spPr>
              <a:solidFill>
                <a:schemeClr val="accent5">
                  <a:shade val="8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3BA-45FF-BDAD-5DE89891BF52}"/>
              </c:ext>
            </c:extLst>
          </c:dPt>
          <c:dPt>
            <c:idx val="2"/>
            <c:bubble3D val="0"/>
            <c:spPr>
              <a:solidFill>
                <a:schemeClr val="accent5">
                  <a:tint val="8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3BA-45FF-BDAD-5DE89891BF52}"/>
              </c:ext>
            </c:extLst>
          </c:dPt>
          <c:dPt>
            <c:idx val="3"/>
            <c:bubble3D val="0"/>
            <c:spPr>
              <a:solidFill>
                <a:schemeClr val="accent5">
                  <a:tint val="58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3BA-45FF-BDAD-5DE89891BF52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RESUMO!$C$19:$C$22</c:f>
              <c:strCache>
                <c:ptCount val="4"/>
                <c:pt idx="0">
                  <c:v>Entradas (Rendimentos)</c:v>
                </c:pt>
                <c:pt idx="1">
                  <c:v>Saídas (Despesas)</c:v>
                </c:pt>
                <c:pt idx="2">
                  <c:v>Saldo</c:v>
                </c:pt>
                <c:pt idx="3">
                  <c:v>IR Estimado</c:v>
                </c:pt>
              </c:strCache>
            </c:strRef>
          </c:cat>
          <c:val>
            <c:numRef>
              <c:f>RESUMO!$D$19:$D$22</c:f>
              <c:numCache>
                <c:formatCode>"R$"\ #,##0.00</c:formatCode>
                <c:ptCount val="4"/>
                <c:pt idx="0">
                  <c:v>9342</c:v>
                </c:pt>
                <c:pt idx="1">
                  <c:v>600</c:v>
                </c:pt>
                <c:pt idx="2">
                  <c:v>8742</c:v>
                </c:pt>
                <c:pt idx="3">
                  <c:v>1011.3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33-4B60-BD23-326E0BB471E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rgbClr val="F79BDF">
            <a:alpha val="79000"/>
          </a:srgbClr>
        </a:gs>
        <a:gs pos="100000">
          <a:srgbClr val="8150ED">
            <a:alpha val="79000"/>
          </a:srgbClr>
        </a:gs>
      </a:gsLst>
      <a:lin ang="5400000" scaled="1"/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NOTAS!C1"/><Relationship Id="rId2" Type="http://schemas.openxmlformats.org/officeDocument/2006/relationships/hyperlink" Target="#INFORMES!C1"/><Relationship Id="rId1" Type="http://schemas.openxmlformats.org/officeDocument/2006/relationships/hyperlink" Target="#T&#205;TULAR!C1"/><Relationship Id="rId6" Type="http://schemas.openxmlformats.org/officeDocument/2006/relationships/hyperlink" Target="#RESUMO!C1"/><Relationship Id="rId5" Type="http://schemas.openxmlformats.org/officeDocument/2006/relationships/image" Target="../media/image1.png"/><Relationship Id="rId4" Type="http://schemas.openxmlformats.org/officeDocument/2006/relationships/hyperlink" Target="#DEDU&#199;&#213;ES!C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NOTAS!C1"/><Relationship Id="rId2" Type="http://schemas.openxmlformats.org/officeDocument/2006/relationships/hyperlink" Target="#INFORMES!C1"/><Relationship Id="rId1" Type="http://schemas.openxmlformats.org/officeDocument/2006/relationships/hyperlink" Target="#T&#205;TULAR!C1"/><Relationship Id="rId6" Type="http://schemas.openxmlformats.org/officeDocument/2006/relationships/hyperlink" Target="#RESUMO!C1"/><Relationship Id="rId5" Type="http://schemas.openxmlformats.org/officeDocument/2006/relationships/image" Target="../media/image1.png"/><Relationship Id="rId4" Type="http://schemas.openxmlformats.org/officeDocument/2006/relationships/hyperlink" Target="#DEDU&#199;&#213;ES!C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NOTAS!C1"/><Relationship Id="rId2" Type="http://schemas.openxmlformats.org/officeDocument/2006/relationships/hyperlink" Target="#INFORMES!C1"/><Relationship Id="rId1" Type="http://schemas.openxmlformats.org/officeDocument/2006/relationships/hyperlink" Target="#T&#205;TULAR!C1"/><Relationship Id="rId6" Type="http://schemas.openxmlformats.org/officeDocument/2006/relationships/hyperlink" Target="#RESUMO!C1"/><Relationship Id="rId5" Type="http://schemas.openxmlformats.org/officeDocument/2006/relationships/image" Target="../media/image1.png"/><Relationship Id="rId4" Type="http://schemas.openxmlformats.org/officeDocument/2006/relationships/hyperlink" Target="#DEDU&#199;&#213;ES!C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NOTAS!C1"/><Relationship Id="rId2" Type="http://schemas.openxmlformats.org/officeDocument/2006/relationships/hyperlink" Target="#INFORMES!C1"/><Relationship Id="rId1" Type="http://schemas.openxmlformats.org/officeDocument/2006/relationships/hyperlink" Target="#T&#205;TULAR!C1"/><Relationship Id="rId6" Type="http://schemas.openxmlformats.org/officeDocument/2006/relationships/hyperlink" Target="#RESUMO!C1"/><Relationship Id="rId5" Type="http://schemas.openxmlformats.org/officeDocument/2006/relationships/image" Target="../media/image1.png"/><Relationship Id="rId4" Type="http://schemas.openxmlformats.org/officeDocument/2006/relationships/hyperlink" Target="#DEDU&#199;&#213;ES!C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.xml"/><Relationship Id="rId3" Type="http://schemas.openxmlformats.org/officeDocument/2006/relationships/hyperlink" Target="#NOTAS!C1"/><Relationship Id="rId7" Type="http://schemas.openxmlformats.org/officeDocument/2006/relationships/chart" Target="../charts/chart1.xml"/><Relationship Id="rId2" Type="http://schemas.openxmlformats.org/officeDocument/2006/relationships/hyperlink" Target="#INFORMES!C1"/><Relationship Id="rId1" Type="http://schemas.openxmlformats.org/officeDocument/2006/relationships/hyperlink" Target="#T&#205;TULAR!C1"/><Relationship Id="rId6" Type="http://schemas.openxmlformats.org/officeDocument/2006/relationships/hyperlink" Target="#RESUMO!C1"/><Relationship Id="rId5" Type="http://schemas.openxmlformats.org/officeDocument/2006/relationships/image" Target="../media/image1.png"/><Relationship Id="rId4" Type="http://schemas.openxmlformats.org/officeDocument/2006/relationships/hyperlink" Target="#DEDU&#199;&#213;ES!C1"/><Relationship Id="rId9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114299</xdr:colOff>
      <xdr:row>7</xdr:row>
      <xdr:rowOff>47625</xdr:rowOff>
    </xdr:from>
    <xdr:to>
      <xdr:col>0</xdr:col>
      <xdr:colOff>1766887</xdr:colOff>
      <xdr:row>9</xdr:row>
      <xdr:rowOff>114300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9AE00C-A577-4AF7-B274-B326A978F95E}"/>
            </a:ext>
          </a:extLst>
        </xdr:cNvPr>
        <xdr:cNvSpPr/>
      </xdr:nvSpPr>
      <xdr:spPr>
        <a:xfrm>
          <a:off x="114299" y="1571625"/>
          <a:ext cx="1652588" cy="485775"/>
        </a:xfrm>
        <a:prstGeom prst="roundRect">
          <a:avLst>
            <a:gd name="adj" fmla="val 50000"/>
          </a:avLst>
        </a:prstGeom>
        <a:gradFill flip="none" rotWithShape="1">
          <a:gsLst>
            <a:gs pos="0">
              <a:srgbClr val="EE37BF"/>
            </a:gs>
            <a:gs pos="100000">
              <a:srgbClr val="6124E8">
                <a:lumMod val="80000"/>
                <a:lumOff val="20000"/>
                <a:alpha val="79000"/>
              </a:srgbClr>
            </a:gs>
          </a:gsLst>
          <a:lin ang="0" scaled="0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TÍTULAR</a:t>
          </a:r>
        </a:p>
      </xdr:txBody>
    </xdr:sp>
    <xdr:clientData/>
  </xdr:twoCellAnchor>
  <xdr:twoCellAnchor editAs="absolute">
    <xdr:from>
      <xdr:col>0</xdr:col>
      <xdr:colOff>114393</xdr:colOff>
      <xdr:row>9</xdr:row>
      <xdr:rowOff>123713</xdr:rowOff>
    </xdr:from>
    <xdr:to>
      <xdr:col>0</xdr:col>
      <xdr:colOff>1766793</xdr:colOff>
      <xdr:row>11</xdr:row>
      <xdr:rowOff>190613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AD8E49C-5360-4D17-9C04-CFC50D46865F}"/>
            </a:ext>
          </a:extLst>
        </xdr:cNvPr>
        <xdr:cNvSpPr/>
      </xdr:nvSpPr>
      <xdr:spPr>
        <a:xfrm>
          <a:off x="114393" y="2066813"/>
          <a:ext cx="1652400" cy="4860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INFORMES</a:t>
          </a:r>
        </a:p>
      </xdr:txBody>
    </xdr:sp>
    <xdr:clientData/>
  </xdr:twoCellAnchor>
  <xdr:twoCellAnchor editAs="absolute">
    <xdr:from>
      <xdr:col>0</xdr:col>
      <xdr:colOff>114393</xdr:colOff>
      <xdr:row>11</xdr:row>
      <xdr:rowOff>200025</xdr:rowOff>
    </xdr:from>
    <xdr:to>
      <xdr:col>0</xdr:col>
      <xdr:colOff>1766793</xdr:colOff>
      <xdr:row>14</xdr:row>
      <xdr:rowOff>57375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2644273-27E7-4BDD-BC2D-B04408F0F3F8}"/>
            </a:ext>
          </a:extLst>
        </xdr:cNvPr>
        <xdr:cNvSpPr/>
      </xdr:nvSpPr>
      <xdr:spPr>
        <a:xfrm>
          <a:off x="114393" y="2562225"/>
          <a:ext cx="1652400" cy="4860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NOTAS</a:t>
          </a:r>
        </a:p>
      </xdr:txBody>
    </xdr:sp>
    <xdr:clientData/>
  </xdr:twoCellAnchor>
  <xdr:twoCellAnchor editAs="absolute">
    <xdr:from>
      <xdr:col>0</xdr:col>
      <xdr:colOff>40481</xdr:colOff>
      <xdr:row>0</xdr:row>
      <xdr:rowOff>0</xdr:rowOff>
    </xdr:from>
    <xdr:to>
      <xdr:col>0</xdr:col>
      <xdr:colOff>1840706</xdr:colOff>
      <xdr:row>2</xdr:row>
      <xdr:rowOff>161925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3835E290-39C0-4A81-97B1-38585110E31C}"/>
            </a:ext>
          </a:extLst>
        </xdr:cNvPr>
        <xdr:cNvSpPr/>
      </xdr:nvSpPr>
      <xdr:spPr>
        <a:xfrm>
          <a:off x="40481" y="0"/>
          <a:ext cx="1800225" cy="54292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800">
              <a:gradFill>
                <a:gsLst>
                  <a:gs pos="0">
                    <a:srgbClr val="EE37BF"/>
                  </a:gs>
                  <a:gs pos="99000">
                    <a:srgbClr val="6124E8"/>
                  </a:gs>
                </a:gsLst>
                <a:lin ang="2700000" scaled="1"/>
              </a:gra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App</a:t>
          </a:r>
          <a:r>
            <a:rPr lang="pt-BR" sz="1800" baseline="0">
              <a:gradFill>
                <a:gsLst>
                  <a:gs pos="0">
                    <a:srgbClr val="EE37BF"/>
                  </a:gs>
                  <a:gs pos="99000">
                    <a:srgbClr val="6124E8"/>
                  </a:gs>
                </a:gsLst>
                <a:lin ang="2700000" scaled="1"/>
              </a:gra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 do Leão</a:t>
          </a:r>
          <a:endParaRPr lang="pt-BR" sz="1800">
            <a:gradFill>
              <a:gsLst>
                <a:gs pos="0">
                  <a:srgbClr val="EE37BF"/>
                </a:gs>
                <a:gs pos="99000">
                  <a:srgbClr val="6124E8"/>
                </a:gs>
              </a:gsLst>
              <a:lin ang="2700000" scaled="1"/>
            </a:gradFill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 editAs="absolute">
    <xdr:from>
      <xdr:col>0</xdr:col>
      <xdr:colOff>28575</xdr:colOff>
      <xdr:row>18</xdr:row>
      <xdr:rowOff>195264</xdr:rowOff>
    </xdr:from>
    <xdr:to>
      <xdr:col>0</xdr:col>
      <xdr:colOff>1990725</xdr:colOff>
      <xdr:row>21</xdr:row>
      <xdr:rowOff>9526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9E3DEA4D-93CB-4C02-BA68-1578201C6169}"/>
            </a:ext>
          </a:extLst>
        </xdr:cNvPr>
        <xdr:cNvSpPr/>
      </xdr:nvSpPr>
      <xdr:spPr>
        <a:xfrm>
          <a:off x="28575" y="4024314"/>
          <a:ext cx="1962150" cy="4048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980">
              <a:solidFill>
                <a:schemeClr val="lt1"/>
              </a:solidFill>
              <a:effectLst/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SYSTEM BY RUTE RIBEIRO 🦁</a:t>
          </a:r>
          <a:endParaRPr lang="pt-BR" sz="980">
            <a:effectLst/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  <a:p>
          <a:pPr algn="ctr"/>
          <a:endParaRPr lang="pt-BR" sz="1100"/>
        </a:p>
      </xdr:txBody>
    </xdr:sp>
    <xdr:clientData/>
  </xdr:twoCellAnchor>
  <xdr:twoCellAnchor editAs="absolute">
    <xdr:from>
      <xdr:col>0</xdr:col>
      <xdr:colOff>114299</xdr:colOff>
      <xdr:row>14</xdr:row>
      <xdr:rowOff>66675</xdr:rowOff>
    </xdr:from>
    <xdr:to>
      <xdr:col>0</xdr:col>
      <xdr:colOff>1766887</xdr:colOff>
      <xdr:row>16</xdr:row>
      <xdr:rowOff>133350</xdr:rowOff>
    </xdr:to>
    <xdr:sp macro="" textlink="">
      <xdr:nvSpPr>
        <xdr:cNvPr id="7" name="Retângulo: Cantos Arredondado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02F4CF1-CC4B-4DAE-BA78-7A20AC2EE38E}"/>
            </a:ext>
          </a:extLst>
        </xdr:cNvPr>
        <xdr:cNvSpPr/>
      </xdr:nvSpPr>
      <xdr:spPr>
        <a:xfrm>
          <a:off x="114299" y="30575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DEDUÇÕES</a:t>
          </a:r>
        </a:p>
      </xdr:txBody>
    </xdr:sp>
    <xdr:clientData/>
  </xdr:twoCellAnchor>
  <xdr:twoCellAnchor editAs="absolute">
    <xdr:from>
      <xdr:col>0</xdr:col>
      <xdr:colOff>407193</xdr:colOff>
      <xdr:row>2</xdr:row>
      <xdr:rowOff>76200</xdr:rowOff>
    </xdr:from>
    <xdr:to>
      <xdr:col>0</xdr:col>
      <xdr:colOff>1473993</xdr:colOff>
      <xdr:row>7</xdr:row>
      <xdr:rowOff>9525</xdr:rowOff>
    </xdr:to>
    <xdr:pic>
      <xdr:nvPicPr>
        <xdr:cNvPr id="8" name="Imagem 7" descr="Leão Ícones -5,269 ícones gratuitos">
          <a:extLst>
            <a:ext uri="{FF2B5EF4-FFF2-40B4-BE49-F238E27FC236}">
              <a16:creationId xmlns:a16="http://schemas.microsoft.com/office/drawing/2014/main" id="{03E36854-F3E3-45AD-A0D3-BCDEC2F9B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193" y="457200"/>
          <a:ext cx="10668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104775</xdr:colOff>
      <xdr:row>19</xdr:row>
      <xdr:rowOff>76200</xdr:rowOff>
    </xdr:from>
    <xdr:to>
      <xdr:col>0</xdr:col>
      <xdr:colOff>1914525</xdr:colOff>
      <xdr:row>19</xdr:row>
      <xdr:rowOff>76200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17D8E370-05DA-4924-AC43-286BEEBC0402}"/>
            </a:ext>
          </a:extLst>
        </xdr:cNvPr>
        <xdr:cNvCxnSpPr/>
      </xdr:nvCxnSpPr>
      <xdr:spPr>
        <a:xfrm>
          <a:off x="104775" y="4114800"/>
          <a:ext cx="1809750" cy="0"/>
        </a:xfrm>
        <a:prstGeom prst="line">
          <a:avLst/>
        </a:prstGeom>
        <a:ln w="9525">
          <a:solidFill>
            <a:srgbClr val="EE37B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114299</xdr:colOff>
      <xdr:row>16</xdr:row>
      <xdr:rowOff>142875</xdr:rowOff>
    </xdr:from>
    <xdr:to>
      <xdr:col>0</xdr:col>
      <xdr:colOff>1766887</xdr:colOff>
      <xdr:row>19</xdr:row>
      <xdr:rowOff>0</xdr:rowOff>
    </xdr:to>
    <xdr:sp macro="" textlink="">
      <xdr:nvSpPr>
        <xdr:cNvPr id="10" name="Retângulo: Cantos Arredondados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656F9DE-C7CC-5FAE-5244-B2E00E4E05AC}"/>
            </a:ext>
          </a:extLst>
        </xdr:cNvPr>
        <xdr:cNvSpPr/>
      </xdr:nvSpPr>
      <xdr:spPr>
        <a:xfrm>
          <a:off x="114299" y="35528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RESUMO</a:t>
          </a:r>
        </a:p>
      </xdr:txBody>
    </xdr:sp>
    <xdr:clientData/>
  </xdr:twoCellAnchor>
  <xdr:twoCellAnchor editAs="absolute">
    <xdr:from>
      <xdr:col>3</xdr:col>
      <xdr:colOff>28575</xdr:colOff>
      <xdr:row>19</xdr:row>
      <xdr:rowOff>38100</xdr:rowOff>
    </xdr:from>
    <xdr:to>
      <xdr:col>4</xdr:col>
      <xdr:colOff>0</xdr:colOff>
      <xdr:row>20</xdr:row>
      <xdr:rowOff>142875</xdr:rowOff>
    </xdr:to>
    <xdr:sp macro="" textlink="">
      <xdr:nvSpPr>
        <xdr:cNvPr id="12" name="Retângulo 1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8E9CC7E-E34A-472D-963B-795E4A9BCBBE}"/>
            </a:ext>
          </a:extLst>
        </xdr:cNvPr>
        <xdr:cNvSpPr/>
      </xdr:nvSpPr>
      <xdr:spPr>
        <a:xfrm>
          <a:off x="5238750" y="4076700"/>
          <a:ext cx="2886075" cy="295275"/>
        </a:xfrm>
        <a:prstGeom prst="rect">
          <a:avLst/>
        </a:prstGeom>
        <a:solidFill>
          <a:srgbClr val="AC75D5"/>
        </a:solidFill>
        <a:ln>
          <a:noFill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PRÓXIMO -&gt;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114299</xdr:colOff>
      <xdr:row>7</xdr:row>
      <xdr:rowOff>28575</xdr:rowOff>
    </xdr:from>
    <xdr:to>
      <xdr:col>0</xdr:col>
      <xdr:colOff>1766887</xdr:colOff>
      <xdr:row>9</xdr:row>
      <xdr:rowOff>133350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A4508E-5F68-4BF3-96D3-B66691A4F503}"/>
            </a:ext>
          </a:extLst>
        </xdr:cNvPr>
        <xdr:cNvSpPr/>
      </xdr:nvSpPr>
      <xdr:spPr>
        <a:xfrm>
          <a:off x="114299" y="15716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TÍTULAR</a:t>
          </a:r>
        </a:p>
      </xdr:txBody>
    </xdr:sp>
    <xdr:clientData/>
  </xdr:twoCellAnchor>
  <xdr:twoCellAnchor editAs="absolute">
    <xdr:from>
      <xdr:col>0</xdr:col>
      <xdr:colOff>114393</xdr:colOff>
      <xdr:row>9</xdr:row>
      <xdr:rowOff>142763</xdr:rowOff>
    </xdr:from>
    <xdr:to>
      <xdr:col>0</xdr:col>
      <xdr:colOff>1766793</xdr:colOff>
      <xdr:row>12</xdr:row>
      <xdr:rowOff>113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2891986-9125-40D0-965F-DADBCC242410}"/>
            </a:ext>
          </a:extLst>
        </xdr:cNvPr>
        <xdr:cNvSpPr/>
      </xdr:nvSpPr>
      <xdr:spPr>
        <a:xfrm>
          <a:off x="114393" y="2066813"/>
          <a:ext cx="1652400" cy="486000"/>
        </a:xfrm>
        <a:prstGeom prst="roundRect">
          <a:avLst>
            <a:gd name="adj" fmla="val 50000"/>
          </a:avLst>
        </a:prstGeom>
        <a:gradFill>
          <a:gsLst>
            <a:gs pos="0">
              <a:srgbClr val="EE37BF"/>
            </a:gs>
            <a:gs pos="100000">
              <a:srgbClr val="6124E8">
                <a:lumMod val="80000"/>
                <a:lumOff val="20000"/>
                <a:alpha val="79000"/>
              </a:srgbClr>
            </a:gs>
          </a:gsLst>
          <a:lin ang="0" scaled="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INFORMES</a:t>
          </a:r>
        </a:p>
      </xdr:txBody>
    </xdr:sp>
    <xdr:clientData/>
  </xdr:twoCellAnchor>
  <xdr:twoCellAnchor editAs="absolute">
    <xdr:from>
      <xdr:col>0</xdr:col>
      <xdr:colOff>114393</xdr:colOff>
      <xdr:row>12</xdr:row>
      <xdr:rowOff>9525</xdr:rowOff>
    </xdr:from>
    <xdr:to>
      <xdr:col>0</xdr:col>
      <xdr:colOff>1766793</xdr:colOff>
      <xdr:row>14</xdr:row>
      <xdr:rowOff>114525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26847D3-7DD0-4BB9-9556-1BF941580BB7}"/>
            </a:ext>
          </a:extLst>
        </xdr:cNvPr>
        <xdr:cNvSpPr/>
      </xdr:nvSpPr>
      <xdr:spPr>
        <a:xfrm>
          <a:off x="114393" y="2562225"/>
          <a:ext cx="1652400" cy="4860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NOTAS</a:t>
          </a:r>
        </a:p>
      </xdr:txBody>
    </xdr:sp>
    <xdr:clientData/>
  </xdr:twoCellAnchor>
  <xdr:twoCellAnchor editAs="absolute">
    <xdr:from>
      <xdr:col>0</xdr:col>
      <xdr:colOff>40481</xdr:colOff>
      <xdr:row>0</xdr:row>
      <xdr:rowOff>0</xdr:rowOff>
    </xdr:from>
    <xdr:to>
      <xdr:col>0</xdr:col>
      <xdr:colOff>1840706</xdr:colOff>
      <xdr:row>2</xdr:row>
      <xdr:rowOff>161925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97259EC8-3DC3-4079-BFA5-5B615429EAC9}"/>
            </a:ext>
          </a:extLst>
        </xdr:cNvPr>
        <xdr:cNvSpPr/>
      </xdr:nvSpPr>
      <xdr:spPr>
        <a:xfrm>
          <a:off x="40481" y="0"/>
          <a:ext cx="1800225" cy="54292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800">
              <a:gradFill>
                <a:gsLst>
                  <a:gs pos="0">
                    <a:srgbClr val="EE37BF"/>
                  </a:gs>
                  <a:gs pos="99000">
                    <a:srgbClr val="6124E8"/>
                  </a:gs>
                </a:gsLst>
                <a:lin ang="2700000" scaled="1"/>
              </a:gra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App</a:t>
          </a:r>
          <a:r>
            <a:rPr lang="pt-BR" sz="1800" baseline="0">
              <a:gradFill>
                <a:gsLst>
                  <a:gs pos="0">
                    <a:srgbClr val="EE37BF"/>
                  </a:gs>
                  <a:gs pos="99000">
                    <a:srgbClr val="6124E8"/>
                  </a:gs>
                </a:gsLst>
                <a:lin ang="2700000" scaled="1"/>
              </a:gra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 do Leão</a:t>
          </a:r>
          <a:endParaRPr lang="pt-BR" sz="1800">
            <a:gradFill>
              <a:gsLst>
                <a:gs pos="0">
                  <a:srgbClr val="EE37BF"/>
                </a:gs>
                <a:gs pos="99000">
                  <a:srgbClr val="6124E8"/>
                </a:gs>
              </a:gsLst>
              <a:lin ang="2700000" scaled="1"/>
            </a:gradFill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 editAs="absolute">
    <xdr:from>
      <xdr:col>0</xdr:col>
      <xdr:colOff>28575</xdr:colOff>
      <xdr:row>19</xdr:row>
      <xdr:rowOff>80964</xdr:rowOff>
    </xdr:from>
    <xdr:to>
      <xdr:col>0</xdr:col>
      <xdr:colOff>1990725</xdr:colOff>
      <xdr:row>21</xdr:row>
      <xdr:rowOff>66676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79D686A0-0563-4DD1-B44B-EA06C7CFED74}"/>
            </a:ext>
          </a:extLst>
        </xdr:cNvPr>
        <xdr:cNvSpPr/>
      </xdr:nvSpPr>
      <xdr:spPr>
        <a:xfrm>
          <a:off x="28575" y="4024314"/>
          <a:ext cx="1962150" cy="4048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980">
              <a:solidFill>
                <a:schemeClr val="lt1"/>
              </a:solidFill>
              <a:effectLst/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SYSTEM BY RUTE RIBEIRO 🦁</a:t>
          </a:r>
          <a:endParaRPr lang="pt-BR" sz="980">
            <a:effectLst/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  <a:p>
          <a:pPr algn="ctr"/>
          <a:endParaRPr lang="pt-BR" sz="1100"/>
        </a:p>
      </xdr:txBody>
    </xdr:sp>
    <xdr:clientData/>
  </xdr:twoCellAnchor>
  <xdr:twoCellAnchor editAs="absolute">
    <xdr:from>
      <xdr:col>0</xdr:col>
      <xdr:colOff>114299</xdr:colOff>
      <xdr:row>14</xdr:row>
      <xdr:rowOff>123825</xdr:rowOff>
    </xdr:from>
    <xdr:to>
      <xdr:col>0</xdr:col>
      <xdr:colOff>1766887</xdr:colOff>
      <xdr:row>16</xdr:row>
      <xdr:rowOff>190500</xdr:rowOff>
    </xdr:to>
    <xdr:sp macro="" textlink="">
      <xdr:nvSpPr>
        <xdr:cNvPr id="7" name="Retângulo: Cantos Arredondado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89CD0ED-BAD0-4A86-A9C7-602C533C788F}"/>
            </a:ext>
          </a:extLst>
        </xdr:cNvPr>
        <xdr:cNvSpPr/>
      </xdr:nvSpPr>
      <xdr:spPr>
        <a:xfrm>
          <a:off x="114299" y="30575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DEDUÇÕES</a:t>
          </a:r>
        </a:p>
      </xdr:txBody>
    </xdr:sp>
    <xdr:clientData/>
  </xdr:twoCellAnchor>
  <xdr:twoCellAnchor editAs="absolute">
    <xdr:from>
      <xdr:col>0</xdr:col>
      <xdr:colOff>407193</xdr:colOff>
      <xdr:row>2</xdr:row>
      <xdr:rowOff>76200</xdr:rowOff>
    </xdr:from>
    <xdr:to>
      <xdr:col>0</xdr:col>
      <xdr:colOff>1473993</xdr:colOff>
      <xdr:row>6</xdr:row>
      <xdr:rowOff>209550</xdr:rowOff>
    </xdr:to>
    <xdr:pic>
      <xdr:nvPicPr>
        <xdr:cNvPr id="8" name="Imagem 7" descr="Leão Ícones -5,269 ícones gratuitos">
          <a:extLst>
            <a:ext uri="{FF2B5EF4-FFF2-40B4-BE49-F238E27FC236}">
              <a16:creationId xmlns:a16="http://schemas.microsoft.com/office/drawing/2014/main" id="{3EF00048-4C44-4A24-9CA3-F64C71DDB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193" y="457200"/>
          <a:ext cx="10668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104775</xdr:colOff>
      <xdr:row>19</xdr:row>
      <xdr:rowOff>171450</xdr:rowOff>
    </xdr:from>
    <xdr:to>
      <xdr:col>0</xdr:col>
      <xdr:colOff>1914525</xdr:colOff>
      <xdr:row>19</xdr:row>
      <xdr:rowOff>171450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634A7C3C-6572-4160-A0CF-68EC81A7C18E}"/>
            </a:ext>
          </a:extLst>
        </xdr:cNvPr>
        <xdr:cNvCxnSpPr/>
      </xdr:nvCxnSpPr>
      <xdr:spPr>
        <a:xfrm>
          <a:off x="104775" y="4114800"/>
          <a:ext cx="1809750" cy="0"/>
        </a:xfrm>
        <a:prstGeom prst="line">
          <a:avLst/>
        </a:prstGeom>
        <a:ln w="9525">
          <a:solidFill>
            <a:srgbClr val="EE37B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114299</xdr:colOff>
      <xdr:row>16</xdr:row>
      <xdr:rowOff>200025</xdr:rowOff>
    </xdr:from>
    <xdr:to>
      <xdr:col>0</xdr:col>
      <xdr:colOff>1766887</xdr:colOff>
      <xdr:row>19</xdr:row>
      <xdr:rowOff>95250</xdr:rowOff>
    </xdr:to>
    <xdr:sp macro="" textlink="">
      <xdr:nvSpPr>
        <xdr:cNvPr id="10" name="Retângulo: Cantos Arredondados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3AAB798-A38D-491B-BD49-D32F8C88184B}"/>
            </a:ext>
          </a:extLst>
        </xdr:cNvPr>
        <xdr:cNvSpPr/>
      </xdr:nvSpPr>
      <xdr:spPr>
        <a:xfrm>
          <a:off x="114299" y="35528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RESUMO</a:t>
          </a:r>
        </a:p>
      </xdr:txBody>
    </xdr:sp>
    <xdr:clientData/>
  </xdr:twoCellAnchor>
  <xdr:twoCellAnchor editAs="absolute">
    <xdr:from>
      <xdr:col>3</xdr:col>
      <xdr:colOff>19050</xdr:colOff>
      <xdr:row>42</xdr:row>
      <xdr:rowOff>0</xdr:rowOff>
    </xdr:from>
    <xdr:to>
      <xdr:col>3</xdr:col>
      <xdr:colOff>2905125</xdr:colOff>
      <xdr:row>43</xdr:row>
      <xdr:rowOff>104775</xdr:rowOff>
    </xdr:to>
    <xdr:sp macro="" textlink="">
      <xdr:nvSpPr>
        <xdr:cNvPr id="13" name="Retângulo 1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8FFEB88-DECE-4D71-B721-64395416DC42}"/>
            </a:ext>
          </a:extLst>
        </xdr:cNvPr>
        <xdr:cNvSpPr/>
      </xdr:nvSpPr>
      <xdr:spPr>
        <a:xfrm>
          <a:off x="5229225" y="8610600"/>
          <a:ext cx="2886075" cy="295275"/>
        </a:xfrm>
        <a:prstGeom prst="rect">
          <a:avLst/>
        </a:prstGeom>
        <a:solidFill>
          <a:srgbClr val="AC75D5"/>
        </a:solidFill>
        <a:ln>
          <a:noFill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PRÓXIMO -&gt;</a:t>
          </a:r>
        </a:p>
      </xdr:txBody>
    </xdr:sp>
    <xdr:clientData/>
  </xdr:twoCellAnchor>
  <xdr:twoCellAnchor editAs="absolute">
    <xdr:from>
      <xdr:col>2</xdr:col>
      <xdr:colOff>9525</xdr:colOff>
      <xdr:row>42</xdr:row>
      <xdr:rowOff>0</xdr:rowOff>
    </xdr:from>
    <xdr:to>
      <xdr:col>2</xdr:col>
      <xdr:colOff>2895600</xdr:colOff>
      <xdr:row>43</xdr:row>
      <xdr:rowOff>104775</xdr:rowOff>
    </xdr:to>
    <xdr:sp macro="" textlink="">
      <xdr:nvSpPr>
        <xdr:cNvPr id="14" name="Retângulo 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FA9028-75A3-482E-AFA2-FE4604A55EFF}"/>
            </a:ext>
          </a:extLst>
        </xdr:cNvPr>
        <xdr:cNvSpPr/>
      </xdr:nvSpPr>
      <xdr:spPr>
        <a:xfrm>
          <a:off x="2305050" y="8610600"/>
          <a:ext cx="2886075" cy="295275"/>
        </a:xfrm>
        <a:prstGeom prst="rect">
          <a:avLst/>
        </a:prstGeom>
        <a:solidFill>
          <a:srgbClr val="AC75D5"/>
        </a:solidFill>
        <a:ln>
          <a:noFill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&lt;- ANTERIOR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114299</xdr:colOff>
      <xdr:row>7</xdr:row>
      <xdr:rowOff>57150</xdr:rowOff>
    </xdr:from>
    <xdr:to>
      <xdr:col>0</xdr:col>
      <xdr:colOff>1766887</xdr:colOff>
      <xdr:row>9</xdr:row>
      <xdr:rowOff>104775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1796D0-5D2A-4A97-B0F1-2A049DB5B3DE}"/>
            </a:ext>
          </a:extLst>
        </xdr:cNvPr>
        <xdr:cNvSpPr/>
      </xdr:nvSpPr>
      <xdr:spPr>
        <a:xfrm>
          <a:off x="114299" y="15716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TÍTULAR</a:t>
          </a:r>
        </a:p>
      </xdr:txBody>
    </xdr:sp>
    <xdr:clientData/>
  </xdr:twoCellAnchor>
  <xdr:twoCellAnchor editAs="absolute">
    <xdr:from>
      <xdr:col>0</xdr:col>
      <xdr:colOff>114393</xdr:colOff>
      <xdr:row>9</xdr:row>
      <xdr:rowOff>114188</xdr:rowOff>
    </xdr:from>
    <xdr:to>
      <xdr:col>0</xdr:col>
      <xdr:colOff>1766793</xdr:colOff>
      <xdr:row>11</xdr:row>
      <xdr:rowOff>162038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48388F2-4415-40D2-BEC4-7801BE4CDB51}"/>
            </a:ext>
          </a:extLst>
        </xdr:cNvPr>
        <xdr:cNvSpPr/>
      </xdr:nvSpPr>
      <xdr:spPr>
        <a:xfrm>
          <a:off x="114393" y="2066813"/>
          <a:ext cx="1652400" cy="4860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INFORMES</a:t>
          </a:r>
        </a:p>
      </xdr:txBody>
    </xdr:sp>
    <xdr:clientData/>
  </xdr:twoCellAnchor>
  <xdr:twoCellAnchor editAs="absolute">
    <xdr:from>
      <xdr:col>0</xdr:col>
      <xdr:colOff>114393</xdr:colOff>
      <xdr:row>11</xdr:row>
      <xdr:rowOff>171450</xdr:rowOff>
    </xdr:from>
    <xdr:to>
      <xdr:col>0</xdr:col>
      <xdr:colOff>1766793</xdr:colOff>
      <xdr:row>14</xdr:row>
      <xdr:rowOff>225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7A023A1-67C6-4D29-9763-509FDB148970}"/>
            </a:ext>
          </a:extLst>
        </xdr:cNvPr>
        <xdr:cNvSpPr/>
      </xdr:nvSpPr>
      <xdr:spPr>
        <a:xfrm>
          <a:off x="114393" y="2562225"/>
          <a:ext cx="1652400" cy="486000"/>
        </a:xfrm>
        <a:prstGeom prst="roundRect">
          <a:avLst>
            <a:gd name="adj" fmla="val 50000"/>
          </a:avLst>
        </a:prstGeom>
        <a:gradFill>
          <a:gsLst>
            <a:gs pos="0">
              <a:srgbClr val="EE37BF"/>
            </a:gs>
            <a:gs pos="100000">
              <a:srgbClr val="6124E8">
                <a:lumMod val="80000"/>
                <a:lumOff val="20000"/>
                <a:alpha val="79000"/>
              </a:srgbClr>
            </a:gs>
          </a:gsLst>
          <a:lin ang="0" scaled="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NOTAS</a:t>
          </a:r>
        </a:p>
      </xdr:txBody>
    </xdr:sp>
    <xdr:clientData/>
  </xdr:twoCellAnchor>
  <xdr:twoCellAnchor editAs="absolute">
    <xdr:from>
      <xdr:col>0</xdr:col>
      <xdr:colOff>40481</xdr:colOff>
      <xdr:row>0</xdr:row>
      <xdr:rowOff>0</xdr:rowOff>
    </xdr:from>
    <xdr:to>
      <xdr:col>0</xdr:col>
      <xdr:colOff>1840706</xdr:colOff>
      <xdr:row>2</xdr:row>
      <xdr:rowOff>161925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5074B590-A3F9-40A6-9BE4-B4382450F594}"/>
            </a:ext>
          </a:extLst>
        </xdr:cNvPr>
        <xdr:cNvSpPr/>
      </xdr:nvSpPr>
      <xdr:spPr>
        <a:xfrm>
          <a:off x="40481" y="0"/>
          <a:ext cx="1800225" cy="54292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800">
              <a:gradFill>
                <a:gsLst>
                  <a:gs pos="0">
                    <a:srgbClr val="EE37BF"/>
                  </a:gs>
                  <a:gs pos="99000">
                    <a:srgbClr val="6124E8"/>
                  </a:gs>
                </a:gsLst>
                <a:lin ang="2700000" scaled="1"/>
              </a:gra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App</a:t>
          </a:r>
          <a:r>
            <a:rPr lang="pt-BR" sz="1800" baseline="0">
              <a:gradFill>
                <a:gsLst>
                  <a:gs pos="0">
                    <a:srgbClr val="EE37BF"/>
                  </a:gs>
                  <a:gs pos="99000">
                    <a:srgbClr val="6124E8"/>
                  </a:gs>
                </a:gsLst>
                <a:lin ang="2700000" scaled="1"/>
              </a:gra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 do Leão</a:t>
          </a:r>
          <a:endParaRPr lang="pt-BR" sz="1800">
            <a:gradFill>
              <a:gsLst>
                <a:gs pos="0">
                  <a:srgbClr val="EE37BF"/>
                </a:gs>
                <a:gs pos="99000">
                  <a:srgbClr val="6124E8"/>
                </a:gs>
              </a:gsLst>
              <a:lin ang="2700000" scaled="1"/>
            </a:gradFill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 editAs="absolute">
    <xdr:from>
      <xdr:col>0</xdr:col>
      <xdr:colOff>28575</xdr:colOff>
      <xdr:row>18</xdr:row>
      <xdr:rowOff>100014</xdr:rowOff>
    </xdr:from>
    <xdr:to>
      <xdr:col>0</xdr:col>
      <xdr:colOff>1990725</xdr:colOff>
      <xdr:row>20</xdr:row>
      <xdr:rowOff>66676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19768CA4-E20E-45F7-A980-03A487C8BF4F}"/>
            </a:ext>
          </a:extLst>
        </xdr:cNvPr>
        <xdr:cNvSpPr/>
      </xdr:nvSpPr>
      <xdr:spPr>
        <a:xfrm>
          <a:off x="28575" y="4024314"/>
          <a:ext cx="1962150" cy="4048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980">
              <a:solidFill>
                <a:schemeClr val="lt1"/>
              </a:solidFill>
              <a:effectLst/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SYSTEM BY RUTE RIBEIRO 🦁</a:t>
          </a:r>
          <a:endParaRPr lang="pt-BR" sz="980">
            <a:effectLst/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  <a:p>
          <a:pPr algn="ctr"/>
          <a:endParaRPr lang="pt-BR" sz="1100"/>
        </a:p>
      </xdr:txBody>
    </xdr:sp>
    <xdr:clientData/>
  </xdr:twoCellAnchor>
  <xdr:twoCellAnchor editAs="absolute">
    <xdr:from>
      <xdr:col>0</xdr:col>
      <xdr:colOff>114299</xdr:colOff>
      <xdr:row>14</xdr:row>
      <xdr:rowOff>9525</xdr:rowOff>
    </xdr:from>
    <xdr:to>
      <xdr:col>0</xdr:col>
      <xdr:colOff>1766887</xdr:colOff>
      <xdr:row>16</xdr:row>
      <xdr:rowOff>57150</xdr:rowOff>
    </xdr:to>
    <xdr:sp macro="" textlink="">
      <xdr:nvSpPr>
        <xdr:cNvPr id="7" name="Retângulo: Cantos Arredondado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8E7B6EF-63F0-41F0-82F1-8E06F0E08675}"/>
            </a:ext>
          </a:extLst>
        </xdr:cNvPr>
        <xdr:cNvSpPr/>
      </xdr:nvSpPr>
      <xdr:spPr>
        <a:xfrm>
          <a:off x="114299" y="30575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DEDUÇÕES</a:t>
          </a:r>
        </a:p>
      </xdr:txBody>
    </xdr:sp>
    <xdr:clientData/>
  </xdr:twoCellAnchor>
  <xdr:twoCellAnchor editAs="absolute">
    <xdr:from>
      <xdr:col>0</xdr:col>
      <xdr:colOff>407193</xdr:colOff>
      <xdr:row>2</xdr:row>
      <xdr:rowOff>76200</xdr:rowOff>
    </xdr:from>
    <xdr:to>
      <xdr:col>0</xdr:col>
      <xdr:colOff>1473993</xdr:colOff>
      <xdr:row>7</xdr:row>
      <xdr:rowOff>19050</xdr:rowOff>
    </xdr:to>
    <xdr:pic>
      <xdr:nvPicPr>
        <xdr:cNvPr id="8" name="Imagem 7" descr="Leão Ícones -5,269 ícones gratuitos">
          <a:extLst>
            <a:ext uri="{FF2B5EF4-FFF2-40B4-BE49-F238E27FC236}">
              <a16:creationId xmlns:a16="http://schemas.microsoft.com/office/drawing/2014/main" id="{E1A94A3A-97A2-462A-AB46-7122C3C22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193" y="457200"/>
          <a:ext cx="10668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104775</xdr:colOff>
      <xdr:row>18</xdr:row>
      <xdr:rowOff>190500</xdr:rowOff>
    </xdr:from>
    <xdr:to>
      <xdr:col>0</xdr:col>
      <xdr:colOff>1914525</xdr:colOff>
      <xdr:row>18</xdr:row>
      <xdr:rowOff>190500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BD918080-4DFD-4840-91FE-B26131C8A933}"/>
            </a:ext>
          </a:extLst>
        </xdr:cNvPr>
        <xdr:cNvCxnSpPr/>
      </xdr:nvCxnSpPr>
      <xdr:spPr>
        <a:xfrm>
          <a:off x="104775" y="4114800"/>
          <a:ext cx="1809750" cy="0"/>
        </a:xfrm>
        <a:prstGeom prst="line">
          <a:avLst/>
        </a:prstGeom>
        <a:ln w="9525">
          <a:solidFill>
            <a:srgbClr val="EE37B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114299</xdr:colOff>
      <xdr:row>16</xdr:row>
      <xdr:rowOff>66675</xdr:rowOff>
    </xdr:from>
    <xdr:to>
      <xdr:col>0</xdr:col>
      <xdr:colOff>1766887</xdr:colOff>
      <xdr:row>18</xdr:row>
      <xdr:rowOff>114300</xdr:rowOff>
    </xdr:to>
    <xdr:sp macro="" textlink="">
      <xdr:nvSpPr>
        <xdr:cNvPr id="10" name="Retângulo: Cantos Arredondados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CBEB96F-C7F6-4849-A327-406C47BFCC1B}"/>
            </a:ext>
          </a:extLst>
        </xdr:cNvPr>
        <xdr:cNvSpPr/>
      </xdr:nvSpPr>
      <xdr:spPr>
        <a:xfrm>
          <a:off x="114299" y="35528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RESUMO</a:t>
          </a:r>
        </a:p>
      </xdr:txBody>
    </xdr:sp>
    <xdr:clientData/>
  </xdr:twoCellAnchor>
  <xdr:twoCellAnchor editAs="absolute">
    <xdr:from>
      <xdr:col>9</xdr:col>
      <xdr:colOff>95250</xdr:colOff>
      <xdr:row>40</xdr:row>
      <xdr:rowOff>19050</xdr:rowOff>
    </xdr:from>
    <xdr:to>
      <xdr:col>11</xdr:col>
      <xdr:colOff>1838325</xdr:colOff>
      <xdr:row>41</xdr:row>
      <xdr:rowOff>95250</xdr:rowOff>
    </xdr:to>
    <xdr:sp macro="" textlink="">
      <xdr:nvSpPr>
        <xdr:cNvPr id="11" name="Retângulo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316E4A-A692-4ADB-BB16-6B710ACB429B}"/>
            </a:ext>
          </a:extLst>
        </xdr:cNvPr>
        <xdr:cNvSpPr/>
      </xdr:nvSpPr>
      <xdr:spPr>
        <a:xfrm>
          <a:off x="9010650" y="8763000"/>
          <a:ext cx="2886075" cy="295275"/>
        </a:xfrm>
        <a:prstGeom prst="rect">
          <a:avLst/>
        </a:prstGeom>
        <a:solidFill>
          <a:srgbClr val="AC75D5"/>
        </a:solidFill>
        <a:ln>
          <a:noFill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PRÓXIMO -&gt;</a:t>
          </a:r>
        </a:p>
      </xdr:txBody>
    </xdr:sp>
    <xdr:clientData/>
  </xdr:twoCellAnchor>
  <xdr:twoCellAnchor editAs="absolute">
    <xdr:from>
      <xdr:col>6</xdr:col>
      <xdr:colOff>85725</xdr:colOff>
      <xdr:row>40</xdr:row>
      <xdr:rowOff>19050</xdr:rowOff>
    </xdr:from>
    <xdr:to>
      <xdr:col>9</xdr:col>
      <xdr:colOff>57150</xdr:colOff>
      <xdr:row>41</xdr:row>
      <xdr:rowOff>95250</xdr:rowOff>
    </xdr:to>
    <xdr:sp macro="" textlink="">
      <xdr:nvSpPr>
        <xdr:cNvPr id="12" name="Retângulo 1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02B9097-9188-447C-8AC6-466ABF791DBD}"/>
            </a:ext>
          </a:extLst>
        </xdr:cNvPr>
        <xdr:cNvSpPr/>
      </xdr:nvSpPr>
      <xdr:spPr>
        <a:xfrm>
          <a:off x="6086475" y="8763000"/>
          <a:ext cx="2886075" cy="295275"/>
        </a:xfrm>
        <a:prstGeom prst="rect">
          <a:avLst/>
        </a:prstGeom>
        <a:solidFill>
          <a:srgbClr val="AC75D5"/>
        </a:solidFill>
        <a:ln>
          <a:noFill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&lt;- ANTERIOR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114299</xdr:colOff>
      <xdr:row>7</xdr:row>
      <xdr:rowOff>57150</xdr:rowOff>
    </xdr:from>
    <xdr:to>
      <xdr:col>0</xdr:col>
      <xdr:colOff>1766887</xdr:colOff>
      <xdr:row>9</xdr:row>
      <xdr:rowOff>161925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66CC58-2B12-4C29-A5D4-5991C2262B34}"/>
            </a:ext>
          </a:extLst>
        </xdr:cNvPr>
        <xdr:cNvSpPr/>
      </xdr:nvSpPr>
      <xdr:spPr>
        <a:xfrm>
          <a:off x="114299" y="15716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TÍTULAR</a:t>
          </a:r>
        </a:p>
      </xdr:txBody>
    </xdr:sp>
    <xdr:clientData/>
  </xdr:twoCellAnchor>
  <xdr:twoCellAnchor editAs="absolute">
    <xdr:from>
      <xdr:col>0</xdr:col>
      <xdr:colOff>114393</xdr:colOff>
      <xdr:row>9</xdr:row>
      <xdr:rowOff>171338</xdr:rowOff>
    </xdr:from>
    <xdr:to>
      <xdr:col>0</xdr:col>
      <xdr:colOff>1766793</xdr:colOff>
      <xdr:row>12</xdr:row>
      <xdr:rowOff>85838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7A66712-7616-425F-B719-FC0AF8530C84}"/>
            </a:ext>
          </a:extLst>
        </xdr:cNvPr>
        <xdr:cNvSpPr/>
      </xdr:nvSpPr>
      <xdr:spPr>
        <a:xfrm>
          <a:off x="114393" y="2066813"/>
          <a:ext cx="1652400" cy="4860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INFORMES</a:t>
          </a:r>
        </a:p>
      </xdr:txBody>
    </xdr:sp>
    <xdr:clientData/>
  </xdr:twoCellAnchor>
  <xdr:twoCellAnchor editAs="absolute">
    <xdr:from>
      <xdr:col>0</xdr:col>
      <xdr:colOff>114393</xdr:colOff>
      <xdr:row>12</xdr:row>
      <xdr:rowOff>95250</xdr:rowOff>
    </xdr:from>
    <xdr:to>
      <xdr:col>0</xdr:col>
      <xdr:colOff>1766793</xdr:colOff>
      <xdr:row>15</xdr:row>
      <xdr:rowOff>9750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82A2312-BBC8-4268-B971-AF8B764309E5}"/>
            </a:ext>
          </a:extLst>
        </xdr:cNvPr>
        <xdr:cNvSpPr/>
      </xdr:nvSpPr>
      <xdr:spPr>
        <a:xfrm>
          <a:off x="114393" y="2562225"/>
          <a:ext cx="1652400" cy="4860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NOTAS</a:t>
          </a:r>
        </a:p>
      </xdr:txBody>
    </xdr:sp>
    <xdr:clientData/>
  </xdr:twoCellAnchor>
  <xdr:twoCellAnchor editAs="absolute">
    <xdr:from>
      <xdr:col>0</xdr:col>
      <xdr:colOff>40481</xdr:colOff>
      <xdr:row>0</xdr:row>
      <xdr:rowOff>0</xdr:rowOff>
    </xdr:from>
    <xdr:to>
      <xdr:col>0</xdr:col>
      <xdr:colOff>1840706</xdr:colOff>
      <xdr:row>2</xdr:row>
      <xdr:rowOff>161925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4B9343A9-805C-4158-A7E6-06E1F8D2E052}"/>
            </a:ext>
          </a:extLst>
        </xdr:cNvPr>
        <xdr:cNvSpPr/>
      </xdr:nvSpPr>
      <xdr:spPr>
        <a:xfrm>
          <a:off x="40481" y="0"/>
          <a:ext cx="1800225" cy="54292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800">
              <a:gradFill>
                <a:gsLst>
                  <a:gs pos="0">
                    <a:srgbClr val="EE37BF"/>
                  </a:gs>
                  <a:gs pos="99000">
                    <a:srgbClr val="6124E8"/>
                  </a:gs>
                </a:gsLst>
                <a:lin ang="2700000" scaled="1"/>
              </a:gra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App</a:t>
          </a:r>
          <a:r>
            <a:rPr lang="pt-BR" sz="1800" baseline="0">
              <a:gradFill>
                <a:gsLst>
                  <a:gs pos="0">
                    <a:srgbClr val="EE37BF"/>
                  </a:gs>
                  <a:gs pos="99000">
                    <a:srgbClr val="6124E8"/>
                  </a:gs>
                </a:gsLst>
                <a:lin ang="2700000" scaled="1"/>
              </a:gra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 do Leão</a:t>
          </a:r>
          <a:endParaRPr lang="pt-BR" sz="1800">
            <a:gradFill>
              <a:gsLst>
                <a:gs pos="0">
                  <a:srgbClr val="EE37BF"/>
                </a:gs>
                <a:gs pos="99000">
                  <a:srgbClr val="6124E8"/>
                </a:gs>
              </a:gsLst>
              <a:lin ang="2700000" scaled="1"/>
            </a:gradFill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 editAs="absolute">
    <xdr:from>
      <xdr:col>0</xdr:col>
      <xdr:colOff>28575</xdr:colOff>
      <xdr:row>20</xdr:row>
      <xdr:rowOff>33339</xdr:rowOff>
    </xdr:from>
    <xdr:to>
      <xdr:col>0</xdr:col>
      <xdr:colOff>1990725</xdr:colOff>
      <xdr:row>22</xdr:row>
      <xdr:rowOff>57151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748C3728-63C8-4B83-8419-0D070E7E2296}"/>
            </a:ext>
          </a:extLst>
        </xdr:cNvPr>
        <xdr:cNvSpPr/>
      </xdr:nvSpPr>
      <xdr:spPr>
        <a:xfrm>
          <a:off x="28575" y="4024314"/>
          <a:ext cx="1962150" cy="4048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980">
              <a:solidFill>
                <a:schemeClr val="lt1"/>
              </a:solidFill>
              <a:effectLst/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SYSTEM BY RUTE RIBEIRO 🦁</a:t>
          </a:r>
          <a:endParaRPr lang="pt-BR" sz="980">
            <a:effectLst/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  <a:p>
          <a:pPr algn="ctr"/>
          <a:endParaRPr lang="pt-BR" sz="1100"/>
        </a:p>
      </xdr:txBody>
    </xdr:sp>
    <xdr:clientData/>
  </xdr:twoCellAnchor>
  <xdr:twoCellAnchor editAs="absolute">
    <xdr:from>
      <xdr:col>0</xdr:col>
      <xdr:colOff>114299</xdr:colOff>
      <xdr:row>15</xdr:row>
      <xdr:rowOff>19050</xdr:rowOff>
    </xdr:from>
    <xdr:to>
      <xdr:col>0</xdr:col>
      <xdr:colOff>1766887</xdr:colOff>
      <xdr:row>17</xdr:row>
      <xdr:rowOff>123825</xdr:rowOff>
    </xdr:to>
    <xdr:sp macro="" textlink="">
      <xdr:nvSpPr>
        <xdr:cNvPr id="7" name="Retângulo: Cantos Arredondado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15D1C38-EF28-4063-AC3B-CDFB38B8AA59}"/>
            </a:ext>
          </a:extLst>
        </xdr:cNvPr>
        <xdr:cNvSpPr/>
      </xdr:nvSpPr>
      <xdr:spPr>
        <a:xfrm>
          <a:off x="114299" y="3057525"/>
          <a:ext cx="1652588" cy="485775"/>
        </a:xfrm>
        <a:prstGeom prst="roundRect">
          <a:avLst>
            <a:gd name="adj" fmla="val 50000"/>
          </a:avLst>
        </a:prstGeom>
        <a:gradFill>
          <a:gsLst>
            <a:gs pos="0">
              <a:srgbClr val="EE37BF"/>
            </a:gs>
            <a:gs pos="100000">
              <a:srgbClr val="6124E8">
                <a:lumMod val="80000"/>
                <a:lumOff val="20000"/>
                <a:alpha val="79000"/>
              </a:srgbClr>
            </a:gs>
          </a:gsLst>
          <a:lin ang="0" scaled="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DEDUÇÕES</a:t>
          </a:r>
        </a:p>
      </xdr:txBody>
    </xdr:sp>
    <xdr:clientData/>
  </xdr:twoCellAnchor>
  <xdr:twoCellAnchor editAs="absolute">
    <xdr:from>
      <xdr:col>0</xdr:col>
      <xdr:colOff>407193</xdr:colOff>
      <xdr:row>2</xdr:row>
      <xdr:rowOff>76200</xdr:rowOff>
    </xdr:from>
    <xdr:to>
      <xdr:col>0</xdr:col>
      <xdr:colOff>1473993</xdr:colOff>
      <xdr:row>7</xdr:row>
      <xdr:rowOff>19050</xdr:rowOff>
    </xdr:to>
    <xdr:pic>
      <xdr:nvPicPr>
        <xdr:cNvPr id="8" name="Imagem 7" descr="Leão Ícones -5,269 ícones gratuitos">
          <a:extLst>
            <a:ext uri="{FF2B5EF4-FFF2-40B4-BE49-F238E27FC236}">
              <a16:creationId xmlns:a16="http://schemas.microsoft.com/office/drawing/2014/main" id="{BA74C4B4-9A9E-4887-9D84-C8EB13C1B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193" y="457200"/>
          <a:ext cx="10668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104775</xdr:colOff>
      <xdr:row>20</xdr:row>
      <xdr:rowOff>123825</xdr:rowOff>
    </xdr:from>
    <xdr:to>
      <xdr:col>0</xdr:col>
      <xdr:colOff>1914525</xdr:colOff>
      <xdr:row>20</xdr:row>
      <xdr:rowOff>123825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A7EB4ABE-BEEE-4E6E-9939-B6ED6EBA42B2}"/>
            </a:ext>
          </a:extLst>
        </xdr:cNvPr>
        <xdr:cNvCxnSpPr/>
      </xdr:nvCxnSpPr>
      <xdr:spPr>
        <a:xfrm>
          <a:off x="104775" y="4114800"/>
          <a:ext cx="1809750" cy="0"/>
        </a:xfrm>
        <a:prstGeom prst="line">
          <a:avLst/>
        </a:prstGeom>
        <a:ln w="9525">
          <a:solidFill>
            <a:srgbClr val="EE37B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114299</xdr:colOff>
      <xdr:row>17</xdr:row>
      <xdr:rowOff>133350</xdr:rowOff>
    </xdr:from>
    <xdr:to>
      <xdr:col>0</xdr:col>
      <xdr:colOff>1766887</xdr:colOff>
      <xdr:row>20</xdr:row>
      <xdr:rowOff>47625</xdr:rowOff>
    </xdr:to>
    <xdr:sp macro="" textlink="">
      <xdr:nvSpPr>
        <xdr:cNvPr id="10" name="Retângulo: Cantos Arredondados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3B44EA0-89A1-47A0-8CCB-369EC1873070}"/>
            </a:ext>
          </a:extLst>
        </xdr:cNvPr>
        <xdr:cNvSpPr/>
      </xdr:nvSpPr>
      <xdr:spPr>
        <a:xfrm>
          <a:off x="114299" y="35528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RESUMO</a:t>
          </a:r>
        </a:p>
      </xdr:txBody>
    </xdr:sp>
    <xdr:clientData/>
  </xdr:twoCellAnchor>
  <xdr:twoCellAnchor editAs="absolute">
    <xdr:from>
      <xdr:col>5</xdr:col>
      <xdr:colOff>1362075</xdr:colOff>
      <xdr:row>45</xdr:row>
      <xdr:rowOff>9525</xdr:rowOff>
    </xdr:from>
    <xdr:to>
      <xdr:col>7</xdr:col>
      <xdr:colOff>66675</xdr:colOff>
      <xdr:row>46</xdr:row>
      <xdr:rowOff>114300</xdr:rowOff>
    </xdr:to>
    <xdr:sp macro="" textlink="">
      <xdr:nvSpPr>
        <xdr:cNvPr id="11" name="Retângulo 1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BA016B7-F088-4E06-9121-F12D3B6F05F5}"/>
            </a:ext>
          </a:extLst>
        </xdr:cNvPr>
        <xdr:cNvSpPr/>
      </xdr:nvSpPr>
      <xdr:spPr>
        <a:xfrm>
          <a:off x="7753350" y="8763000"/>
          <a:ext cx="2886075" cy="295275"/>
        </a:xfrm>
        <a:prstGeom prst="rect">
          <a:avLst/>
        </a:prstGeom>
        <a:solidFill>
          <a:srgbClr val="AC75D5"/>
        </a:solidFill>
        <a:ln>
          <a:noFill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PRÓXIMO -&gt;</a:t>
          </a:r>
        </a:p>
      </xdr:txBody>
    </xdr:sp>
    <xdr:clientData/>
  </xdr:twoCellAnchor>
  <xdr:twoCellAnchor editAs="absolute">
    <xdr:from>
      <xdr:col>3</xdr:col>
      <xdr:colOff>923925</xdr:colOff>
      <xdr:row>45</xdr:row>
      <xdr:rowOff>9525</xdr:rowOff>
    </xdr:from>
    <xdr:to>
      <xdr:col>5</xdr:col>
      <xdr:colOff>1323975</xdr:colOff>
      <xdr:row>46</xdr:row>
      <xdr:rowOff>114300</xdr:rowOff>
    </xdr:to>
    <xdr:sp macro="" textlink="">
      <xdr:nvSpPr>
        <xdr:cNvPr id="12" name="Retângulo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63F385D-A1A0-4C70-9B6A-154C38D09EE1}"/>
            </a:ext>
          </a:extLst>
        </xdr:cNvPr>
        <xdr:cNvSpPr/>
      </xdr:nvSpPr>
      <xdr:spPr>
        <a:xfrm>
          <a:off x="4829175" y="8763000"/>
          <a:ext cx="2886075" cy="295275"/>
        </a:xfrm>
        <a:prstGeom prst="rect">
          <a:avLst/>
        </a:prstGeom>
        <a:solidFill>
          <a:srgbClr val="AC75D5"/>
        </a:solidFill>
        <a:ln>
          <a:noFill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&lt;- ANTERIOR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114299</xdr:colOff>
      <xdr:row>7</xdr:row>
      <xdr:rowOff>19050</xdr:rowOff>
    </xdr:from>
    <xdr:to>
      <xdr:col>0</xdr:col>
      <xdr:colOff>1766887</xdr:colOff>
      <xdr:row>9</xdr:row>
      <xdr:rowOff>66675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70D744-57F7-4929-8A66-562A73333D25}"/>
            </a:ext>
          </a:extLst>
        </xdr:cNvPr>
        <xdr:cNvSpPr/>
      </xdr:nvSpPr>
      <xdr:spPr>
        <a:xfrm>
          <a:off x="114299" y="15716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TÍTULAR</a:t>
          </a:r>
        </a:p>
      </xdr:txBody>
    </xdr:sp>
    <xdr:clientData/>
  </xdr:twoCellAnchor>
  <xdr:twoCellAnchor editAs="absolute">
    <xdr:from>
      <xdr:col>0</xdr:col>
      <xdr:colOff>114393</xdr:colOff>
      <xdr:row>9</xdr:row>
      <xdr:rowOff>76088</xdr:rowOff>
    </xdr:from>
    <xdr:to>
      <xdr:col>0</xdr:col>
      <xdr:colOff>1766793</xdr:colOff>
      <xdr:row>11</xdr:row>
      <xdr:rowOff>123938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83578A6-F648-45A7-93FE-9A4522AC3C24}"/>
            </a:ext>
          </a:extLst>
        </xdr:cNvPr>
        <xdr:cNvSpPr/>
      </xdr:nvSpPr>
      <xdr:spPr>
        <a:xfrm>
          <a:off x="114393" y="2066813"/>
          <a:ext cx="1652400" cy="4860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INFORMES</a:t>
          </a:r>
        </a:p>
      </xdr:txBody>
    </xdr:sp>
    <xdr:clientData/>
  </xdr:twoCellAnchor>
  <xdr:twoCellAnchor editAs="absolute">
    <xdr:from>
      <xdr:col>0</xdr:col>
      <xdr:colOff>114393</xdr:colOff>
      <xdr:row>11</xdr:row>
      <xdr:rowOff>133350</xdr:rowOff>
    </xdr:from>
    <xdr:to>
      <xdr:col>0</xdr:col>
      <xdr:colOff>1766793</xdr:colOff>
      <xdr:row>13</xdr:row>
      <xdr:rowOff>181200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058C4F3-2577-45CE-9612-AD77FE7C4351}"/>
            </a:ext>
          </a:extLst>
        </xdr:cNvPr>
        <xdr:cNvSpPr/>
      </xdr:nvSpPr>
      <xdr:spPr>
        <a:xfrm>
          <a:off x="114393" y="2562225"/>
          <a:ext cx="1652400" cy="4860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NOTAS</a:t>
          </a:r>
        </a:p>
      </xdr:txBody>
    </xdr:sp>
    <xdr:clientData/>
  </xdr:twoCellAnchor>
  <xdr:twoCellAnchor editAs="absolute">
    <xdr:from>
      <xdr:col>0</xdr:col>
      <xdr:colOff>40481</xdr:colOff>
      <xdr:row>0</xdr:row>
      <xdr:rowOff>0</xdr:rowOff>
    </xdr:from>
    <xdr:to>
      <xdr:col>0</xdr:col>
      <xdr:colOff>1840706</xdr:colOff>
      <xdr:row>2</xdr:row>
      <xdr:rowOff>161925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789FE2CF-71D4-44E8-A541-1B810C1CCDA8}"/>
            </a:ext>
          </a:extLst>
        </xdr:cNvPr>
        <xdr:cNvSpPr/>
      </xdr:nvSpPr>
      <xdr:spPr>
        <a:xfrm>
          <a:off x="40481" y="0"/>
          <a:ext cx="1800225" cy="54292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800">
              <a:gradFill>
                <a:gsLst>
                  <a:gs pos="0">
                    <a:srgbClr val="EE37BF"/>
                  </a:gs>
                  <a:gs pos="99000">
                    <a:srgbClr val="6124E8"/>
                  </a:gs>
                </a:gsLst>
                <a:lin ang="2700000" scaled="1"/>
              </a:gra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App</a:t>
          </a:r>
          <a:r>
            <a:rPr lang="pt-BR" sz="1800" baseline="0">
              <a:gradFill>
                <a:gsLst>
                  <a:gs pos="0">
                    <a:srgbClr val="EE37BF"/>
                  </a:gs>
                  <a:gs pos="99000">
                    <a:srgbClr val="6124E8"/>
                  </a:gs>
                </a:gsLst>
                <a:lin ang="2700000" scaled="1"/>
              </a:gra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 do Leão</a:t>
          </a:r>
          <a:endParaRPr lang="pt-BR" sz="1800">
            <a:gradFill>
              <a:gsLst>
                <a:gs pos="0">
                  <a:srgbClr val="EE37BF"/>
                </a:gs>
                <a:gs pos="99000">
                  <a:srgbClr val="6124E8"/>
                </a:gs>
              </a:gsLst>
              <a:lin ang="2700000" scaled="1"/>
            </a:gradFill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 editAs="absolute">
    <xdr:from>
      <xdr:col>0</xdr:col>
      <xdr:colOff>28575</xdr:colOff>
      <xdr:row>18</xdr:row>
      <xdr:rowOff>109539</xdr:rowOff>
    </xdr:from>
    <xdr:to>
      <xdr:col>0</xdr:col>
      <xdr:colOff>1990725</xdr:colOff>
      <xdr:row>20</xdr:row>
      <xdr:rowOff>76201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2EB00902-C0FC-444E-A613-0879B710E651}"/>
            </a:ext>
          </a:extLst>
        </xdr:cNvPr>
        <xdr:cNvSpPr/>
      </xdr:nvSpPr>
      <xdr:spPr>
        <a:xfrm>
          <a:off x="28575" y="4024314"/>
          <a:ext cx="1962150" cy="4048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980">
              <a:solidFill>
                <a:schemeClr val="lt1"/>
              </a:solidFill>
              <a:effectLst/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SYSTEM BY RUTE RIBEIRO 🦁</a:t>
          </a:r>
          <a:endParaRPr lang="pt-BR" sz="980">
            <a:effectLst/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  <a:p>
          <a:pPr algn="ctr"/>
          <a:endParaRPr lang="pt-BR" sz="1100"/>
        </a:p>
      </xdr:txBody>
    </xdr:sp>
    <xdr:clientData/>
  </xdr:twoCellAnchor>
  <xdr:twoCellAnchor editAs="absolute">
    <xdr:from>
      <xdr:col>0</xdr:col>
      <xdr:colOff>114299</xdr:colOff>
      <xdr:row>13</xdr:row>
      <xdr:rowOff>190500</xdr:rowOff>
    </xdr:from>
    <xdr:to>
      <xdr:col>0</xdr:col>
      <xdr:colOff>1766887</xdr:colOff>
      <xdr:row>16</xdr:row>
      <xdr:rowOff>47625</xdr:rowOff>
    </xdr:to>
    <xdr:sp macro="" textlink="">
      <xdr:nvSpPr>
        <xdr:cNvPr id="7" name="Retângulo: Cantos Arredondado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715E1BD-AF1C-4E51-BD35-67CBEA44E13B}"/>
            </a:ext>
          </a:extLst>
        </xdr:cNvPr>
        <xdr:cNvSpPr/>
      </xdr:nvSpPr>
      <xdr:spPr>
        <a:xfrm>
          <a:off x="114299" y="30575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DEDUÇÕES</a:t>
          </a:r>
        </a:p>
      </xdr:txBody>
    </xdr:sp>
    <xdr:clientData/>
  </xdr:twoCellAnchor>
  <xdr:twoCellAnchor editAs="absolute">
    <xdr:from>
      <xdr:col>0</xdr:col>
      <xdr:colOff>407193</xdr:colOff>
      <xdr:row>2</xdr:row>
      <xdr:rowOff>76200</xdr:rowOff>
    </xdr:from>
    <xdr:to>
      <xdr:col>0</xdr:col>
      <xdr:colOff>1473993</xdr:colOff>
      <xdr:row>6</xdr:row>
      <xdr:rowOff>209550</xdr:rowOff>
    </xdr:to>
    <xdr:pic>
      <xdr:nvPicPr>
        <xdr:cNvPr id="8" name="Imagem 7" descr="Leão Ícones -5,269 ícones gratuitos">
          <a:extLst>
            <a:ext uri="{FF2B5EF4-FFF2-40B4-BE49-F238E27FC236}">
              <a16:creationId xmlns:a16="http://schemas.microsoft.com/office/drawing/2014/main" id="{89F2106A-CFE2-4035-B503-D59BC31FB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193" y="457200"/>
          <a:ext cx="10668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104775</xdr:colOff>
      <xdr:row>18</xdr:row>
      <xdr:rowOff>200025</xdr:rowOff>
    </xdr:from>
    <xdr:to>
      <xdr:col>0</xdr:col>
      <xdr:colOff>1914525</xdr:colOff>
      <xdr:row>18</xdr:row>
      <xdr:rowOff>200025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743E8CAC-26FA-42C9-9F7D-5132D2FACC6B}"/>
            </a:ext>
          </a:extLst>
        </xdr:cNvPr>
        <xdr:cNvCxnSpPr/>
      </xdr:nvCxnSpPr>
      <xdr:spPr>
        <a:xfrm>
          <a:off x="104775" y="4114800"/>
          <a:ext cx="1809750" cy="0"/>
        </a:xfrm>
        <a:prstGeom prst="line">
          <a:avLst/>
        </a:prstGeom>
        <a:ln w="9525">
          <a:solidFill>
            <a:srgbClr val="EE37B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114299</xdr:colOff>
      <xdr:row>16</xdr:row>
      <xdr:rowOff>57150</xdr:rowOff>
    </xdr:from>
    <xdr:to>
      <xdr:col>0</xdr:col>
      <xdr:colOff>1766887</xdr:colOff>
      <xdr:row>18</xdr:row>
      <xdr:rowOff>123825</xdr:rowOff>
    </xdr:to>
    <xdr:sp macro="" textlink="">
      <xdr:nvSpPr>
        <xdr:cNvPr id="10" name="Retângulo: Cantos Arredondados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9B7BB13-DF4A-4992-9962-BCF629248FD1}"/>
            </a:ext>
          </a:extLst>
        </xdr:cNvPr>
        <xdr:cNvSpPr/>
      </xdr:nvSpPr>
      <xdr:spPr>
        <a:xfrm>
          <a:off x="114299" y="3552825"/>
          <a:ext cx="1652588" cy="485775"/>
        </a:xfrm>
        <a:prstGeom prst="roundRect">
          <a:avLst>
            <a:gd name="adj" fmla="val 50000"/>
          </a:avLst>
        </a:prstGeom>
        <a:gradFill>
          <a:gsLst>
            <a:gs pos="0">
              <a:srgbClr val="EE37BF"/>
            </a:gs>
            <a:gs pos="100000">
              <a:srgbClr val="6124E8">
                <a:lumMod val="80000"/>
                <a:lumOff val="20000"/>
                <a:alpha val="79000"/>
              </a:srgbClr>
            </a:gs>
          </a:gsLst>
          <a:lin ang="0" scaled="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RESUMO</a:t>
          </a:r>
        </a:p>
      </xdr:txBody>
    </xdr:sp>
    <xdr:clientData/>
  </xdr:twoCellAnchor>
  <xdr:twoCellAnchor>
    <xdr:from>
      <xdr:col>1</xdr:col>
      <xdr:colOff>238125</xdr:colOff>
      <xdr:row>41</xdr:row>
      <xdr:rowOff>33337</xdr:rowOff>
    </xdr:from>
    <xdr:to>
      <xdr:col>4</xdr:col>
      <xdr:colOff>9525</xdr:colOff>
      <xdr:row>51</xdr:row>
      <xdr:rowOff>85725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2D216C8E-C65C-8992-94F1-E03AC820A8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247649</xdr:colOff>
      <xdr:row>68</xdr:row>
      <xdr:rowOff>52387</xdr:rowOff>
    </xdr:from>
    <xdr:to>
      <xdr:col>4</xdr:col>
      <xdr:colOff>19049</xdr:colOff>
      <xdr:row>80</xdr:row>
      <xdr:rowOff>152400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81029A1D-9CAF-6AA1-70E5-0ADC585A82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absolute">
    <xdr:from>
      <xdr:col>2</xdr:col>
      <xdr:colOff>0</xdr:colOff>
      <xdr:row>80</xdr:row>
      <xdr:rowOff>180975</xdr:rowOff>
    </xdr:from>
    <xdr:to>
      <xdr:col>2</xdr:col>
      <xdr:colOff>1685925</xdr:colOff>
      <xdr:row>82</xdr:row>
      <xdr:rowOff>104775</xdr:rowOff>
    </xdr:to>
    <xdr:sp macro="" textlink="">
      <xdr:nvSpPr>
        <xdr:cNvPr id="15" name="Retângulo 1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FE79E38-1538-408A-BC21-DC5F64761C95}"/>
            </a:ext>
          </a:extLst>
        </xdr:cNvPr>
        <xdr:cNvSpPr/>
      </xdr:nvSpPr>
      <xdr:spPr>
        <a:xfrm>
          <a:off x="2295525" y="16697325"/>
          <a:ext cx="1685925" cy="304800"/>
        </a:xfrm>
        <a:prstGeom prst="rect">
          <a:avLst/>
        </a:prstGeom>
        <a:solidFill>
          <a:srgbClr val="AC75D5"/>
        </a:solidFill>
        <a:ln>
          <a:noFill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&lt;- ANTERIOR</a:t>
          </a:r>
        </a:p>
      </xdr:txBody>
    </xdr:sp>
    <xdr:clientData/>
  </xdr:twoCellAnchor>
  <xdr:twoCellAnchor>
    <xdr:from>
      <xdr:col>2</xdr:col>
      <xdr:colOff>0</xdr:colOff>
      <xdr:row>22</xdr:row>
      <xdr:rowOff>33337</xdr:rowOff>
    </xdr:from>
    <xdr:to>
      <xdr:col>4</xdr:col>
      <xdr:colOff>0</xdr:colOff>
      <xdr:row>33</xdr:row>
      <xdr:rowOff>114300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9B9E93EC-4EB9-8BE0-56BF-A8CA73D9F0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D6674-4A25-4804-85B6-606B9F5B3DF1}">
  <dimension ref="A1:E25"/>
  <sheetViews>
    <sheetView showGridLines="0" showRowColHeaders="0" tabSelected="1" zoomScaleNormal="100" workbookViewId="0">
      <selection activeCell="D7" sqref="D7"/>
    </sheetView>
  </sheetViews>
  <sheetFormatPr defaultRowHeight="15" x14ac:dyDescent="0.25"/>
  <cols>
    <col min="1" max="1" width="30.7109375" customWidth="1"/>
    <col min="2" max="2" width="3.7109375" customWidth="1"/>
    <col min="3" max="4" width="43.7109375" customWidth="1"/>
  </cols>
  <sheetData>
    <row r="1" spans="1:5" x14ac:dyDescent="0.25">
      <c r="A1" s="1"/>
    </row>
    <row r="2" spans="1:5" x14ac:dyDescent="0.25">
      <c r="A2" s="1"/>
    </row>
    <row r="3" spans="1:5" ht="24.75" thickBot="1" x14ac:dyDescent="0.5">
      <c r="A3" s="1"/>
      <c r="C3" s="45" t="s">
        <v>0</v>
      </c>
      <c r="D3" s="46"/>
      <c r="E3" s="46"/>
    </row>
    <row r="4" spans="1:5" ht="17.25" thickTop="1" x14ac:dyDescent="0.3">
      <c r="A4" s="1"/>
      <c r="C4" s="94" t="s">
        <v>1</v>
      </c>
      <c r="D4" s="95"/>
      <c r="E4" s="95"/>
    </row>
    <row r="5" spans="1:5" x14ac:dyDescent="0.25">
      <c r="A5" s="1"/>
    </row>
    <row r="6" spans="1:5" ht="16.5" x14ac:dyDescent="0.25">
      <c r="A6" s="1"/>
      <c r="C6" s="2" t="s">
        <v>2</v>
      </c>
      <c r="D6" s="3"/>
    </row>
    <row r="7" spans="1:5" ht="16.5" x14ac:dyDescent="0.25">
      <c r="A7" s="1"/>
      <c r="C7" s="2" t="s">
        <v>3</v>
      </c>
      <c r="D7" s="106"/>
    </row>
    <row r="8" spans="1:5" ht="16.5" x14ac:dyDescent="0.25">
      <c r="A8" s="1"/>
      <c r="C8" s="2" t="s">
        <v>4</v>
      </c>
      <c r="D8" s="4"/>
    </row>
    <row r="9" spans="1:5" ht="16.5" x14ac:dyDescent="0.25">
      <c r="A9" s="1"/>
      <c r="C9" s="2" t="s">
        <v>5</v>
      </c>
      <c r="D9" s="5"/>
    </row>
    <row r="10" spans="1:5" ht="16.5" x14ac:dyDescent="0.25">
      <c r="A10" s="1"/>
      <c r="C10" s="2" t="s">
        <v>62</v>
      </c>
      <c r="D10" s="3"/>
    </row>
    <row r="11" spans="1:5" ht="16.5" x14ac:dyDescent="0.25">
      <c r="A11" s="1"/>
      <c r="C11" s="2" t="s">
        <v>6</v>
      </c>
      <c r="D11" s="3"/>
    </row>
    <row r="12" spans="1:5" ht="16.5" x14ac:dyDescent="0.25">
      <c r="A12" s="1"/>
      <c r="C12" s="2" t="s">
        <v>7</v>
      </c>
      <c r="D12" s="3"/>
    </row>
    <row r="13" spans="1:5" ht="16.5" x14ac:dyDescent="0.25">
      <c r="A13" s="1"/>
      <c r="C13" s="2" t="s">
        <v>8</v>
      </c>
      <c r="D13" s="6"/>
    </row>
    <row r="14" spans="1:5" ht="16.5" x14ac:dyDescent="0.25">
      <c r="A14" s="1"/>
      <c r="C14" s="2" t="s">
        <v>9</v>
      </c>
      <c r="D14" s="7"/>
    </row>
    <row r="15" spans="1:5" ht="16.5" x14ac:dyDescent="0.25">
      <c r="A15" s="1"/>
      <c r="C15" s="2" t="s">
        <v>10</v>
      </c>
      <c r="D15" s="8"/>
    </row>
    <row r="16" spans="1:5" ht="16.5" x14ac:dyDescent="0.25">
      <c r="A16" s="1"/>
      <c r="C16" s="2" t="s">
        <v>11</v>
      </c>
      <c r="D16" s="9"/>
    </row>
    <row r="17" spans="1:4" ht="16.5" x14ac:dyDescent="0.25">
      <c r="A17" s="1"/>
      <c r="C17" s="2" t="s">
        <v>12</v>
      </c>
      <c r="D17" s="3"/>
    </row>
    <row r="18" spans="1:4" ht="16.5" x14ac:dyDescent="0.25">
      <c r="A18" s="1"/>
      <c r="C18" s="2" t="s">
        <v>13</v>
      </c>
      <c r="D18" s="3"/>
    </row>
    <row r="19" spans="1:4" ht="16.5" x14ac:dyDescent="0.25">
      <c r="A19" s="1"/>
      <c r="C19" s="2" t="s">
        <v>14</v>
      </c>
      <c r="D19" s="3"/>
    </row>
    <row r="20" spans="1:4" x14ac:dyDescent="0.25">
      <c r="A20" s="1"/>
    </row>
    <row r="21" spans="1:4" x14ac:dyDescent="0.25">
      <c r="A21" s="1"/>
    </row>
    <row r="22" spans="1:4" x14ac:dyDescent="0.25">
      <c r="A22" s="1"/>
    </row>
    <row r="23" spans="1:4" x14ac:dyDescent="0.25">
      <c r="A23" s="1"/>
    </row>
    <row r="24" spans="1:4" x14ac:dyDescent="0.25">
      <c r="A24" s="1"/>
    </row>
    <row r="25" spans="1:4" x14ac:dyDescent="0.25">
      <c r="A25" s="1"/>
    </row>
  </sheetData>
  <sheetProtection sheet="1" objects="1" scenarios="1" selectLockedCells="1"/>
  <mergeCells count="1">
    <mergeCell ref="C4:E4"/>
  </mergeCells>
  <dataValidations count="1">
    <dataValidation type="list" allowBlank="1" showInputMessage="1" showErrorMessage="1" sqref="D17:D19" xr:uid="{7A14BD1E-BFAA-4D4F-B9BD-9D6D12C0CA43}">
      <formula1>"SIM,NÃO"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66887-3E19-42BE-ADFC-BDE4D005EB49}">
  <dimension ref="A1:E42"/>
  <sheetViews>
    <sheetView showGridLines="0" showRowColHeaders="0" zoomScaleNormal="100" workbookViewId="0">
      <selection activeCell="D10" sqref="D10"/>
    </sheetView>
  </sheetViews>
  <sheetFormatPr defaultRowHeight="15" x14ac:dyDescent="0.25"/>
  <cols>
    <col min="1" max="1" width="30.7109375" customWidth="1"/>
    <col min="2" max="2" width="3.7109375" customWidth="1"/>
    <col min="3" max="4" width="43.7109375" customWidth="1"/>
  </cols>
  <sheetData>
    <row r="1" spans="1:5" x14ac:dyDescent="0.25">
      <c r="A1" s="1"/>
    </row>
    <row r="2" spans="1:5" x14ac:dyDescent="0.25">
      <c r="A2" s="1"/>
    </row>
    <row r="3" spans="1:5" ht="24.75" thickBot="1" x14ac:dyDescent="0.5">
      <c r="A3" s="1"/>
      <c r="C3" s="98" t="s">
        <v>15</v>
      </c>
      <c r="D3" s="98"/>
      <c r="E3" s="98"/>
    </row>
    <row r="4" spans="1:5" ht="17.25" thickTop="1" x14ac:dyDescent="0.3">
      <c r="A4" s="1"/>
      <c r="C4" s="94" t="s">
        <v>16</v>
      </c>
      <c r="D4" s="95"/>
      <c r="E4" s="95"/>
    </row>
    <row r="5" spans="1:5" x14ac:dyDescent="0.25">
      <c r="A5" s="1"/>
    </row>
    <row r="6" spans="1:5" ht="17.25" x14ac:dyDescent="0.3">
      <c r="A6" s="1"/>
      <c r="C6" s="10" t="s">
        <v>17</v>
      </c>
    </row>
    <row r="7" spans="1:5" ht="17.25" x14ac:dyDescent="0.3">
      <c r="A7" s="1"/>
      <c r="C7" s="96">
        <f>SUM(D11,D16,D21,D26,D31,D36,D41)</f>
        <v>7886</v>
      </c>
      <c r="D7" s="97"/>
    </row>
    <row r="8" spans="1:5" x14ac:dyDescent="0.25">
      <c r="A8" s="1"/>
    </row>
    <row r="9" spans="1:5" x14ac:dyDescent="0.25">
      <c r="A9" s="1"/>
      <c r="C9" s="11" t="s">
        <v>18</v>
      </c>
    </row>
    <row r="10" spans="1:5" ht="16.5" x14ac:dyDescent="0.25">
      <c r="A10" s="1"/>
      <c r="C10" s="2" t="s">
        <v>19</v>
      </c>
      <c r="D10" s="3" t="s">
        <v>30</v>
      </c>
    </row>
    <row r="11" spans="1:5" ht="16.5" x14ac:dyDescent="0.25">
      <c r="A11" s="1"/>
      <c r="C11" s="2" t="s">
        <v>21</v>
      </c>
      <c r="D11" s="12">
        <v>1518</v>
      </c>
    </row>
    <row r="12" spans="1:5" ht="16.5" x14ac:dyDescent="0.25">
      <c r="A12" s="1"/>
      <c r="C12" s="2" t="s">
        <v>22</v>
      </c>
      <c r="D12" s="3"/>
    </row>
    <row r="13" spans="1:5" x14ac:dyDescent="0.25">
      <c r="A13" s="1"/>
    </row>
    <row r="14" spans="1:5" x14ac:dyDescent="0.25">
      <c r="A14" s="1"/>
      <c r="C14" s="11" t="s">
        <v>23</v>
      </c>
    </row>
    <row r="15" spans="1:5" ht="16.5" x14ac:dyDescent="0.25">
      <c r="A15" s="1"/>
      <c r="C15" s="2" t="s">
        <v>19</v>
      </c>
      <c r="D15" s="3" t="s">
        <v>24</v>
      </c>
    </row>
    <row r="16" spans="1:5" ht="16.5" x14ac:dyDescent="0.25">
      <c r="A16" s="1"/>
      <c r="C16" s="2" t="s">
        <v>21</v>
      </c>
      <c r="D16" s="12">
        <v>200</v>
      </c>
    </row>
    <row r="17" spans="1:4" ht="16.5" x14ac:dyDescent="0.25">
      <c r="A17" s="1"/>
      <c r="C17" s="2" t="s">
        <v>22</v>
      </c>
      <c r="D17" s="3"/>
    </row>
    <row r="18" spans="1:4" x14ac:dyDescent="0.25">
      <c r="A18" s="1"/>
    </row>
    <row r="19" spans="1:4" x14ac:dyDescent="0.25">
      <c r="A19" s="1"/>
      <c r="C19" s="11" t="s">
        <v>25</v>
      </c>
    </row>
    <row r="20" spans="1:4" ht="16.5" x14ac:dyDescent="0.25">
      <c r="A20" s="1"/>
      <c r="C20" s="2" t="s">
        <v>19</v>
      </c>
      <c r="D20" s="3" t="s">
        <v>26</v>
      </c>
    </row>
    <row r="21" spans="1:4" ht="16.5" x14ac:dyDescent="0.25">
      <c r="A21" s="1"/>
      <c r="C21" s="2" t="s">
        <v>21</v>
      </c>
      <c r="D21" s="12">
        <v>650</v>
      </c>
    </row>
    <row r="22" spans="1:4" ht="16.5" x14ac:dyDescent="0.25">
      <c r="A22" s="1"/>
      <c r="C22" s="2" t="s">
        <v>22</v>
      </c>
      <c r="D22" s="3"/>
    </row>
    <row r="23" spans="1:4" x14ac:dyDescent="0.25">
      <c r="A23" s="1"/>
    </row>
    <row r="24" spans="1:4" x14ac:dyDescent="0.25">
      <c r="A24" s="1"/>
      <c r="C24" s="11" t="s">
        <v>27</v>
      </c>
    </row>
    <row r="25" spans="1:4" ht="16.5" x14ac:dyDescent="0.25">
      <c r="A25" s="1"/>
      <c r="C25" s="2" t="s">
        <v>19</v>
      </c>
      <c r="D25" s="3" t="s">
        <v>79</v>
      </c>
    </row>
    <row r="26" spans="1:4" ht="16.5" x14ac:dyDescent="0.25">
      <c r="C26" s="2" t="s">
        <v>21</v>
      </c>
      <c r="D26" s="12">
        <v>1518</v>
      </c>
    </row>
    <row r="27" spans="1:4" ht="16.5" x14ac:dyDescent="0.25">
      <c r="C27" s="2" t="s">
        <v>22</v>
      </c>
      <c r="D27" s="3"/>
    </row>
    <row r="29" spans="1:4" x14ac:dyDescent="0.25">
      <c r="C29" s="11" t="s">
        <v>29</v>
      </c>
    </row>
    <row r="30" spans="1:4" ht="16.5" x14ac:dyDescent="0.25">
      <c r="C30" s="2" t="s">
        <v>19</v>
      </c>
      <c r="D30" s="3" t="s">
        <v>28</v>
      </c>
    </row>
    <row r="31" spans="1:4" ht="16.5" x14ac:dyDescent="0.25">
      <c r="C31" s="2" t="s">
        <v>21</v>
      </c>
      <c r="D31" s="12">
        <v>4000</v>
      </c>
    </row>
    <row r="32" spans="1:4" ht="16.5" x14ac:dyDescent="0.25">
      <c r="C32" s="2" t="s">
        <v>22</v>
      </c>
      <c r="D32" s="3"/>
    </row>
    <row r="34" spans="3:4" x14ac:dyDescent="0.25">
      <c r="C34" s="11" t="s">
        <v>31</v>
      </c>
    </row>
    <row r="35" spans="3:4" ht="16.5" x14ac:dyDescent="0.25">
      <c r="C35" s="2" t="s">
        <v>19</v>
      </c>
      <c r="D35" s="3"/>
    </row>
    <row r="36" spans="3:4" ht="16.5" x14ac:dyDescent="0.25">
      <c r="C36" s="2" t="s">
        <v>21</v>
      </c>
      <c r="D36" s="12"/>
    </row>
    <row r="37" spans="3:4" ht="16.5" x14ac:dyDescent="0.25">
      <c r="C37" s="2" t="s">
        <v>22</v>
      </c>
      <c r="D37" s="3"/>
    </row>
    <row r="39" spans="3:4" x14ac:dyDescent="0.25">
      <c r="C39" s="11" t="s">
        <v>32</v>
      </c>
    </row>
    <row r="40" spans="3:4" ht="16.5" x14ac:dyDescent="0.25">
      <c r="C40" s="2" t="s">
        <v>19</v>
      </c>
      <c r="D40" s="3"/>
    </row>
    <row r="41" spans="3:4" ht="16.5" x14ac:dyDescent="0.25">
      <c r="C41" s="2" t="s">
        <v>21</v>
      </c>
      <c r="D41" s="12"/>
    </row>
    <row r="42" spans="3:4" ht="16.5" x14ac:dyDescent="0.25">
      <c r="C42" s="2" t="s">
        <v>22</v>
      </c>
      <c r="D42" s="3"/>
    </row>
  </sheetData>
  <sheetProtection sheet="1" selectLockedCells="1"/>
  <mergeCells count="3">
    <mergeCell ref="C4:E4"/>
    <mergeCell ref="C7:D7"/>
    <mergeCell ref="C3:E3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C1CC277-1517-47C4-AF23-F76E09BF3E0A}">
          <x14:formula1>
            <xm:f>BANCOS!$A$2:$A$51</xm:f>
          </x14:formula1>
          <xm:sqref>D10 D15 D20 D25 D30 D35 D40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68FFD-6500-4DE9-87DC-5E182D670725}">
  <dimension ref="A1:P41"/>
  <sheetViews>
    <sheetView showGridLines="0" showRowColHeaders="0" zoomScaleNormal="100" workbookViewId="0">
      <selection activeCell="C9" sqref="C9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5" x14ac:dyDescent="0.25"/>
  <cols>
    <col min="1" max="1" width="30.7109375" customWidth="1"/>
    <col min="2" max="2" width="3.7109375" customWidth="1"/>
    <col min="3" max="3" width="11.85546875" bestFit="1" customWidth="1"/>
    <col min="4" max="4" width="14.42578125" bestFit="1" customWidth="1"/>
    <col min="5" max="5" width="12" customWidth="1"/>
    <col min="6" max="6" width="17.28515625" bestFit="1" customWidth="1"/>
    <col min="7" max="7" width="11.85546875" bestFit="1" customWidth="1"/>
    <col min="8" max="8" width="12.42578125" bestFit="1" customWidth="1"/>
    <col min="9" max="9" width="19.42578125" bestFit="1" customWidth="1"/>
    <col min="10" max="10" width="5.28515625" customWidth="1"/>
    <col min="11" max="11" width="11.85546875" bestFit="1" customWidth="1"/>
    <col min="12" max="12" width="30.28515625" bestFit="1" customWidth="1"/>
    <col min="13" max="14" width="14.42578125" bestFit="1" customWidth="1"/>
    <col min="15" max="15" width="13.7109375" bestFit="1" customWidth="1"/>
    <col min="16" max="16" width="22.7109375" bestFit="1" customWidth="1"/>
  </cols>
  <sheetData>
    <row r="1" spans="1:16" x14ac:dyDescent="0.25">
      <c r="A1" s="1"/>
    </row>
    <row r="2" spans="1:16" x14ac:dyDescent="0.25">
      <c r="A2" s="1"/>
    </row>
    <row r="3" spans="1:16" ht="24.75" thickBot="1" x14ac:dyDescent="0.5">
      <c r="A3" s="1"/>
      <c r="C3" s="100" t="s">
        <v>33</v>
      </c>
      <c r="D3" s="100"/>
      <c r="E3" s="100"/>
      <c r="F3" s="100"/>
      <c r="G3" s="100"/>
      <c r="H3" s="100"/>
      <c r="I3" s="100"/>
    </row>
    <row r="4" spans="1:16" ht="17.25" thickTop="1" x14ac:dyDescent="0.3">
      <c r="A4" s="1"/>
      <c r="C4" s="101" t="s">
        <v>34</v>
      </c>
      <c r="D4" s="101"/>
      <c r="E4" s="101"/>
      <c r="F4" s="101"/>
      <c r="G4" s="101"/>
      <c r="H4" s="101"/>
      <c r="I4" s="101"/>
    </row>
    <row r="5" spans="1:16" x14ac:dyDescent="0.25">
      <c r="A5" s="1"/>
    </row>
    <row r="6" spans="1:16" x14ac:dyDescent="0.25">
      <c r="A6" s="1"/>
    </row>
    <row r="7" spans="1:16" ht="17.25" x14ac:dyDescent="0.3">
      <c r="A7" s="1"/>
      <c r="C7" s="99" t="s">
        <v>35</v>
      </c>
      <c r="D7" s="99"/>
      <c r="E7" s="99"/>
      <c r="F7" s="99"/>
      <c r="G7" s="99"/>
      <c r="H7" s="99"/>
      <c r="I7" s="99"/>
      <c r="J7" s="34"/>
      <c r="K7" s="99" t="s">
        <v>120</v>
      </c>
      <c r="L7" s="99"/>
      <c r="M7" s="99"/>
      <c r="N7" s="99"/>
      <c r="O7" s="99"/>
      <c r="P7" s="99"/>
    </row>
    <row r="8" spans="1:16" ht="17.25" x14ac:dyDescent="0.3">
      <c r="A8" s="1"/>
      <c r="C8" s="35" t="s">
        <v>36</v>
      </c>
      <c r="D8" s="36" t="s">
        <v>37</v>
      </c>
      <c r="E8" s="37" t="s">
        <v>115</v>
      </c>
      <c r="F8" s="37" t="s">
        <v>116</v>
      </c>
      <c r="G8" s="37" t="s">
        <v>117</v>
      </c>
      <c r="H8" s="37" t="s">
        <v>118</v>
      </c>
      <c r="I8" s="37" t="s">
        <v>119</v>
      </c>
      <c r="J8" s="34"/>
      <c r="K8" s="35" t="s">
        <v>36</v>
      </c>
      <c r="L8" s="36" t="s">
        <v>37</v>
      </c>
      <c r="M8" s="37" t="s">
        <v>121</v>
      </c>
      <c r="N8" s="37" t="s">
        <v>38</v>
      </c>
      <c r="O8" s="37" t="s">
        <v>122</v>
      </c>
      <c r="P8" s="37" t="s">
        <v>123</v>
      </c>
    </row>
    <row r="9" spans="1:16" ht="17.25" x14ac:dyDescent="0.3">
      <c r="A9" s="1"/>
      <c r="C9" s="38">
        <v>45292</v>
      </c>
      <c r="D9" s="39" t="s">
        <v>39</v>
      </c>
      <c r="E9" s="40" t="s">
        <v>126</v>
      </c>
      <c r="F9" s="41">
        <v>1518</v>
      </c>
      <c r="G9" s="48">
        <f>IF(F9&lt;=1518,F9*0.075,
 IF(F9&lt;=2793.88,F9*0.09-15.18,
  IF(F9&lt;=4190.83,F9*0.12-78.38,
   IF(F9&lt;=8157.41,F9*0.14-141.05,"Acima do teto"))))</f>
        <v>113.85</v>
      </c>
      <c r="H9" s="48">
        <f>IF(F9&lt;=2112,0,
 IF(F9&lt;=2826.65,F9*0.075-158.4,
  IF(F9&lt;=3751.05,F9*0.15-370.4,
   IF(F9&lt;=4664.68,F9*0.225-651.73,
    F9*0.275-884.96))))</f>
        <v>0</v>
      </c>
      <c r="I9" s="48">
        <f>IF(F9 - G9 - H9 &lt; 0, 0, F9 - G9 - H9)</f>
        <v>1404.15</v>
      </c>
      <c r="J9" s="34"/>
      <c r="K9" s="38">
        <v>45871</v>
      </c>
      <c r="L9" s="39" t="s">
        <v>146</v>
      </c>
      <c r="M9" s="41" t="s">
        <v>147</v>
      </c>
      <c r="N9" s="41">
        <v>600</v>
      </c>
      <c r="O9" s="41" t="s">
        <v>48</v>
      </c>
      <c r="P9" s="41" t="s">
        <v>148</v>
      </c>
    </row>
    <row r="10" spans="1:16" ht="17.25" x14ac:dyDescent="0.3">
      <c r="A10" s="1"/>
      <c r="C10" s="38">
        <v>45537</v>
      </c>
      <c r="D10" s="42" t="s">
        <v>39</v>
      </c>
      <c r="E10" s="42" t="s">
        <v>126</v>
      </c>
      <c r="F10" s="43">
        <v>1543</v>
      </c>
      <c r="G10" s="93">
        <f>IF(F10&lt;=1518,F10*0.075,
 IF(F10&lt;=2793.88,F10*0.09-15.18,
  IF(F10&lt;=4190.83,F10*0.12-78.38,
   IF(F10&lt;=8157.41,F10*0.14-141.05,"Acima do teto"))))</f>
        <v>123.69</v>
      </c>
      <c r="H10" s="93">
        <f>IF(F10&lt;=2112,0,
 IF(F10&lt;=2826.65,F10*0.075-158.4,
  IF(F10&lt;=3751.05,F10*0.15-370.4,
   IF(F10&lt;=4664.68,F10*0.225-651.73,
    F10*0.275-884.96))))</f>
        <v>0</v>
      </c>
      <c r="I10" s="93">
        <f>IF(F10 - G10 - H10 &lt; 0, 0, F10 - G10 - H10)</f>
        <v>1419.31</v>
      </c>
      <c r="J10" s="34"/>
      <c r="K10" s="42"/>
      <c r="L10" s="42"/>
      <c r="M10" s="43"/>
      <c r="N10" s="44"/>
      <c r="O10" s="44"/>
      <c r="P10" s="44"/>
    </row>
    <row r="11" spans="1:16" ht="17.25" x14ac:dyDescent="0.3">
      <c r="A11" s="1"/>
      <c r="C11" s="38">
        <v>45568</v>
      </c>
      <c r="D11" s="39" t="s">
        <v>124</v>
      </c>
      <c r="E11" s="40" t="s">
        <v>127</v>
      </c>
      <c r="F11" s="41">
        <v>4567</v>
      </c>
      <c r="G11" s="48">
        <f t="shared" ref="G11:G39" si="0">IF(F11&lt;=1518,F11*0.075,
 IF(F11&lt;=2793.88,F11*0.09-15.18,
  IF(F11&lt;=4190.83,F11*0.12-78.38,
   IF(F11&lt;=8157.41,F11*0.14-141.05,"Acima do teto"))))</f>
        <v>498.3300000000001</v>
      </c>
      <c r="H11" s="48">
        <f t="shared" ref="H11:H39" si="1">IF(F11&lt;=2112,0,
 IF(F11&lt;=2826.65,F11*0.075-158.4,
  IF(F11&lt;=3751.05,F11*0.15-370.4,
   IF(F11&lt;=4664.68,F11*0.225-651.73,
    F11*0.275-884.96))))</f>
        <v>375.84500000000003</v>
      </c>
      <c r="I11" s="48">
        <f>IF(F11 - G11 - H11 &lt; 0, 0, F11 - G11 - H11)</f>
        <v>3692.8249999999998</v>
      </c>
      <c r="J11" s="34"/>
      <c r="K11" s="38"/>
      <c r="L11" s="39"/>
      <c r="M11" s="41"/>
      <c r="N11" s="41"/>
      <c r="O11" s="41"/>
      <c r="P11" s="41"/>
    </row>
    <row r="12" spans="1:16" ht="17.25" x14ac:dyDescent="0.3">
      <c r="A12" s="1"/>
      <c r="C12" s="38">
        <v>45630</v>
      </c>
      <c r="D12" s="42" t="s">
        <v>124</v>
      </c>
      <c r="E12" s="42" t="s">
        <v>127</v>
      </c>
      <c r="F12" s="43">
        <v>258</v>
      </c>
      <c r="G12" s="93">
        <f t="shared" si="0"/>
        <v>19.349999999999998</v>
      </c>
      <c r="H12" s="93">
        <f t="shared" si="1"/>
        <v>0</v>
      </c>
      <c r="I12" s="93">
        <f t="shared" ref="I12:I39" si="2">IF(F12 - G12 - H12 &lt; 0, 0, F12 - G12 - H12)</f>
        <v>238.65</v>
      </c>
      <c r="J12" s="34"/>
      <c r="K12" s="42"/>
      <c r="L12" s="42"/>
      <c r="M12" s="43"/>
      <c r="N12" s="44"/>
      <c r="O12" s="44"/>
      <c r="P12" s="44"/>
    </row>
    <row r="13" spans="1:16" ht="17.25" x14ac:dyDescent="0.3">
      <c r="A13" s="1"/>
      <c r="C13" s="38">
        <v>45631</v>
      </c>
      <c r="D13" s="39" t="s">
        <v>128</v>
      </c>
      <c r="E13" s="40" t="s">
        <v>129</v>
      </c>
      <c r="F13" s="41">
        <v>1456</v>
      </c>
      <c r="G13" s="48">
        <f t="shared" si="0"/>
        <v>109.2</v>
      </c>
      <c r="H13" s="48">
        <f>IF(F13&lt;=2112,0,
 IF(F13&lt;=2826.65,F13*0.075-158.4,
  IF(F13&lt;=3751.05,F13*0.15-370.4,
   IF(F13&lt;=4664.68,F13*0.225-651.73,
    F13*0.275-884.96))))</f>
        <v>0</v>
      </c>
      <c r="I13" s="48">
        <f t="shared" si="2"/>
        <v>1346.8</v>
      </c>
      <c r="J13" s="34"/>
      <c r="K13" s="38"/>
      <c r="L13" s="39"/>
      <c r="M13" s="41"/>
      <c r="N13" s="41"/>
      <c r="O13" s="41"/>
      <c r="P13" s="41"/>
    </row>
    <row r="14" spans="1:16" ht="17.25" x14ac:dyDescent="0.3">
      <c r="A14" s="1"/>
      <c r="C14" s="42"/>
      <c r="D14" s="42"/>
      <c r="E14" s="42"/>
      <c r="F14" s="43"/>
      <c r="G14" s="93">
        <f t="shared" si="0"/>
        <v>0</v>
      </c>
      <c r="H14" s="93">
        <f t="shared" si="1"/>
        <v>0</v>
      </c>
      <c r="I14" s="93">
        <f t="shared" si="2"/>
        <v>0</v>
      </c>
      <c r="J14" s="34"/>
      <c r="K14" s="42"/>
      <c r="L14" s="42"/>
      <c r="M14" s="43"/>
      <c r="N14" s="44"/>
      <c r="O14" s="44"/>
      <c r="P14" s="44"/>
    </row>
    <row r="15" spans="1:16" ht="17.25" x14ac:dyDescent="0.3">
      <c r="A15" s="1"/>
      <c r="C15" s="38"/>
      <c r="D15" s="39"/>
      <c r="E15" s="40"/>
      <c r="F15" s="41"/>
      <c r="G15" s="48">
        <f t="shared" si="0"/>
        <v>0</v>
      </c>
      <c r="H15" s="48">
        <f t="shared" si="1"/>
        <v>0</v>
      </c>
      <c r="I15" s="48">
        <f t="shared" si="2"/>
        <v>0</v>
      </c>
      <c r="J15" s="34"/>
      <c r="K15" s="38"/>
      <c r="L15" s="39"/>
      <c r="M15" s="41"/>
      <c r="N15" s="41"/>
      <c r="O15" s="41"/>
      <c r="P15" s="41"/>
    </row>
    <row r="16" spans="1:16" ht="17.25" x14ac:dyDescent="0.3">
      <c r="A16" s="1"/>
      <c r="C16" s="42"/>
      <c r="D16" s="42"/>
      <c r="E16" s="42"/>
      <c r="F16" s="43"/>
      <c r="G16" s="93">
        <f t="shared" si="0"/>
        <v>0</v>
      </c>
      <c r="H16" s="93">
        <f>IF(F16&lt;=2112,0,
 IF(F16&lt;=2826.65,F16*0.075-158.4,
  IF(F16&lt;=3751.05,F16*0.15-370.4,
   IF(F16&lt;=4664.68,F16*0.225-651.73,
    F16*0.275-884.96))))</f>
        <v>0</v>
      </c>
      <c r="I16" s="93">
        <f t="shared" si="2"/>
        <v>0</v>
      </c>
      <c r="J16" s="34"/>
      <c r="K16" s="42"/>
      <c r="L16" s="42"/>
      <c r="M16" s="43"/>
      <c r="N16" s="44"/>
      <c r="O16" s="44"/>
      <c r="P16" s="44"/>
    </row>
    <row r="17" spans="1:16" ht="17.25" x14ac:dyDescent="0.3">
      <c r="A17" s="1"/>
      <c r="C17" s="38"/>
      <c r="D17" s="39"/>
      <c r="E17" s="40"/>
      <c r="F17" s="41"/>
      <c r="G17" s="48">
        <f t="shared" si="0"/>
        <v>0</v>
      </c>
      <c r="H17" s="48">
        <f t="shared" si="1"/>
        <v>0</v>
      </c>
      <c r="I17" s="48">
        <f t="shared" si="2"/>
        <v>0</v>
      </c>
      <c r="J17" s="34"/>
      <c r="K17" s="38"/>
      <c r="L17" s="39"/>
      <c r="M17" s="41"/>
      <c r="N17" s="41"/>
      <c r="O17" s="41"/>
      <c r="P17" s="41"/>
    </row>
    <row r="18" spans="1:16" ht="17.25" x14ac:dyDescent="0.3">
      <c r="A18" s="1"/>
      <c r="C18" s="42"/>
      <c r="D18" s="42"/>
      <c r="E18" s="42"/>
      <c r="F18" s="43"/>
      <c r="G18" s="93">
        <f t="shared" si="0"/>
        <v>0</v>
      </c>
      <c r="H18" s="93">
        <f t="shared" si="1"/>
        <v>0</v>
      </c>
      <c r="I18" s="93">
        <f t="shared" si="2"/>
        <v>0</v>
      </c>
      <c r="J18" s="34"/>
      <c r="K18" s="42"/>
      <c r="L18" s="42"/>
      <c r="M18" s="43"/>
      <c r="N18" s="44"/>
      <c r="O18" s="44"/>
      <c r="P18" s="44"/>
    </row>
    <row r="19" spans="1:16" ht="17.25" x14ac:dyDescent="0.3">
      <c r="A19" s="1"/>
      <c r="C19" s="38"/>
      <c r="D19" s="39"/>
      <c r="E19" s="40"/>
      <c r="F19" s="41"/>
      <c r="G19" s="48">
        <f t="shared" si="0"/>
        <v>0</v>
      </c>
      <c r="H19" s="48">
        <f t="shared" si="1"/>
        <v>0</v>
      </c>
      <c r="I19" s="48">
        <f t="shared" si="2"/>
        <v>0</v>
      </c>
      <c r="J19" s="34"/>
      <c r="K19" s="38"/>
      <c r="L19" s="39"/>
      <c r="M19" s="41"/>
      <c r="N19" s="41"/>
      <c r="O19" s="41"/>
      <c r="P19" s="41"/>
    </row>
    <row r="20" spans="1:16" ht="17.25" x14ac:dyDescent="0.3">
      <c r="A20" s="1"/>
      <c r="C20" s="42"/>
      <c r="D20" s="42"/>
      <c r="E20" s="42"/>
      <c r="F20" s="43"/>
      <c r="G20" s="93">
        <f t="shared" si="0"/>
        <v>0</v>
      </c>
      <c r="H20" s="93">
        <f t="shared" si="1"/>
        <v>0</v>
      </c>
      <c r="I20" s="93">
        <f t="shared" si="2"/>
        <v>0</v>
      </c>
      <c r="J20" s="34"/>
      <c r="K20" s="42"/>
      <c r="L20" s="42"/>
      <c r="M20" s="43"/>
      <c r="N20" s="44"/>
      <c r="O20" s="44"/>
      <c r="P20" s="44"/>
    </row>
    <row r="21" spans="1:16" ht="17.25" x14ac:dyDescent="0.3">
      <c r="A21" s="1"/>
      <c r="C21" s="38"/>
      <c r="D21" s="39"/>
      <c r="E21" s="40"/>
      <c r="F21" s="41"/>
      <c r="G21" s="48">
        <f t="shared" si="0"/>
        <v>0</v>
      </c>
      <c r="H21" s="48">
        <f>IF(F21&lt;=2112,0,
 IF(F21&lt;=2826.65,F21*0.075-158.4,
  IF(F21&lt;=3751.05,F21*0.15-370.4,
   IF(F21&lt;=4664.68,F21*0.225-651.73,
    F21*0.275-884.96))))</f>
        <v>0</v>
      </c>
      <c r="I21" s="48">
        <f t="shared" si="2"/>
        <v>0</v>
      </c>
      <c r="J21" s="34"/>
      <c r="K21" s="38"/>
      <c r="L21" s="39"/>
      <c r="M21" s="41"/>
      <c r="N21" s="41"/>
      <c r="O21" s="41"/>
      <c r="P21" s="41"/>
    </row>
    <row r="22" spans="1:16" ht="17.25" x14ac:dyDescent="0.3">
      <c r="A22" s="1"/>
      <c r="C22" s="42"/>
      <c r="D22" s="42"/>
      <c r="E22" s="42"/>
      <c r="F22" s="43"/>
      <c r="G22" s="93">
        <f t="shared" si="0"/>
        <v>0</v>
      </c>
      <c r="H22" s="93">
        <f t="shared" si="1"/>
        <v>0</v>
      </c>
      <c r="I22" s="93">
        <f t="shared" si="2"/>
        <v>0</v>
      </c>
      <c r="J22" s="34"/>
      <c r="K22" s="42"/>
      <c r="L22" s="42"/>
      <c r="M22" s="43"/>
      <c r="N22" s="44"/>
      <c r="O22" s="44"/>
      <c r="P22" s="44"/>
    </row>
    <row r="23" spans="1:16" ht="17.25" x14ac:dyDescent="0.3">
      <c r="A23" s="1"/>
      <c r="C23" s="38"/>
      <c r="D23" s="39"/>
      <c r="E23" s="40"/>
      <c r="F23" s="41"/>
      <c r="G23" s="48">
        <f t="shared" si="0"/>
        <v>0</v>
      </c>
      <c r="H23" s="48">
        <f t="shared" si="1"/>
        <v>0</v>
      </c>
      <c r="I23" s="48">
        <f t="shared" si="2"/>
        <v>0</v>
      </c>
      <c r="J23" s="34"/>
      <c r="K23" s="38"/>
      <c r="L23" s="39"/>
      <c r="M23" s="41"/>
      <c r="N23" s="41"/>
      <c r="O23" s="41"/>
      <c r="P23" s="41"/>
    </row>
    <row r="24" spans="1:16" ht="17.25" x14ac:dyDescent="0.3">
      <c r="A24" s="1"/>
      <c r="C24" s="42"/>
      <c r="D24" s="42"/>
      <c r="E24" s="42"/>
      <c r="F24" s="43"/>
      <c r="G24" s="93">
        <f t="shared" si="0"/>
        <v>0</v>
      </c>
      <c r="H24" s="93">
        <f t="shared" si="1"/>
        <v>0</v>
      </c>
      <c r="I24" s="93">
        <f t="shared" si="2"/>
        <v>0</v>
      </c>
      <c r="J24" s="34"/>
      <c r="K24" s="42"/>
      <c r="L24" s="42"/>
      <c r="M24" s="43"/>
      <c r="N24" s="44"/>
      <c r="O24" s="44"/>
      <c r="P24" s="44"/>
    </row>
    <row r="25" spans="1:16" ht="17.25" x14ac:dyDescent="0.3">
      <c r="A25" s="1"/>
      <c r="C25" s="38"/>
      <c r="D25" s="39"/>
      <c r="E25" s="40"/>
      <c r="F25" s="41"/>
      <c r="G25" s="48">
        <f t="shared" si="0"/>
        <v>0</v>
      </c>
      <c r="H25" s="48">
        <f t="shared" si="1"/>
        <v>0</v>
      </c>
      <c r="I25" s="48">
        <f t="shared" si="2"/>
        <v>0</v>
      </c>
      <c r="J25" s="34"/>
      <c r="K25" s="38"/>
      <c r="L25" s="39"/>
      <c r="M25" s="41"/>
      <c r="N25" s="41"/>
      <c r="O25" s="41"/>
      <c r="P25" s="41"/>
    </row>
    <row r="26" spans="1:16" ht="17.25" x14ac:dyDescent="0.3">
      <c r="C26" s="42"/>
      <c r="D26" s="42"/>
      <c r="E26" s="42"/>
      <c r="F26" s="43"/>
      <c r="G26" s="93">
        <f t="shared" si="0"/>
        <v>0</v>
      </c>
      <c r="H26" s="93">
        <f t="shared" si="1"/>
        <v>0</v>
      </c>
      <c r="I26" s="93">
        <f t="shared" si="2"/>
        <v>0</v>
      </c>
      <c r="J26" s="34"/>
      <c r="K26" s="42"/>
      <c r="L26" s="42"/>
      <c r="M26" s="43"/>
      <c r="N26" s="44"/>
      <c r="O26" s="44"/>
      <c r="P26" s="44"/>
    </row>
    <row r="27" spans="1:16" ht="17.25" x14ac:dyDescent="0.3">
      <c r="C27" s="38"/>
      <c r="D27" s="39"/>
      <c r="E27" s="40"/>
      <c r="F27" s="41"/>
      <c r="G27" s="48">
        <f t="shared" si="0"/>
        <v>0</v>
      </c>
      <c r="H27" s="48">
        <f t="shared" si="1"/>
        <v>0</v>
      </c>
      <c r="I27" s="48">
        <f t="shared" si="2"/>
        <v>0</v>
      </c>
      <c r="J27" s="34"/>
      <c r="K27" s="38"/>
      <c r="L27" s="39"/>
      <c r="M27" s="41"/>
      <c r="N27" s="41"/>
      <c r="O27" s="41"/>
      <c r="P27" s="41"/>
    </row>
    <row r="28" spans="1:16" ht="17.25" x14ac:dyDescent="0.3">
      <c r="C28" s="42"/>
      <c r="D28" s="42"/>
      <c r="E28" s="42"/>
      <c r="F28" s="43"/>
      <c r="G28" s="93">
        <f t="shared" si="0"/>
        <v>0</v>
      </c>
      <c r="H28" s="93">
        <f t="shared" si="1"/>
        <v>0</v>
      </c>
      <c r="I28" s="93">
        <f t="shared" si="2"/>
        <v>0</v>
      </c>
      <c r="J28" s="34"/>
      <c r="K28" s="42"/>
      <c r="L28" s="42"/>
      <c r="M28" s="43"/>
      <c r="N28" s="44"/>
      <c r="O28" s="44"/>
      <c r="P28" s="44"/>
    </row>
    <row r="29" spans="1:16" ht="17.25" x14ac:dyDescent="0.3">
      <c r="C29" s="38"/>
      <c r="D29" s="39"/>
      <c r="E29" s="40"/>
      <c r="F29" s="41"/>
      <c r="G29" s="48">
        <f t="shared" si="0"/>
        <v>0</v>
      </c>
      <c r="H29" s="48">
        <f t="shared" si="1"/>
        <v>0</v>
      </c>
      <c r="I29" s="48">
        <f t="shared" si="2"/>
        <v>0</v>
      </c>
      <c r="J29" s="34"/>
      <c r="K29" s="38"/>
      <c r="L29" s="39"/>
      <c r="M29" s="41"/>
      <c r="N29" s="41"/>
      <c r="O29" s="41"/>
      <c r="P29" s="41"/>
    </row>
    <row r="30" spans="1:16" ht="17.25" x14ac:dyDescent="0.3">
      <c r="C30" s="42"/>
      <c r="D30" s="42"/>
      <c r="E30" s="42"/>
      <c r="F30" s="43"/>
      <c r="G30" s="93">
        <f t="shared" si="0"/>
        <v>0</v>
      </c>
      <c r="H30" s="93">
        <f t="shared" si="1"/>
        <v>0</v>
      </c>
      <c r="I30" s="93">
        <f t="shared" si="2"/>
        <v>0</v>
      </c>
      <c r="J30" s="34"/>
      <c r="K30" s="42"/>
      <c r="L30" s="42"/>
      <c r="M30" s="43"/>
      <c r="N30" s="44"/>
      <c r="O30" s="44"/>
      <c r="P30" s="44"/>
    </row>
    <row r="31" spans="1:16" ht="17.25" x14ac:dyDescent="0.3">
      <c r="C31" s="38"/>
      <c r="D31" s="39"/>
      <c r="E31" s="40"/>
      <c r="F31" s="41"/>
      <c r="G31" s="48">
        <f t="shared" si="0"/>
        <v>0</v>
      </c>
      <c r="H31" s="48">
        <f t="shared" si="1"/>
        <v>0</v>
      </c>
      <c r="I31" s="48">
        <f t="shared" si="2"/>
        <v>0</v>
      </c>
      <c r="J31" s="34"/>
      <c r="K31" s="38"/>
      <c r="L31" s="39"/>
      <c r="M31" s="41"/>
      <c r="N31" s="41"/>
      <c r="O31" s="41"/>
      <c r="P31" s="41"/>
    </row>
    <row r="32" spans="1:16" ht="17.25" x14ac:dyDescent="0.3">
      <c r="C32" s="42"/>
      <c r="D32" s="42"/>
      <c r="E32" s="42"/>
      <c r="F32" s="43"/>
      <c r="G32" s="93">
        <f t="shared" si="0"/>
        <v>0</v>
      </c>
      <c r="H32" s="93">
        <f t="shared" si="1"/>
        <v>0</v>
      </c>
      <c r="I32" s="93">
        <f t="shared" si="2"/>
        <v>0</v>
      </c>
      <c r="J32" s="34"/>
      <c r="K32" s="42"/>
      <c r="L32" s="42"/>
      <c r="M32" s="43"/>
      <c r="N32" s="44"/>
      <c r="O32" s="44"/>
      <c r="P32" s="44"/>
    </row>
    <row r="33" spans="3:16" ht="17.25" x14ac:dyDescent="0.3">
      <c r="C33" s="38"/>
      <c r="D33" s="39"/>
      <c r="E33" s="40"/>
      <c r="F33" s="41"/>
      <c r="G33" s="48">
        <f t="shared" si="0"/>
        <v>0</v>
      </c>
      <c r="H33" s="48">
        <f t="shared" si="1"/>
        <v>0</v>
      </c>
      <c r="I33" s="48">
        <f t="shared" si="2"/>
        <v>0</v>
      </c>
      <c r="J33" s="34"/>
      <c r="K33" s="38"/>
      <c r="L33" s="39"/>
      <c r="M33" s="41"/>
      <c r="N33" s="41"/>
      <c r="O33" s="41"/>
      <c r="P33" s="41"/>
    </row>
    <row r="34" spans="3:16" ht="17.25" x14ac:dyDescent="0.3">
      <c r="C34" s="42"/>
      <c r="D34" s="42"/>
      <c r="E34" s="42"/>
      <c r="F34" s="43"/>
      <c r="G34" s="93">
        <f t="shared" si="0"/>
        <v>0</v>
      </c>
      <c r="H34" s="93">
        <f t="shared" si="1"/>
        <v>0</v>
      </c>
      <c r="I34" s="93">
        <f t="shared" si="2"/>
        <v>0</v>
      </c>
      <c r="J34" s="34"/>
      <c r="K34" s="42"/>
      <c r="L34" s="42"/>
      <c r="M34" s="43"/>
      <c r="N34" s="44"/>
      <c r="O34" s="44"/>
      <c r="P34" s="44"/>
    </row>
    <row r="35" spans="3:16" ht="17.25" x14ac:dyDescent="0.3">
      <c r="C35" s="38"/>
      <c r="D35" s="39"/>
      <c r="E35" s="40"/>
      <c r="F35" s="41"/>
      <c r="G35" s="48">
        <f t="shared" si="0"/>
        <v>0</v>
      </c>
      <c r="H35" s="48">
        <f t="shared" si="1"/>
        <v>0</v>
      </c>
      <c r="I35" s="48">
        <f t="shared" si="2"/>
        <v>0</v>
      </c>
      <c r="J35" s="34"/>
      <c r="K35" s="38"/>
      <c r="L35" s="39"/>
      <c r="M35" s="41"/>
      <c r="N35" s="41"/>
      <c r="O35" s="41"/>
      <c r="P35" s="41"/>
    </row>
    <row r="36" spans="3:16" ht="17.25" x14ac:dyDescent="0.3">
      <c r="C36" s="42"/>
      <c r="D36" s="42"/>
      <c r="E36" s="42"/>
      <c r="F36" s="43"/>
      <c r="G36" s="93">
        <f t="shared" si="0"/>
        <v>0</v>
      </c>
      <c r="H36" s="93">
        <f t="shared" si="1"/>
        <v>0</v>
      </c>
      <c r="I36" s="93">
        <f t="shared" si="2"/>
        <v>0</v>
      </c>
      <c r="J36" s="34"/>
      <c r="K36" s="42"/>
      <c r="L36" s="42"/>
      <c r="M36" s="43"/>
      <c r="N36" s="44"/>
      <c r="O36" s="44"/>
      <c r="P36" s="44"/>
    </row>
    <row r="37" spans="3:16" ht="17.25" x14ac:dyDescent="0.3">
      <c r="C37" s="38"/>
      <c r="D37" s="39"/>
      <c r="E37" s="40"/>
      <c r="F37" s="41"/>
      <c r="G37" s="48">
        <f>IF(F37&lt;=1518,F37*0.075,
 IF(F37&lt;=2793.88,F37*0.09-15.18,
  IF(F37&lt;=4190.83,F37*0.12-78.38,
   IF(F37&lt;=8157.41,F37*0.14-141.05,"Acima do teto"))))</f>
        <v>0</v>
      </c>
      <c r="H37" s="48">
        <f t="shared" si="1"/>
        <v>0</v>
      </c>
      <c r="I37" s="48">
        <f t="shared" si="2"/>
        <v>0</v>
      </c>
      <c r="J37" s="34"/>
      <c r="K37" s="38"/>
      <c r="L37" s="39"/>
      <c r="M37" s="41"/>
      <c r="N37" s="41"/>
      <c r="O37" s="41"/>
      <c r="P37" s="41"/>
    </row>
    <row r="38" spans="3:16" ht="17.25" x14ac:dyDescent="0.3">
      <c r="C38" s="42"/>
      <c r="D38" s="42"/>
      <c r="E38" s="42"/>
      <c r="F38" s="43"/>
      <c r="G38" s="93">
        <f t="shared" si="0"/>
        <v>0</v>
      </c>
      <c r="H38" s="93">
        <f t="shared" si="1"/>
        <v>0</v>
      </c>
      <c r="I38" s="93">
        <f t="shared" si="2"/>
        <v>0</v>
      </c>
      <c r="J38" s="34"/>
      <c r="K38" s="42"/>
      <c r="L38" s="42"/>
      <c r="M38" s="43"/>
      <c r="N38" s="44"/>
      <c r="O38" s="44"/>
      <c r="P38" s="44"/>
    </row>
    <row r="39" spans="3:16" ht="17.25" x14ac:dyDescent="0.3">
      <c r="C39" s="38"/>
      <c r="D39" s="39"/>
      <c r="E39" s="40"/>
      <c r="F39" s="41"/>
      <c r="G39" s="48">
        <f t="shared" si="0"/>
        <v>0</v>
      </c>
      <c r="H39" s="48">
        <f t="shared" si="1"/>
        <v>0</v>
      </c>
      <c r="I39" s="48">
        <f t="shared" si="2"/>
        <v>0</v>
      </c>
      <c r="J39" s="34"/>
      <c r="K39" s="38"/>
      <c r="L39" s="39"/>
      <c r="M39" s="41"/>
      <c r="N39" s="41"/>
      <c r="O39" s="41"/>
      <c r="P39" s="41"/>
    </row>
    <row r="40" spans="3:16" ht="17.25" x14ac:dyDescent="0.3">
      <c r="C40" s="57"/>
      <c r="D40" s="57"/>
      <c r="E40" s="57"/>
      <c r="F40" s="61">
        <f>SUM(F9:F39)</f>
        <v>9342</v>
      </c>
      <c r="G40" s="60">
        <f>SUM(G9:G39)</f>
        <v>864.42000000000019</v>
      </c>
      <c r="H40" s="60">
        <f>SUM(H9:H39)</f>
        <v>375.84500000000003</v>
      </c>
      <c r="I40" s="60">
        <f>SUM(I9:I39)</f>
        <v>8101.7349999999997</v>
      </c>
      <c r="J40" s="34"/>
      <c r="K40" s="57"/>
      <c r="L40" s="57"/>
      <c r="M40" s="58"/>
      <c r="N40" s="59">
        <f>SUM(N9:N39)</f>
        <v>600</v>
      </c>
      <c r="O40" s="59"/>
      <c r="P40" s="59"/>
    </row>
    <row r="41" spans="3:16" ht="17.25" x14ac:dyDescent="0.3">
      <c r="H41" s="47"/>
    </row>
  </sheetData>
  <sheetProtection sheet="1" selectLockedCells="1"/>
  <mergeCells count="4">
    <mergeCell ref="K7:P7"/>
    <mergeCell ref="C3:I3"/>
    <mergeCell ref="C4:I4"/>
    <mergeCell ref="C7:I7"/>
  </mergeCells>
  <dataValidations count="6">
    <dataValidation type="list" allowBlank="1" showInputMessage="1" showErrorMessage="1" sqref="D9:D40 L40" xr:uid="{0752DA90-F75B-458C-98A7-5C8D0738109E}">
      <formula1>"HOLHERITE,CNJP,FREELANCE"</formula1>
    </dataValidation>
    <dataValidation type="list" allowBlank="1" showInputMessage="1" showErrorMessage="1" sqref="O9:O40" xr:uid="{88D58F7B-1B6A-45B7-981A-5C73E40584B4}">
      <formula1>"SIM,NÃO"</formula1>
    </dataValidation>
    <dataValidation type="list" allowBlank="1" showInputMessage="1" showErrorMessage="1" sqref="P40" xr:uid="{923F3FDA-BDA2-4B3F-8205-501A083828E4}">
      <formula1>"Despesa Médica,Educação,Previdência Privada ,Pensão Alimentícia ,Depende"</formula1>
    </dataValidation>
    <dataValidation type="list" allowBlank="1" showInputMessage="1" showErrorMessage="1" sqref="E9:E40" xr:uid="{FE9AF16A-B423-4FDB-9AE1-AFE6DFA507EA}">
      <formula1>"EMPRESA,CLIENTE, CLT"</formula1>
    </dataValidation>
    <dataValidation type="list" allowBlank="1" showInputMessage="1" showErrorMessage="1" sqref="L9:L39" xr:uid="{3611F9F1-D9D1-4023-81B5-77CD9B08BF9D}">
      <mc:AlternateContent xmlns:x12ac="http://schemas.microsoft.com/office/spreadsheetml/2011/1/ac" xmlns:mc="http://schemas.openxmlformats.org/markup-compatibility/2006">
        <mc:Choice Requires="x12ac">
          <x12ac:list>"Saúde (consultas, exames, planos)"," Educação (mensalidades, materiais)", Previdência privada, Dependentes,Doações, Despesas gerais (pra controle)</x12ac:list>
        </mc:Choice>
        <mc:Fallback>
          <formula1>"Saúde (consultas, exames, planos), Educação (mensalidades, materiais), Previdência privada, Dependentes,Doações, Despesas gerais (pra controle)"</formula1>
        </mc:Fallback>
      </mc:AlternateContent>
    </dataValidation>
    <dataValidation type="list" allowBlank="1" showInputMessage="1" showErrorMessage="1" sqref="P9:P39" xr:uid="{E36DCBD6-7333-4CB7-A090-F0DC2B95D7C6}">
      <formula1>"Despesa Médica,Educação,Previdência Privada ,Pensão Alimentícia ,Depende, Outros"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04E06-88CB-4D5F-9DFC-662545334776}">
  <dimension ref="A1:I45"/>
  <sheetViews>
    <sheetView showGridLines="0" showRowColHeaders="0" zoomScaleNormal="100" workbookViewId="0">
      <selection activeCell="F11" sqref="F11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5" x14ac:dyDescent="0.25"/>
  <cols>
    <col min="1" max="1" width="30.7109375" customWidth="1"/>
    <col min="2" max="2" width="3.7109375" customWidth="1"/>
    <col min="3" max="3" width="24.140625" bestFit="1" customWidth="1"/>
    <col min="4" max="4" width="16.28515625" bestFit="1" customWidth="1"/>
    <col min="5" max="5" width="21" bestFit="1" customWidth="1"/>
    <col min="6" max="6" width="32.85546875" style="15" bestFit="1" customWidth="1"/>
    <col min="7" max="7" width="29.85546875" bestFit="1" customWidth="1"/>
    <col min="8" max="8" width="25.85546875" bestFit="1" customWidth="1"/>
    <col min="9" max="9" width="27.42578125" bestFit="1" customWidth="1"/>
  </cols>
  <sheetData>
    <row r="1" spans="1:9" x14ac:dyDescent="0.25">
      <c r="A1" s="1"/>
    </row>
    <row r="2" spans="1:9" x14ac:dyDescent="0.25">
      <c r="A2" s="1"/>
    </row>
    <row r="3" spans="1:9" ht="24.75" thickBot="1" x14ac:dyDescent="0.5">
      <c r="A3" s="1"/>
      <c r="C3" s="102" t="s">
        <v>40</v>
      </c>
      <c r="D3" s="102"/>
      <c r="E3" s="102"/>
    </row>
    <row r="4" spans="1:9" ht="17.25" thickTop="1" x14ac:dyDescent="0.3">
      <c r="A4" s="1"/>
      <c r="C4" s="94" t="s">
        <v>41</v>
      </c>
      <c r="D4" s="95"/>
      <c r="E4" s="95"/>
    </row>
    <row r="5" spans="1:9" x14ac:dyDescent="0.25">
      <c r="A5" s="1"/>
    </row>
    <row r="6" spans="1:9" x14ac:dyDescent="0.25">
      <c r="A6" s="1"/>
    </row>
    <row r="7" spans="1:9" ht="17.25" x14ac:dyDescent="0.3">
      <c r="A7" s="1"/>
      <c r="C7" s="82" t="s">
        <v>42</v>
      </c>
      <c r="D7" s="83" t="s">
        <v>43</v>
      </c>
      <c r="E7" s="83" t="s">
        <v>44</v>
      </c>
      <c r="F7" s="84" t="s">
        <v>45</v>
      </c>
      <c r="G7" s="83" t="s">
        <v>49</v>
      </c>
      <c r="H7" s="83" t="s">
        <v>46</v>
      </c>
      <c r="I7" s="85" t="s">
        <v>47</v>
      </c>
    </row>
    <row r="8" spans="1:9" x14ac:dyDescent="0.25">
      <c r="A8" s="1"/>
      <c r="C8" s="62"/>
      <c r="D8" s="63"/>
      <c r="E8" s="64"/>
      <c r="F8" s="65"/>
      <c r="G8" s="65" t="str">
        <f>IF(F8="NÃO","⚠ Verificar comprovante",IF(F8="SIM","✔ OK",IF(F8="N/A","-","")))</f>
        <v/>
      </c>
      <c r="H8" s="66"/>
      <c r="I8" s="67"/>
    </row>
    <row r="9" spans="1:9" x14ac:dyDescent="0.25">
      <c r="A9" s="1"/>
      <c r="C9" s="68"/>
      <c r="D9" s="69"/>
      <c r="E9" s="70"/>
      <c r="F9" s="71"/>
      <c r="G9" s="71" t="str">
        <f t="shared" ref="G9:G44" si="0">IF(F9="NÃO","⚠ Verificar comprovante",IF(F9="SIM","✔ OK",IF(F9="N/A","-","")))</f>
        <v/>
      </c>
      <c r="H9" s="72"/>
      <c r="I9" s="73"/>
    </row>
    <row r="10" spans="1:9" x14ac:dyDescent="0.25">
      <c r="A10" s="1"/>
      <c r="C10" s="62"/>
      <c r="D10" s="63"/>
      <c r="E10" s="64"/>
      <c r="F10" s="65"/>
      <c r="G10" s="65" t="str">
        <f t="shared" si="0"/>
        <v/>
      </c>
      <c r="H10" s="66"/>
      <c r="I10" s="67"/>
    </row>
    <row r="11" spans="1:9" x14ac:dyDescent="0.25">
      <c r="A11" s="1"/>
      <c r="C11" s="68"/>
      <c r="D11" s="69"/>
      <c r="E11" s="70"/>
      <c r="F11" s="71"/>
      <c r="G11" s="71" t="str">
        <f t="shared" si="0"/>
        <v/>
      </c>
      <c r="H11" s="74"/>
      <c r="I11" s="73"/>
    </row>
    <row r="12" spans="1:9" x14ac:dyDescent="0.25">
      <c r="A12" s="1"/>
      <c r="C12" s="62"/>
      <c r="D12" s="63"/>
      <c r="E12" s="64"/>
      <c r="F12" s="65"/>
      <c r="G12" s="65" t="str">
        <f t="shared" si="0"/>
        <v/>
      </c>
      <c r="H12" s="65"/>
      <c r="I12" s="67"/>
    </row>
    <row r="13" spans="1:9" x14ac:dyDescent="0.25">
      <c r="A13" s="1"/>
      <c r="C13" s="75"/>
      <c r="D13" s="76"/>
      <c r="E13" s="77"/>
      <c r="F13" s="78"/>
      <c r="G13" s="71" t="str">
        <f t="shared" si="0"/>
        <v/>
      </c>
      <c r="H13" s="79"/>
      <c r="I13" s="80"/>
    </row>
    <row r="14" spans="1:9" x14ac:dyDescent="0.25">
      <c r="A14" s="1"/>
      <c r="C14" s="62"/>
      <c r="D14" s="63"/>
      <c r="E14" s="64"/>
      <c r="F14" s="65"/>
      <c r="G14" s="65" t="str">
        <f t="shared" si="0"/>
        <v/>
      </c>
      <c r="H14" s="66"/>
      <c r="I14" s="67"/>
    </row>
    <row r="15" spans="1:9" x14ac:dyDescent="0.25">
      <c r="A15" s="1"/>
      <c r="C15" s="68"/>
      <c r="D15" s="69"/>
      <c r="E15" s="70"/>
      <c r="F15" s="74"/>
      <c r="G15" s="74" t="str">
        <f t="shared" si="0"/>
        <v/>
      </c>
      <c r="H15" s="72"/>
      <c r="I15" s="73"/>
    </row>
    <row r="16" spans="1:9" x14ac:dyDescent="0.25">
      <c r="A16" s="1"/>
      <c r="C16" s="62"/>
      <c r="D16" s="63"/>
      <c r="E16" s="64"/>
      <c r="F16" s="65"/>
      <c r="G16" s="65" t="str">
        <f t="shared" si="0"/>
        <v/>
      </c>
      <c r="H16" s="66"/>
      <c r="I16" s="67"/>
    </row>
    <row r="17" spans="1:9" x14ac:dyDescent="0.25">
      <c r="A17" s="1"/>
      <c r="C17" s="68"/>
      <c r="D17" s="69"/>
      <c r="E17" s="70"/>
      <c r="F17" s="74"/>
      <c r="G17" s="74" t="str">
        <f t="shared" si="0"/>
        <v/>
      </c>
      <c r="H17" s="74"/>
      <c r="I17" s="73"/>
    </row>
    <row r="18" spans="1:9" x14ac:dyDescent="0.25">
      <c r="A18" s="1"/>
      <c r="C18" s="62"/>
      <c r="D18" s="63"/>
      <c r="E18" s="64"/>
      <c r="F18" s="65"/>
      <c r="G18" s="65" t="str">
        <f t="shared" si="0"/>
        <v/>
      </c>
      <c r="H18" s="65"/>
      <c r="I18" s="67"/>
    </row>
    <row r="19" spans="1:9" x14ac:dyDescent="0.25">
      <c r="A19" s="1"/>
      <c r="C19" s="75"/>
      <c r="D19" s="75"/>
      <c r="E19" s="75"/>
      <c r="F19" s="81"/>
      <c r="G19" s="81" t="str">
        <f t="shared" si="0"/>
        <v/>
      </c>
      <c r="H19" s="75"/>
      <c r="I19" s="75"/>
    </row>
    <row r="20" spans="1:9" x14ac:dyDescent="0.25">
      <c r="A20" s="1"/>
      <c r="C20" s="62"/>
      <c r="D20" s="63"/>
      <c r="E20" s="64"/>
      <c r="F20" s="65"/>
      <c r="G20" s="65" t="str">
        <f t="shared" si="0"/>
        <v/>
      </c>
      <c r="H20" s="66"/>
      <c r="I20" s="67"/>
    </row>
    <row r="21" spans="1:9" x14ac:dyDescent="0.25">
      <c r="A21" s="1"/>
      <c r="C21" s="75"/>
      <c r="D21" s="75"/>
      <c r="E21" s="75"/>
      <c r="F21" s="81"/>
      <c r="G21" s="81" t="str">
        <f t="shared" si="0"/>
        <v/>
      </c>
      <c r="H21" s="75"/>
      <c r="I21" s="75"/>
    </row>
    <row r="22" spans="1:9" x14ac:dyDescent="0.25">
      <c r="A22" s="1"/>
      <c r="C22" s="62"/>
      <c r="D22" s="63"/>
      <c r="E22" s="64"/>
      <c r="F22" s="65"/>
      <c r="G22" s="65" t="str">
        <f t="shared" si="0"/>
        <v/>
      </c>
      <c r="H22" s="66"/>
      <c r="I22" s="67"/>
    </row>
    <row r="23" spans="1:9" x14ac:dyDescent="0.25">
      <c r="A23" s="1"/>
      <c r="C23" s="75"/>
      <c r="D23" s="75"/>
      <c r="E23" s="75"/>
      <c r="F23" s="81"/>
      <c r="G23" s="81" t="str">
        <f t="shared" si="0"/>
        <v/>
      </c>
      <c r="H23" s="75"/>
      <c r="I23" s="75"/>
    </row>
    <row r="24" spans="1:9" x14ac:dyDescent="0.25">
      <c r="A24" s="1"/>
      <c r="C24" s="62"/>
      <c r="D24" s="63"/>
      <c r="E24" s="64"/>
      <c r="F24" s="65"/>
      <c r="G24" s="65" t="str">
        <f t="shared" si="0"/>
        <v/>
      </c>
      <c r="H24" s="66"/>
      <c r="I24" s="67"/>
    </row>
    <row r="25" spans="1:9" x14ac:dyDescent="0.25">
      <c r="C25" s="75"/>
      <c r="D25" s="75"/>
      <c r="E25" s="75"/>
      <c r="F25" s="81"/>
      <c r="G25" s="81" t="str">
        <f t="shared" si="0"/>
        <v/>
      </c>
      <c r="H25" s="75"/>
      <c r="I25" s="75"/>
    </row>
    <row r="26" spans="1:9" x14ac:dyDescent="0.25">
      <c r="C26" s="62"/>
      <c r="D26" s="63"/>
      <c r="E26" s="64"/>
      <c r="F26" s="65"/>
      <c r="G26" s="65" t="str">
        <f t="shared" si="0"/>
        <v/>
      </c>
      <c r="H26" s="66"/>
      <c r="I26" s="67"/>
    </row>
    <row r="27" spans="1:9" x14ac:dyDescent="0.25">
      <c r="C27" s="75"/>
      <c r="D27" s="75"/>
      <c r="E27" s="75"/>
      <c r="F27" s="81"/>
      <c r="G27" s="81" t="str">
        <f t="shared" si="0"/>
        <v/>
      </c>
      <c r="H27" s="75"/>
      <c r="I27" s="75"/>
    </row>
    <row r="28" spans="1:9" x14ac:dyDescent="0.25">
      <c r="C28" s="62"/>
      <c r="D28" s="63"/>
      <c r="E28" s="64"/>
      <c r="F28" s="65"/>
      <c r="G28" s="65" t="str">
        <f t="shared" si="0"/>
        <v/>
      </c>
      <c r="H28" s="66"/>
      <c r="I28" s="67"/>
    </row>
    <row r="29" spans="1:9" x14ac:dyDescent="0.25">
      <c r="C29" s="75"/>
      <c r="D29" s="75"/>
      <c r="E29" s="75"/>
      <c r="F29" s="81"/>
      <c r="G29" s="81" t="str">
        <f t="shared" si="0"/>
        <v/>
      </c>
      <c r="H29" s="75"/>
      <c r="I29" s="75"/>
    </row>
    <row r="30" spans="1:9" x14ac:dyDescent="0.25">
      <c r="C30" s="62"/>
      <c r="D30" s="63"/>
      <c r="E30" s="64"/>
      <c r="F30" s="65"/>
      <c r="G30" s="65" t="str">
        <f t="shared" si="0"/>
        <v/>
      </c>
      <c r="H30" s="66"/>
      <c r="I30" s="67"/>
    </row>
    <row r="31" spans="1:9" x14ac:dyDescent="0.25">
      <c r="C31" s="75"/>
      <c r="D31" s="75"/>
      <c r="E31" s="75"/>
      <c r="F31" s="81"/>
      <c r="G31" s="81" t="str">
        <f t="shared" si="0"/>
        <v/>
      </c>
      <c r="H31" s="75"/>
      <c r="I31" s="75"/>
    </row>
    <row r="32" spans="1:9" x14ac:dyDescent="0.25">
      <c r="C32" s="62"/>
      <c r="D32" s="63"/>
      <c r="E32" s="64"/>
      <c r="F32" s="65"/>
      <c r="G32" s="65" t="str">
        <f t="shared" si="0"/>
        <v/>
      </c>
      <c r="H32" s="66"/>
      <c r="I32" s="67"/>
    </row>
    <row r="33" spans="3:9" x14ac:dyDescent="0.25">
      <c r="C33" s="75"/>
      <c r="D33" s="75"/>
      <c r="E33" s="75"/>
      <c r="F33" s="81"/>
      <c r="G33" s="81" t="str">
        <f t="shared" si="0"/>
        <v/>
      </c>
      <c r="H33" s="75"/>
      <c r="I33" s="75"/>
    </row>
    <row r="34" spans="3:9" x14ac:dyDescent="0.25">
      <c r="C34" s="62"/>
      <c r="D34" s="63"/>
      <c r="E34" s="64"/>
      <c r="F34" s="65"/>
      <c r="G34" s="65" t="str">
        <f t="shared" si="0"/>
        <v/>
      </c>
      <c r="H34" s="66"/>
      <c r="I34" s="67"/>
    </row>
    <row r="35" spans="3:9" x14ac:dyDescent="0.25">
      <c r="C35" s="75"/>
      <c r="D35" s="75"/>
      <c r="E35" s="75"/>
      <c r="F35" s="81"/>
      <c r="G35" s="81" t="str">
        <f t="shared" si="0"/>
        <v/>
      </c>
      <c r="H35" s="75"/>
      <c r="I35" s="75"/>
    </row>
    <row r="36" spans="3:9" x14ac:dyDescent="0.25">
      <c r="C36" s="62"/>
      <c r="D36" s="63"/>
      <c r="E36" s="64"/>
      <c r="F36" s="65"/>
      <c r="G36" s="65" t="str">
        <f t="shared" si="0"/>
        <v/>
      </c>
      <c r="H36" s="66"/>
      <c r="I36" s="67"/>
    </row>
    <row r="37" spans="3:9" x14ac:dyDescent="0.25">
      <c r="C37" s="75"/>
      <c r="D37" s="75"/>
      <c r="E37" s="75"/>
      <c r="F37" s="81"/>
      <c r="G37" s="81" t="str">
        <f t="shared" si="0"/>
        <v/>
      </c>
      <c r="H37" s="75"/>
      <c r="I37" s="75"/>
    </row>
    <row r="38" spans="3:9" x14ac:dyDescent="0.25">
      <c r="C38" s="62"/>
      <c r="D38" s="63"/>
      <c r="E38" s="64"/>
      <c r="F38" s="65"/>
      <c r="G38" s="65" t="str">
        <f t="shared" si="0"/>
        <v/>
      </c>
      <c r="H38" s="66"/>
      <c r="I38" s="67"/>
    </row>
    <row r="39" spans="3:9" x14ac:dyDescent="0.25">
      <c r="C39" s="75"/>
      <c r="D39" s="75"/>
      <c r="E39" s="75"/>
      <c r="F39" s="81"/>
      <c r="G39" s="81" t="str">
        <f t="shared" si="0"/>
        <v/>
      </c>
      <c r="H39" s="75"/>
      <c r="I39" s="75"/>
    </row>
    <row r="40" spans="3:9" x14ac:dyDescent="0.25">
      <c r="C40" s="62"/>
      <c r="D40" s="63"/>
      <c r="E40" s="64"/>
      <c r="F40" s="65"/>
      <c r="G40" s="65" t="str">
        <f t="shared" si="0"/>
        <v/>
      </c>
      <c r="H40" s="66"/>
      <c r="I40" s="67"/>
    </row>
    <row r="41" spans="3:9" x14ac:dyDescent="0.25">
      <c r="C41" s="75"/>
      <c r="D41" s="75"/>
      <c r="E41" s="75"/>
      <c r="F41" s="81"/>
      <c r="G41" s="81" t="str">
        <f t="shared" si="0"/>
        <v/>
      </c>
      <c r="H41" s="75"/>
      <c r="I41" s="75"/>
    </row>
    <row r="42" spans="3:9" x14ac:dyDescent="0.25">
      <c r="C42" s="62"/>
      <c r="D42" s="63"/>
      <c r="E42" s="64"/>
      <c r="F42" s="65"/>
      <c r="G42" s="65" t="str">
        <f t="shared" si="0"/>
        <v/>
      </c>
      <c r="H42" s="66"/>
      <c r="I42" s="67"/>
    </row>
    <row r="43" spans="3:9" x14ac:dyDescent="0.25">
      <c r="C43" s="75"/>
      <c r="D43" s="75"/>
      <c r="E43" s="75"/>
      <c r="F43" s="81"/>
      <c r="G43" s="81" t="str">
        <f t="shared" si="0"/>
        <v/>
      </c>
      <c r="H43" s="75"/>
      <c r="I43" s="75"/>
    </row>
    <row r="44" spans="3:9" x14ac:dyDescent="0.25">
      <c r="C44" s="62"/>
      <c r="D44" s="63"/>
      <c r="E44" s="64"/>
      <c r="F44" s="65"/>
      <c r="G44" s="65" t="str">
        <f t="shared" si="0"/>
        <v/>
      </c>
      <c r="H44" s="66"/>
      <c r="I44" s="67"/>
    </row>
    <row r="45" spans="3:9" ht="17.25" x14ac:dyDescent="0.3">
      <c r="C45" s="86"/>
      <c r="D45" s="87" t="s">
        <v>17</v>
      </c>
      <c r="E45" s="92">
        <f>SUM(E8:E44)</f>
        <v>0</v>
      </c>
      <c r="F45" s="88"/>
      <c r="G45" s="89"/>
      <c r="H45" s="90"/>
      <c r="I45" s="91"/>
    </row>
  </sheetData>
  <sheetProtection sheet="1" selectLockedCells="1"/>
  <autoFilter ref="C7:I7" xr:uid="{8FB04E06-88CB-4D5F-9DFC-662545334776}"/>
  <mergeCells count="2">
    <mergeCell ref="C3:E3"/>
    <mergeCell ref="C4:E4"/>
  </mergeCells>
  <conditionalFormatting sqref="G1:G8 G10 G12 G14 G16 G18 G20 G22 G24 G26 G28 G30 G32 G34 G36 G38 G40 G42 G44:G1048576">
    <cfRule type="containsText" dxfId="4" priority="2" operator="containsText" text="OK">
      <formula>NOT(ISERROR(SEARCH("OK",G1)))</formula>
    </cfRule>
    <cfRule type="containsText" dxfId="3" priority="3" operator="containsText" text="Verificar comprovante">
      <formula>NOT(ISERROR(SEARCH("Verificar comprovante",G1)))</formula>
    </cfRule>
  </conditionalFormatting>
  <dataValidations count="2">
    <dataValidation type="list" allowBlank="1" showInputMessage="1" showErrorMessage="1" sqref="F13:F18 F22 F20 F24 F26 F28 F30 F32 F34 F36 F38 F40 F42 F44" xr:uid="{31742FE8-00A3-4797-BDF5-02B08C0219C2}">
      <formula1>"SIM, NÃO"</formula1>
    </dataValidation>
    <dataValidation type="list" allowBlank="1" showInputMessage="1" showErrorMessage="1" sqref="F8:F12" xr:uid="{88E0E684-0861-4F8F-A025-A14C0DAD3D73}">
      <formula1>"SIM, NÃO,N/A"</formula1>
    </dataValidation>
  </dataValidation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A0849B2A-D0DA-40FA-9CC7-7182FAC7B54E}">
            <xm:f>NOT(ISERROR(SEARCH("-",G1)))</xm:f>
            <xm:f>"-"</xm:f>
            <x14:dxf>
              <fill>
                <patternFill>
                  <bgColor rgb="FFE5E8E8"/>
                </patternFill>
              </fill>
            </x14:dxf>
          </x14:cfRule>
          <xm:sqref>G1:G8 G10 G12 G14 G16 G18 G20 G22 G24 G26 G28 G30 G32 G34 G36 G38 G40 G42 G44:G1048576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076A9-A6F4-4BF3-BF7C-654D5ACE0C4A}">
  <dimension ref="A1:I69"/>
  <sheetViews>
    <sheetView showGridLines="0" showRowColHeaders="0" zoomScaleNormal="100" workbookViewId="0">
      <selection activeCell="D11" sqref="D11"/>
    </sheetView>
  </sheetViews>
  <sheetFormatPr defaultRowHeight="15" x14ac:dyDescent="0.25"/>
  <cols>
    <col min="1" max="1" width="30.7109375" customWidth="1"/>
    <col min="2" max="2" width="3.7109375" customWidth="1"/>
    <col min="3" max="3" width="25.42578125" bestFit="1" customWidth="1"/>
    <col min="4" max="4" width="33.5703125" bestFit="1" customWidth="1"/>
    <col min="5" max="5" width="18.7109375" bestFit="1" customWidth="1"/>
    <col min="6" max="6" width="28.28515625" bestFit="1" customWidth="1"/>
    <col min="7" max="7" width="27.5703125" bestFit="1" customWidth="1"/>
    <col min="8" max="8" width="23.5703125" bestFit="1" customWidth="1"/>
    <col min="9" max="9" width="27.42578125" bestFit="1" customWidth="1"/>
  </cols>
  <sheetData>
    <row r="1" spans="1:9" x14ac:dyDescent="0.25">
      <c r="A1" s="1"/>
    </row>
    <row r="2" spans="1:9" x14ac:dyDescent="0.25">
      <c r="A2" s="1"/>
    </row>
    <row r="3" spans="1:9" ht="24.75" thickBot="1" x14ac:dyDescent="0.5">
      <c r="A3" s="1"/>
      <c r="C3" s="102" t="s">
        <v>53</v>
      </c>
      <c r="D3" s="102"/>
      <c r="E3" s="102"/>
      <c r="F3" s="15"/>
    </row>
    <row r="4" spans="1:9" ht="17.25" thickTop="1" x14ac:dyDescent="0.3">
      <c r="A4" s="1"/>
      <c r="C4" s="94" t="s">
        <v>54</v>
      </c>
      <c r="D4" s="95"/>
      <c r="E4" s="95"/>
      <c r="F4" s="15"/>
    </row>
    <row r="5" spans="1:9" x14ac:dyDescent="0.25">
      <c r="A5" s="1"/>
      <c r="F5" s="15"/>
    </row>
    <row r="6" spans="1:9" ht="17.25" thickBot="1" x14ac:dyDescent="0.35">
      <c r="A6" s="1"/>
      <c r="C6" s="103" t="s">
        <v>55</v>
      </c>
      <c r="D6" s="104"/>
      <c r="E6" s="104"/>
      <c r="F6" s="15"/>
    </row>
    <row r="7" spans="1:9" ht="18" thickTop="1" x14ac:dyDescent="0.3">
      <c r="A7" s="1"/>
      <c r="G7" s="16"/>
      <c r="H7" s="16"/>
      <c r="I7" s="16"/>
    </row>
    <row r="8" spans="1:9" ht="17.25" x14ac:dyDescent="0.3">
      <c r="A8" s="1"/>
      <c r="C8" s="13" t="s">
        <v>56</v>
      </c>
      <c r="D8" s="14" t="s">
        <v>38</v>
      </c>
      <c r="E8" s="16"/>
      <c r="F8" s="20"/>
      <c r="G8" s="15"/>
      <c r="H8" s="17"/>
      <c r="I8" s="18"/>
    </row>
    <row r="9" spans="1:9" ht="17.25" x14ac:dyDescent="0.25">
      <c r="A9" s="1"/>
      <c r="C9" s="23" t="s">
        <v>57</v>
      </c>
      <c r="D9" s="24" t="str">
        <f>IF(OR(TÍTULAR!D6=0,TÍTULAR!D6=""),"-",TÍTULAR!D6)</f>
        <v>-</v>
      </c>
      <c r="E9" s="21"/>
      <c r="F9" s="15"/>
      <c r="G9" s="15"/>
      <c r="H9" s="17"/>
      <c r="I9" s="18"/>
    </row>
    <row r="10" spans="1:9" ht="17.25" x14ac:dyDescent="0.25">
      <c r="A10" s="1"/>
      <c r="C10" s="25" t="s">
        <v>3</v>
      </c>
      <c r="D10" s="105" t="str">
        <f>IF(OR(TÍTULAR!D7=0,TÍTULAR!D7=""),"-",TÍTULAR!D7)</f>
        <v>-</v>
      </c>
      <c r="E10" s="21"/>
      <c r="F10" s="22"/>
      <c r="G10" s="15"/>
      <c r="H10" s="17"/>
      <c r="I10" s="18"/>
    </row>
    <row r="11" spans="1:9" ht="17.25" x14ac:dyDescent="0.25">
      <c r="A11" s="1"/>
      <c r="C11" s="23" t="s">
        <v>58</v>
      </c>
      <c r="D11" s="27" t="str">
        <f>IFERROR(IF(OR(TÍTULAR!D8=0,TÍTULAR!D8=""),"-",TÍTULAR!D8),"")</f>
        <v>-</v>
      </c>
      <c r="E11" s="21"/>
      <c r="F11" s="15"/>
      <c r="G11" s="15"/>
      <c r="H11" s="15"/>
      <c r="I11" s="18"/>
    </row>
    <row r="12" spans="1:9" ht="17.25" x14ac:dyDescent="0.25">
      <c r="A12" s="1"/>
      <c r="C12" s="25" t="s">
        <v>59</v>
      </c>
      <c r="D12" s="26" t="str">
        <f>IF(OR(TÍTULAR!D10=0,TÍTULAR!D10=""),"-",TÍTULAR!D10)</f>
        <v>-</v>
      </c>
      <c r="E12" s="21"/>
      <c r="F12" s="22"/>
      <c r="G12" s="15"/>
      <c r="H12" s="15"/>
      <c r="I12" s="18"/>
    </row>
    <row r="13" spans="1:9" ht="17.25" x14ac:dyDescent="0.25">
      <c r="A13" s="1"/>
      <c r="C13" s="23" t="s">
        <v>60</v>
      </c>
      <c r="D13" s="24" t="str">
        <f>IF(OR(TÍTULAR!D16=0,TÍTULAR!D16=""),"-",TÍTULAR!D16)</f>
        <v>-</v>
      </c>
      <c r="E13" s="21"/>
      <c r="F13" s="15"/>
      <c r="G13" s="15"/>
      <c r="H13" s="19"/>
    </row>
    <row r="14" spans="1:9" ht="17.25" x14ac:dyDescent="0.3">
      <c r="A14" s="1"/>
      <c r="C14" s="28" t="s">
        <v>61</v>
      </c>
      <c r="D14" s="29" t="str">
        <f>IF(OR(TÍTULAR!D17=0,TÍTULAR!D17=""),"-",TÍTULAR!D17)</f>
        <v>-</v>
      </c>
      <c r="E14" s="21"/>
      <c r="F14" s="15"/>
      <c r="G14" s="15"/>
      <c r="H14" s="17"/>
      <c r="I14" s="18"/>
    </row>
    <row r="15" spans="1:9" x14ac:dyDescent="0.25">
      <c r="A15" s="1"/>
      <c r="C15" s="18"/>
      <c r="D15" s="15"/>
      <c r="E15" s="21"/>
      <c r="F15" s="15"/>
      <c r="G15" s="17"/>
      <c r="H15" s="17"/>
      <c r="I15" s="18"/>
    </row>
    <row r="16" spans="1:9" ht="17.25" thickBot="1" x14ac:dyDescent="0.35">
      <c r="A16" s="1"/>
      <c r="C16" s="103" t="s">
        <v>63</v>
      </c>
      <c r="D16" s="104"/>
      <c r="E16" s="104"/>
      <c r="F16" s="15"/>
    </row>
    <row r="17" spans="1:5" ht="15.75" thickTop="1" x14ac:dyDescent="0.25">
      <c r="A17" s="1"/>
    </row>
    <row r="18" spans="1:5" ht="17.25" x14ac:dyDescent="0.3">
      <c r="A18" s="1"/>
      <c r="C18" s="13" t="s">
        <v>64</v>
      </c>
      <c r="D18" s="14" t="s">
        <v>65</v>
      </c>
      <c r="E18" s="16"/>
    </row>
    <row r="19" spans="1:5" ht="17.25" x14ac:dyDescent="0.25">
      <c r="A19" s="1"/>
      <c r="C19" s="23" t="s">
        <v>66</v>
      </c>
      <c r="D19" s="30">
        <f>NOTAS!F40</f>
        <v>9342</v>
      </c>
      <c r="E19" s="21"/>
    </row>
    <row r="20" spans="1:5" ht="17.25" x14ac:dyDescent="0.25">
      <c r="A20" s="1"/>
      <c r="C20" s="25" t="s">
        <v>67</v>
      </c>
      <c r="D20" s="31">
        <f>NOTAS!N40</f>
        <v>600</v>
      </c>
      <c r="E20" s="21"/>
    </row>
    <row r="21" spans="1:5" ht="17.25" x14ac:dyDescent="0.25">
      <c r="A21" s="1"/>
      <c r="C21" s="23" t="s">
        <v>68</v>
      </c>
      <c r="D21" s="30">
        <f>D19-D20</f>
        <v>8742</v>
      </c>
      <c r="E21" s="21"/>
    </row>
    <row r="22" spans="1:5" ht="17.25" x14ac:dyDescent="0.25">
      <c r="A22" s="1"/>
      <c r="C22" s="49" t="s">
        <v>52</v>
      </c>
      <c r="D22" s="50">
        <f>IF(D21 &gt; 2000, (D21 - 2000) * 0.15, 0)</f>
        <v>1011.3</v>
      </c>
      <c r="E22" s="21"/>
    </row>
    <row r="23" spans="1:5" ht="17.25" x14ac:dyDescent="0.25">
      <c r="A23" s="1"/>
      <c r="C23" s="51"/>
      <c r="D23" s="52"/>
      <c r="E23" s="21"/>
    </row>
    <row r="24" spans="1:5" ht="17.25" x14ac:dyDescent="0.3">
      <c r="A24" s="1"/>
      <c r="C24" s="53"/>
      <c r="D24" s="54"/>
      <c r="E24" s="21"/>
    </row>
    <row r="25" spans="1:5" x14ac:dyDescent="0.25">
      <c r="A25" s="1"/>
    </row>
    <row r="36" spans="3:5" ht="17.25" thickBot="1" x14ac:dyDescent="0.35">
      <c r="C36" s="103" t="s">
        <v>125</v>
      </c>
      <c r="D36" s="103"/>
      <c r="E36" s="103"/>
    </row>
    <row r="37" spans="3:5" ht="15.75" thickTop="1" x14ac:dyDescent="0.25"/>
    <row r="38" spans="3:5" ht="17.25" x14ac:dyDescent="0.3">
      <c r="C38" s="13" t="s">
        <v>64</v>
      </c>
      <c r="D38" s="14" t="s">
        <v>38</v>
      </c>
      <c r="E38" s="16"/>
    </row>
    <row r="39" spans="3:5" ht="17.25" x14ac:dyDescent="0.25">
      <c r="C39" s="23" t="s">
        <v>51</v>
      </c>
      <c r="D39" s="24">
        <f>COUNTIF(DEDUÇÕES!G8:G44,"✔ OK")</f>
        <v>0</v>
      </c>
      <c r="E39" s="21"/>
    </row>
    <row r="40" spans="3:5" ht="17.25" x14ac:dyDescent="0.25">
      <c r="C40" s="25" t="s">
        <v>50</v>
      </c>
      <c r="D40" s="26">
        <f>COUNTIF(DEDUÇÕES!G8:G44,"⚠ Verificar")</f>
        <v>0</v>
      </c>
      <c r="E40" s="21"/>
    </row>
    <row r="41" spans="3:5" ht="17.25" x14ac:dyDescent="0.25">
      <c r="C41" s="55" t="s">
        <v>130</v>
      </c>
      <c r="D41" s="56">
        <f>COUNTBLANK(DEDUÇÕES!G8:G44)</f>
        <v>37</v>
      </c>
      <c r="E41" s="21"/>
    </row>
    <row r="42" spans="3:5" ht="17.25" x14ac:dyDescent="0.25">
      <c r="C42" s="51"/>
      <c r="D42" s="52"/>
      <c r="E42" s="21"/>
    </row>
    <row r="54" spans="3:5" ht="17.25" thickBot="1" x14ac:dyDescent="0.35">
      <c r="C54" s="103" t="s">
        <v>131</v>
      </c>
      <c r="D54" s="103"/>
      <c r="E54" s="103"/>
    </row>
    <row r="55" spans="3:5" ht="15.75" thickTop="1" x14ac:dyDescent="0.25"/>
    <row r="56" spans="3:5" ht="17.25" x14ac:dyDescent="0.3">
      <c r="C56" s="13" t="s">
        <v>132</v>
      </c>
      <c r="D56" s="14" t="s">
        <v>133</v>
      </c>
      <c r="E56" s="16"/>
    </row>
    <row r="57" spans="3:5" ht="17.25" x14ac:dyDescent="0.25">
      <c r="C57" s="23" t="s">
        <v>134</v>
      </c>
      <c r="D57" s="30" cm="1">
        <f t="array" ref="D57">SUMPRODUCT((MONTH(NOTAS!C9:C39)=1)*(YEAR(NOTAS!C9:C39)=2024)*(NOTAS!F9:F39))</f>
        <v>1518</v>
      </c>
      <c r="E57" s="21"/>
    </row>
    <row r="58" spans="3:5" ht="17.25" x14ac:dyDescent="0.25">
      <c r="C58" s="25" t="s">
        <v>135</v>
      </c>
      <c r="D58" s="31" cm="1">
        <f t="array" ref="D58">SUMPRODUCT((MONTH(NOTAS!C9:C39)=2)*(YEAR(NOTAS!C9:C39)=2024)*(NOTAS!F9:F39))</f>
        <v>0</v>
      </c>
      <c r="E58" s="21"/>
    </row>
    <row r="59" spans="3:5" ht="17.25" x14ac:dyDescent="0.25">
      <c r="C59" s="55" t="s">
        <v>136</v>
      </c>
      <c r="D59" s="30" cm="1">
        <f t="array" ref="D59">SUMPRODUCT((MONTH(NOTAS!C9:C39)=31)*(YEAR(NOTAS!C9:C39)=2024)*(NOTAS!F9:F39))</f>
        <v>0</v>
      </c>
      <c r="E59" s="21"/>
    </row>
    <row r="60" spans="3:5" ht="17.25" x14ac:dyDescent="0.25">
      <c r="C60" s="25" t="s">
        <v>137</v>
      </c>
      <c r="D60" s="31" cm="1">
        <f t="array" ref="D60">SUMPRODUCT((MONTH(NOTAS!C9:C39)=4)*(YEAR(NOTAS!C9:C39)=2024)*(NOTAS!F9:F39))</f>
        <v>0</v>
      </c>
    </row>
    <row r="61" spans="3:5" ht="17.25" x14ac:dyDescent="0.25">
      <c r="C61" s="55" t="s">
        <v>138</v>
      </c>
      <c r="D61" s="30" cm="1">
        <f t="array" ref="D61">SUMPRODUCT((MONTH(NOTAS!C9:C39)=5)*(YEAR(NOTAS!C9:C39)=2024)*(NOTAS!F9:F39))</f>
        <v>0</v>
      </c>
    </row>
    <row r="62" spans="3:5" ht="17.25" x14ac:dyDescent="0.25">
      <c r="C62" s="25" t="s">
        <v>139</v>
      </c>
      <c r="D62" s="31" cm="1">
        <f t="array" ref="D62">SUMPRODUCT((MONTH(NOTAS!C9:C39)=6)*(YEAR(NOTAS!C9:C39)=2024)*(NOTAS!F9:F39))</f>
        <v>0</v>
      </c>
    </row>
    <row r="63" spans="3:5" ht="17.25" x14ac:dyDescent="0.25">
      <c r="C63" s="23" t="s">
        <v>140</v>
      </c>
      <c r="D63" s="30" cm="1">
        <f t="array" ref="D63">SUMPRODUCT((MONTH(NOTAS!C9:C39)=7)*(YEAR(NOTAS!C9:C39)=2024)*(NOTAS!F9:F39))</f>
        <v>0</v>
      </c>
    </row>
    <row r="64" spans="3:5" ht="17.25" x14ac:dyDescent="0.25">
      <c r="C64" s="25" t="s">
        <v>141</v>
      </c>
      <c r="D64" s="31" cm="1">
        <f t="array" ref="D64">SUMPRODUCT((MONTH(NOTAS!C9:C39)=8)*(YEAR(NOTAS!C9:C39)=2024)*(NOTAS!F9:F39))</f>
        <v>0</v>
      </c>
    </row>
    <row r="65" spans="3:4" ht="17.25" x14ac:dyDescent="0.25">
      <c r="C65" s="55" t="s">
        <v>142</v>
      </c>
      <c r="D65" s="30" cm="1">
        <f t="array" ref="D65">SUMPRODUCT((MONTH(NOTAS!C9:C39)=9)*(YEAR(NOTAS!C9:C39)=2024)*(NOTAS!F9:F39))</f>
        <v>1543</v>
      </c>
    </row>
    <row r="66" spans="3:4" ht="17.25" x14ac:dyDescent="0.25">
      <c r="C66" s="25" t="s">
        <v>143</v>
      </c>
      <c r="D66" s="31" cm="1">
        <f t="array" ref="D66">SUMPRODUCT((MONTH(NOTAS!C9:C39)=10)*(YEAR(NOTAS!C9:C39)=2024)*(NOTAS!F9:F39))</f>
        <v>4567</v>
      </c>
    </row>
    <row r="67" spans="3:4" ht="17.25" x14ac:dyDescent="0.25">
      <c r="C67" s="23" t="s">
        <v>144</v>
      </c>
      <c r="D67" s="30" cm="1">
        <f t="array" ref="D67">SUMPRODUCT((MONTH(NOTAS!C9:C39)=11)*(YEAR(NOTAS!C9:C39)=2024)*(NOTAS!F9:F39))</f>
        <v>0</v>
      </c>
    </row>
    <row r="68" spans="3:4" ht="17.25" x14ac:dyDescent="0.25">
      <c r="C68" s="49" t="s">
        <v>145</v>
      </c>
      <c r="D68" s="31" cm="1">
        <f t="array" ref="D68">SUMPRODUCT((MONTH(NOTAS!C9:C39)=12)*(YEAR(NOTAS!C9:C39)=2024)*(NOTAS!F9:F39))</f>
        <v>1714</v>
      </c>
    </row>
    <row r="69" spans="3:4" ht="17.25" x14ac:dyDescent="0.25">
      <c r="C69" s="51"/>
      <c r="D69" s="52"/>
    </row>
  </sheetData>
  <sheetProtection sheet="1" objects="1" scenarios="1" selectLockedCells="1"/>
  <mergeCells count="6">
    <mergeCell ref="C54:E54"/>
    <mergeCell ref="C36:E36"/>
    <mergeCell ref="C3:E3"/>
    <mergeCell ref="C4:E4"/>
    <mergeCell ref="C6:E6"/>
    <mergeCell ref="C16:E16"/>
  </mergeCells>
  <conditionalFormatting sqref="G3:G11 G14">
    <cfRule type="containsText" dxfId="2" priority="2" operator="containsText" text="OK">
      <formula>NOT(ISERROR(SEARCH("OK",G3)))</formula>
    </cfRule>
    <cfRule type="containsText" dxfId="1" priority="3" operator="containsText" text="Verificar comprovante">
      <formula>NOT(ISERROR(SEARCH("Verificar comprovante",G3)))</formula>
    </cfRule>
  </conditionalFormatting>
  <dataValidations count="2">
    <dataValidation type="list" allowBlank="1" showInputMessage="1" showErrorMessage="1" sqref="F9:F13" xr:uid="{8D58395D-2E1D-4F55-B970-E1801B467C4B}">
      <formula1>"SIM, NÃO,N/A"</formula1>
    </dataValidation>
    <dataValidation type="list" allowBlank="1" showInputMessage="1" showErrorMessage="1" sqref="F14:F16" xr:uid="{D82EE2FD-48E4-45F0-B491-0ABEF8645426}">
      <formula1>"SIM, NÃO"</formula1>
    </dataValidation>
  </dataValidation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91AA104D-230B-4E45-8992-ACBAED8CF1C4}">
            <xm:f>NOT(ISERROR(SEARCH("-",G3)))</xm:f>
            <xm:f>"-"</xm:f>
            <x14:dxf>
              <fill>
                <patternFill>
                  <bgColor rgb="FFE5E8E8"/>
                </patternFill>
              </fill>
            </x14:dxf>
          </x14:cfRule>
          <xm:sqref>G3:G15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AE6E1-B21C-4608-88BA-59D0F404356F}">
  <dimension ref="A1:A51"/>
  <sheetViews>
    <sheetView topLeftCell="A32" workbookViewId="0">
      <selection sqref="A1:A1048576"/>
    </sheetView>
  </sheetViews>
  <sheetFormatPr defaultRowHeight="15" x14ac:dyDescent="0.25"/>
  <cols>
    <col min="1" max="1" width="39" bestFit="1" customWidth="1"/>
  </cols>
  <sheetData>
    <row r="1" spans="1:1" x14ac:dyDescent="0.25">
      <c r="A1" s="32" t="s">
        <v>69</v>
      </c>
    </row>
    <row r="2" spans="1:1" x14ac:dyDescent="0.25">
      <c r="A2" s="33" t="s">
        <v>70</v>
      </c>
    </row>
    <row r="3" spans="1:1" x14ac:dyDescent="0.25">
      <c r="A3" s="33" t="s">
        <v>71</v>
      </c>
    </row>
    <row r="4" spans="1:1" x14ac:dyDescent="0.25">
      <c r="A4" s="33" t="s">
        <v>30</v>
      </c>
    </row>
    <row r="5" spans="1:1" x14ac:dyDescent="0.25">
      <c r="A5" s="33" t="s">
        <v>72</v>
      </c>
    </row>
    <row r="6" spans="1:1" x14ac:dyDescent="0.25">
      <c r="A6" s="33" t="s">
        <v>73</v>
      </c>
    </row>
    <row r="7" spans="1:1" x14ac:dyDescent="0.25">
      <c r="A7" s="33" t="s">
        <v>74</v>
      </c>
    </row>
    <row r="8" spans="1:1" x14ac:dyDescent="0.25">
      <c r="A8" s="33" t="s">
        <v>75</v>
      </c>
    </row>
    <row r="9" spans="1:1" x14ac:dyDescent="0.25">
      <c r="A9" s="33" t="s">
        <v>76</v>
      </c>
    </row>
    <row r="10" spans="1:1" x14ac:dyDescent="0.25">
      <c r="A10" s="33" t="s">
        <v>77</v>
      </c>
    </row>
    <row r="11" spans="1:1" x14ac:dyDescent="0.25">
      <c r="A11" s="33" t="s">
        <v>78</v>
      </c>
    </row>
    <row r="12" spans="1:1" x14ac:dyDescent="0.25">
      <c r="A12" s="33" t="s">
        <v>79</v>
      </c>
    </row>
    <row r="13" spans="1:1" x14ac:dyDescent="0.25">
      <c r="A13" s="33" t="s">
        <v>80</v>
      </c>
    </row>
    <row r="14" spans="1:1" x14ac:dyDescent="0.25">
      <c r="A14" s="33" t="s">
        <v>81</v>
      </c>
    </row>
    <row r="15" spans="1:1" x14ac:dyDescent="0.25">
      <c r="A15" s="33" t="s">
        <v>82</v>
      </c>
    </row>
    <row r="16" spans="1:1" x14ac:dyDescent="0.25">
      <c r="A16" s="33" t="s">
        <v>24</v>
      </c>
    </row>
    <row r="17" spans="1:1" x14ac:dyDescent="0.25">
      <c r="A17" s="33" t="s">
        <v>83</v>
      </c>
    </row>
    <row r="18" spans="1:1" x14ac:dyDescent="0.25">
      <c r="A18" s="33" t="s">
        <v>84</v>
      </c>
    </row>
    <row r="19" spans="1:1" x14ac:dyDescent="0.25">
      <c r="A19" s="33" t="s">
        <v>85</v>
      </c>
    </row>
    <row r="20" spans="1:1" x14ac:dyDescent="0.25">
      <c r="A20" s="33" t="s">
        <v>86</v>
      </c>
    </row>
    <row r="21" spans="1:1" x14ac:dyDescent="0.25">
      <c r="A21" s="33" t="s">
        <v>87</v>
      </c>
    </row>
    <row r="22" spans="1:1" x14ac:dyDescent="0.25">
      <c r="A22" s="33" t="s">
        <v>20</v>
      </c>
    </row>
    <row r="23" spans="1:1" x14ac:dyDescent="0.25">
      <c r="A23" s="33" t="s">
        <v>88</v>
      </c>
    </row>
    <row r="24" spans="1:1" x14ac:dyDescent="0.25">
      <c r="A24" s="33" t="s">
        <v>89</v>
      </c>
    </row>
    <row r="25" spans="1:1" x14ac:dyDescent="0.25">
      <c r="A25" s="33" t="s">
        <v>28</v>
      </c>
    </row>
    <row r="26" spans="1:1" x14ac:dyDescent="0.25">
      <c r="A26" s="33" t="s">
        <v>90</v>
      </c>
    </row>
    <row r="27" spans="1:1" x14ac:dyDescent="0.25">
      <c r="A27" s="33" t="s">
        <v>91</v>
      </c>
    </row>
    <row r="28" spans="1:1" x14ac:dyDescent="0.25">
      <c r="A28" s="33" t="s">
        <v>92</v>
      </c>
    </row>
    <row r="29" spans="1:1" x14ac:dyDescent="0.25">
      <c r="A29" s="33" t="s">
        <v>93</v>
      </c>
    </row>
    <row r="30" spans="1:1" x14ac:dyDescent="0.25">
      <c r="A30" s="33" t="s">
        <v>94</v>
      </c>
    </row>
    <row r="31" spans="1:1" x14ac:dyDescent="0.25">
      <c r="A31" s="33" t="s">
        <v>95</v>
      </c>
    </row>
    <row r="32" spans="1:1" x14ac:dyDescent="0.25">
      <c r="A32" s="33" t="s">
        <v>96</v>
      </c>
    </row>
    <row r="33" spans="1:1" x14ac:dyDescent="0.25">
      <c r="A33" s="33" t="s">
        <v>97</v>
      </c>
    </row>
    <row r="34" spans="1:1" x14ac:dyDescent="0.25">
      <c r="A34" s="33" t="s">
        <v>98</v>
      </c>
    </row>
    <row r="35" spans="1:1" x14ac:dyDescent="0.25">
      <c r="A35" s="33" t="s">
        <v>99</v>
      </c>
    </row>
    <row r="36" spans="1:1" x14ac:dyDescent="0.25">
      <c r="A36" s="33" t="s">
        <v>100</v>
      </c>
    </row>
    <row r="37" spans="1:1" x14ac:dyDescent="0.25">
      <c r="A37" s="33" t="s">
        <v>101</v>
      </c>
    </row>
    <row r="38" spans="1:1" x14ac:dyDescent="0.25">
      <c r="A38" s="33" t="s">
        <v>102</v>
      </c>
    </row>
    <row r="39" spans="1:1" x14ac:dyDescent="0.25">
      <c r="A39" s="33" t="s">
        <v>103</v>
      </c>
    </row>
    <row r="40" spans="1:1" x14ac:dyDescent="0.25">
      <c r="A40" s="33" t="s">
        <v>104</v>
      </c>
    </row>
    <row r="41" spans="1:1" x14ac:dyDescent="0.25">
      <c r="A41" s="33" t="s">
        <v>105</v>
      </c>
    </row>
    <row r="42" spans="1:1" x14ac:dyDescent="0.25">
      <c r="A42" s="33" t="s">
        <v>106</v>
      </c>
    </row>
    <row r="43" spans="1:1" x14ac:dyDescent="0.25">
      <c r="A43" s="33" t="s">
        <v>107</v>
      </c>
    </row>
    <row r="44" spans="1:1" x14ac:dyDescent="0.25">
      <c r="A44" s="33" t="s">
        <v>108</v>
      </c>
    </row>
    <row r="45" spans="1:1" x14ac:dyDescent="0.25">
      <c r="A45" s="33" t="s">
        <v>109</v>
      </c>
    </row>
    <row r="46" spans="1:1" x14ac:dyDescent="0.25">
      <c r="A46" s="33" t="s">
        <v>110</v>
      </c>
    </row>
    <row r="47" spans="1:1" x14ac:dyDescent="0.25">
      <c r="A47" s="33" t="s">
        <v>111</v>
      </c>
    </row>
    <row r="48" spans="1:1" x14ac:dyDescent="0.25">
      <c r="A48" s="33" t="s">
        <v>112</v>
      </c>
    </row>
    <row r="49" spans="1:1" x14ac:dyDescent="0.25">
      <c r="A49" s="33" t="s">
        <v>26</v>
      </c>
    </row>
    <row r="50" spans="1:1" x14ac:dyDescent="0.25">
      <c r="A50" s="33" t="s">
        <v>113</v>
      </c>
    </row>
    <row r="51" spans="1:1" x14ac:dyDescent="0.25">
      <c r="A51" s="33" t="s">
        <v>114</v>
      </c>
    </row>
  </sheetData>
  <sheetProtection sheet="1" objects="1" scenarios="1" selectLockedCells="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TÍTULAR</vt:lpstr>
      <vt:lpstr>INFORMES</vt:lpstr>
      <vt:lpstr>NOTAS</vt:lpstr>
      <vt:lpstr>DEDUÇÕES</vt:lpstr>
      <vt:lpstr>RESUMO</vt:lpstr>
      <vt:lpstr>BANCOS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Rute Ribeiro</dc:creator>
  <cp:lastModifiedBy>Rute Ribeiro</cp:lastModifiedBy>
  <dcterms:created xsi:type="dcterms:W3CDTF">2025-08-17T16:49:24Z</dcterms:created>
  <dcterms:modified xsi:type="dcterms:W3CDTF">2025-08-18T13:38:45Z</dcterms:modified>
</cp:coreProperties>
</file>