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 - Dio - Excel com IA\App do Leão\"/>
    </mc:Choice>
  </mc:AlternateContent>
  <xr:revisionPtr revIDLastSave="0" documentId="13_ncr:1_{D3E1F6EF-93C5-40CA-ADF9-9066E7B96EAE}" xr6:coauthVersionLast="47" xr6:coauthVersionMax="47" xr10:uidLastSave="{00000000-0000-0000-0000-000000000000}"/>
  <bookViews>
    <workbookView xWindow="20370" yWindow="-120" windowWidth="20730" windowHeight="11040" tabRatio="551" xr2:uid="{9761876F-2FB8-4EE8-B61D-5ABCC41D682C}"/>
  </bookViews>
  <sheets>
    <sheet name="TÍTULAR" sheetId="1" r:id="rId1"/>
    <sheet name="INFORMES" sheetId="6" r:id="rId2"/>
    <sheet name="NOTAS" sheetId="7" r:id="rId3"/>
    <sheet name="DEDUÇÕES" sheetId="8" r:id="rId4"/>
    <sheet name="RESUMO" sheetId="9" r:id="rId5"/>
    <sheet name="BANCOS" sheetId="10" state="hidden" r:id="rId6"/>
  </sheets>
  <definedNames>
    <definedName name="_xlnm._FilterDatabase" localSheetId="3" hidden="1">DEDUÇÕES!$C$7:$I$7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9" l="1"/>
  <c r="E45" i="8"/>
  <c r="N40" i="7"/>
  <c r="D20" i="9" s="1"/>
  <c r="D68" i="9" a="1"/>
  <c r="D68" i="9" s="1"/>
  <c r="D67" i="9" a="1"/>
  <c r="D67" i="9" s="1"/>
  <c r="D66" i="9" a="1"/>
  <c r="D66" i="9" s="1"/>
  <c r="D64" i="9" a="1"/>
  <c r="D64" i="9" s="1"/>
  <c r="D65" i="9" a="1"/>
  <c r="D65" i="9" s="1"/>
  <c r="D63" i="9" a="1"/>
  <c r="D63" i="9" s="1"/>
  <c r="D62" i="9" a="1"/>
  <c r="D62" i="9" s="1"/>
  <c r="D61" i="9" a="1"/>
  <c r="D61" i="9" s="1"/>
  <c r="D60" i="9" a="1"/>
  <c r="D60" i="9" s="1"/>
  <c r="D59" i="9" a="1"/>
  <c r="D59" i="9" s="1"/>
  <c r="D58" i="9" a="1"/>
  <c r="D58" i="9" s="1"/>
  <c r="D57" i="9" a="1"/>
  <c r="D57" i="9" s="1"/>
  <c r="G37" i="7"/>
  <c r="I37" i="7" s="1"/>
  <c r="I24" i="7"/>
  <c r="H21" i="7"/>
  <c r="H16" i="7"/>
  <c r="H13" i="7"/>
  <c r="H11" i="7"/>
  <c r="H12" i="7"/>
  <c r="H14" i="7"/>
  <c r="H15" i="7"/>
  <c r="H17" i="7"/>
  <c r="H18" i="7"/>
  <c r="H19" i="7"/>
  <c r="H20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10" i="7"/>
  <c r="H9" i="7"/>
  <c r="G9" i="7"/>
  <c r="G11" i="7"/>
  <c r="G12" i="7"/>
  <c r="G13" i="7"/>
  <c r="G14" i="7"/>
  <c r="I14" i="7" s="1"/>
  <c r="G15" i="7"/>
  <c r="I15" i="7" s="1"/>
  <c r="G16" i="7"/>
  <c r="G17" i="7"/>
  <c r="G18" i="7"/>
  <c r="G19" i="7"/>
  <c r="G20" i="7"/>
  <c r="G21" i="7"/>
  <c r="G22" i="7"/>
  <c r="I22" i="7" s="1"/>
  <c r="G23" i="7"/>
  <c r="I23" i="7" s="1"/>
  <c r="G24" i="7"/>
  <c r="G25" i="7"/>
  <c r="I25" i="7" s="1"/>
  <c r="G26" i="7"/>
  <c r="I26" i="7" s="1"/>
  <c r="G27" i="7"/>
  <c r="I27" i="7" s="1"/>
  <c r="G28" i="7"/>
  <c r="I28" i="7" s="1"/>
  <c r="G29" i="7"/>
  <c r="I29" i="7" s="1"/>
  <c r="G30" i="7"/>
  <c r="I30" i="7" s="1"/>
  <c r="G31" i="7"/>
  <c r="I31" i="7" s="1"/>
  <c r="G32" i="7"/>
  <c r="I32" i="7" s="1"/>
  <c r="G33" i="7"/>
  <c r="I33" i="7" s="1"/>
  <c r="G34" i="7"/>
  <c r="I34" i="7" s="1"/>
  <c r="G35" i="7"/>
  <c r="I35" i="7" s="1"/>
  <c r="G36" i="7"/>
  <c r="I36" i="7" s="1"/>
  <c r="G38" i="7"/>
  <c r="I38" i="7" s="1"/>
  <c r="G39" i="7"/>
  <c r="G10" i="7"/>
  <c r="F40" i="7"/>
  <c r="D19" i="9" s="1"/>
  <c r="D11" i="9"/>
  <c r="D14" i="9"/>
  <c r="D13" i="9"/>
  <c r="D12" i="9"/>
  <c r="D9" i="9"/>
  <c r="G44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21" i="8"/>
  <c r="G22" i="8"/>
  <c r="G20" i="8"/>
  <c r="G9" i="8"/>
  <c r="G10" i="8"/>
  <c r="G11" i="8"/>
  <c r="G12" i="8"/>
  <c r="G13" i="8"/>
  <c r="G14" i="8"/>
  <c r="G15" i="8"/>
  <c r="G16" i="8"/>
  <c r="G17" i="8"/>
  <c r="G18" i="8"/>
  <c r="G19" i="8"/>
  <c r="G8" i="8"/>
  <c r="C7" i="6"/>
  <c r="D39" i="9" l="1"/>
  <c r="I39" i="7"/>
  <c r="I20" i="7"/>
  <c r="I17" i="7"/>
  <c r="I19" i="7"/>
  <c r="I21" i="7"/>
  <c r="I18" i="7"/>
  <c r="G40" i="7"/>
  <c r="I16" i="7"/>
  <c r="I13" i="7"/>
  <c r="I9" i="7"/>
  <c r="H40" i="7"/>
  <c r="I10" i="7"/>
  <c r="I12" i="7"/>
  <c r="I11" i="7"/>
  <c r="D21" i="9"/>
  <c r="D22" i="9" s="1"/>
  <c r="D40" i="9"/>
  <c r="D41" i="9"/>
  <c r="I4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<sst xmlns="http://schemas.openxmlformats.org/spreadsheetml/2006/main" count="183" uniqueCount="149">
  <si>
    <t>1. DADOS DO TÍTULAR</t>
  </si>
  <si>
    <t>Preencha os dados da sua pessoa física</t>
  </si>
  <si>
    <t>NOME</t>
  </si>
  <si>
    <t>CPF</t>
  </si>
  <si>
    <t>NASCIMENTO</t>
  </si>
  <si>
    <t>TÍTULO DE ELEITOR</t>
  </si>
  <si>
    <t>RUA</t>
  </si>
  <si>
    <t>RUA ABREVEADA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</si>
  <si>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</si>
  <si>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</si>
  <si>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</si>
  <si>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</si>
  <si>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</si>
  <si>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</si>
  <si>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</si>
  <si>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INFORMES DE RENDIMENTOS BANCÁRIOS</t>
  </si>
  <si>
    <t>Preencha com  seus dados atuais de cada banco</t>
  </si>
  <si>
    <t>TOTAL</t>
  </si>
  <si>
    <t>1° Banco</t>
  </si>
  <si>
    <t>BANCO</t>
  </si>
  <si>
    <t>341 - Itaú Unibanco</t>
  </si>
  <si>
    <t>VALOR ATUAL</t>
  </si>
  <si>
    <t>ANEXO 🖇️</t>
  </si>
  <si>
    <t>2° Banco</t>
  </si>
  <si>
    <t>260 - Nubank</t>
  </si>
  <si>
    <t>3° Banco</t>
  </si>
  <si>
    <t>77 - Banco Inter</t>
  </si>
  <si>
    <t>4° Banco</t>
  </si>
  <si>
    <t>380 - PicPay</t>
  </si>
  <si>
    <t>5° Banco</t>
  </si>
  <si>
    <t>104 - Caixa Econômica Federal</t>
  </si>
  <si>
    <t>6° Banco</t>
  </si>
  <si>
    <t>7° Banco</t>
  </si>
  <si>
    <t>3. NOTAS BANCÁRIAS OU EXTRATO DE HOLHERITES</t>
  </si>
  <si>
    <t>São todos os valores de entrada mês a mês de receita</t>
  </si>
  <si>
    <t>ENTRADAS</t>
  </si>
  <si>
    <t>DATA</t>
  </si>
  <si>
    <t>CATEGORIA</t>
  </si>
  <si>
    <t>VALOR</t>
  </si>
  <si>
    <t>HOLHERITE</t>
  </si>
  <si>
    <t>4. DEDUÇÕES BANCÁRIAS</t>
  </si>
  <si>
    <t>São todas as duas deduções</t>
  </si>
  <si>
    <t>Tipo de Dedução</t>
  </si>
  <si>
    <t>Beneficiário</t>
  </si>
  <si>
    <t>Valor Pago (R$)</t>
  </si>
  <si>
    <t>Comprovante (Sim/Não)</t>
  </si>
  <si>
    <t>Data do Pagamento</t>
  </si>
  <si>
    <t>Observações</t>
  </si>
  <si>
    <t>SIM</t>
  </si>
  <si>
    <t>Status do Comprovante</t>
  </si>
  <si>
    <t>⚠ Verificar comprovante</t>
  </si>
  <si>
    <t>✔ OK</t>
  </si>
  <si>
    <t>IR Estimado</t>
  </si>
  <si>
    <t>5. RESUMO GERAL</t>
  </si>
  <si>
    <t>São todos os resumos das páginas anteriores</t>
  </si>
  <si>
    <t>1. Dados do Titular</t>
  </si>
  <si>
    <t>CAMPO</t>
  </si>
  <si>
    <t>Nome</t>
  </si>
  <si>
    <t>Nascimento</t>
  </si>
  <si>
    <t>Cônjuge</t>
  </si>
  <si>
    <t>E-mail</t>
  </si>
  <si>
    <t>Alterações Anteriores</t>
  </si>
  <si>
    <t>CÔNJUGE</t>
  </si>
  <si>
    <t>2. Resumo Financeiro (Informes + Notas)</t>
  </si>
  <si>
    <t>ITEM</t>
  </si>
  <si>
    <t>VALOR (R$)</t>
  </si>
  <si>
    <t>Entradas (Rendimentos)</t>
  </si>
  <si>
    <t>Saídas (Despesas)</t>
  </si>
  <si>
    <t>Saldo</t>
  </si>
  <si>
    <t>bancos</t>
  </si>
  <si>
    <t>1 - Banco do Brasil</t>
  </si>
  <si>
    <t>102 - XP Investimentos CCTVM S.A.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</si>
  <si>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</si>
  <si>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</si>
  <si>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</si>
  <si>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</si>
  <si>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</si>
  <si>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</si>
  <si>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</si>
  <si>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</si>
  <si>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</si>
  <si>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</si>
  <si>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</si>
  <si>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29 - Banco do Estado do Rio de Janeiro</t>
  </si>
  <si>
    <t>290 - PagBank</t>
  </si>
  <si>
    <t>3 - Banco da Amazônia</t>
  </si>
  <si>
    <t>33 - Banco Santander</t>
  </si>
  <si>
    <t>336 - C6 Bank</t>
  </si>
  <si>
    <t>37 - Banco do Estado do Pará</t>
  </si>
  <si>
    <t>376 - Banco JPMorgan S.A.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</si>
  <si>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</si>
  <si>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</si>
  <si>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</si>
  <si>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</si>
  <si>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</si>
  <si>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</si>
  <si>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</si>
  <si>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</si>
  <si>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</si>
  <si>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</si>
  <si>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</si>
  <si>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</si>
  <si>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</si>
  <si>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</si>
  <si>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</si>
  <si>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</si>
  <si>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</si>
  <si>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</si>
  <si>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</si>
  <si>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</si>
  <si>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</si>
  <si>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</si>
  <si>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</si>
  <si>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79 - Banco JBS</t>
  </si>
  <si>
    <t>82 - Banco Topázio</t>
  </si>
  <si>
    <t>FONTE</t>
  </si>
  <si>
    <t>VALOR BRUTO</t>
  </si>
  <si>
    <t>INSS</t>
  </si>
  <si>
    <t>IR RETIDO</t>
  </si>
  <si>
    <t>VALOR LÍQUIDO</t>
  </si>
  <si>
    <t>SAÍDAS</t>
  </si>
  <si>
    <t>DESCRIÇÃO</t>
  </si>
  <si>
    <t>DEDUTÍVEL</t>
  </si>
  <si>
    <t>TIPO DE DEDUÇÃO</t>
  </si>
  <si>
    <t>FREELANCE</t>
  </si>
  <si>
    <t>3. Status dos Comprovantes</t>
  </si>
  <si>
    <t>CLT</t>
  </si>
  <si>
    <t>CLIENTE</t>
  </si>
  <si>
    <t>CNJP</t>
  </si>
  <si>
    <t>EMPRESA</t>
  </si>
  <si>
    <t xml:space="preserve"> - (Vazio)</t>
  </si>
  <si>
    <t>4. Fluxo de Pagamentos Mensal Mês Total Pago (R$)</t>
  </si>
  <si>
    <t>MÊS</t>
  </si>
  <si>
    <t>TOTAL PAGO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</si>
  <si>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</si>
  <si>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</si>
  <si>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</si>
  <si>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</si>
  <si>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</si>
  <si>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</si>
  <si>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</si>
  <si>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</si>
  <si>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</si>
  <si>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</si>
  <si>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</si>
  <si>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</si>
  <si>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Despesas gerais (pra controle)</t>
  </si>
  <si>
    <t>CASA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</si>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</sst>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&quot;&quot;0000&quot;-&quot;0000"/>
    <numFmt numFmtId="167" formatCode="&quot;(&quot;00&quot;)&quot;00000&quot;-&quot;0000"/>
    <numFmt numFmtId="168" formatCode="&quot;R$&quot;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b/>
      <sz val="12"/>
      <color rgb="FF9C5700"/>
      <name val="Segoe UI Light"/>
      <family val="2"/>
    </font>
    <font>
      <sz val="8"/>
      <color theme="0" tint="-0.34998626667073579"/>
      <name val="Aptos Narrow"/>
      <family val="2"/>
      <scheme val="minor"/>
    </font>
    <font>
      <b/>
      <sz val="12"/>
      <color theme="0"/>
      <name val="Segoe UI Light"/>
      <family val="2"/>
    </font>
    <font>
      <sz val="11"/>
      <color theme="1"/>
      <name val="Segoe UI"/>
      <family val="2"/>
    </font>
    <font>
      <b/>
      <sz val="11"/>
      <color rgb="FF7030A0"/>
      <name val="Segoe UI"/>
      <family val="2"/>
    </font>
    <font>
      <b/>
      <sz val="11"/>
      <color rgb="FF7030A0"/>
      <name val="Aptos Narrow"/>
      <family val="2"/>
      <scheme val="minor"/>
    </font>
    <font>
      <sz val="12"/>
      <color theme="1" tint="0.34998626667073579"/>
      <name val="Segoe UI"/>
      <family val="2"/>
    </font>
    <font>
      <sz val="11"/>
      <color theme="0" tint="-0.34998626667073579"/>
      <name val="Aptos Narrow"/>
      <family val="2"/>
    </font>
    <font>
      <sz val="11"/>
      <color rgb="FF000000"/>
      <name val="Aptos Narrow"/>
      <family val="2"/>
    </font>
    <font>
      <sz val="12"/>
      <color theme="1"/>
      <name val="Segoe UI Light"/>
      <family val="2"/>
    </font>
    <font>
      <sz val="12"/>
      <color theme="1" tint="0.249977111117893"/>
      <name val="Segoe UI Light"/>
      <family val="2"/>
    </font>
    <font>
      <b/>
      <sz val="15"/>
      <color rgb="FF7030A0"/>
      <name val="Segoe UI"/>
      <family val="2"/>
    </font>
    <font>
      <i/>
      <sz val="11"/>
      <color theme="0" tint="-0.499984740745262"/>
      <name val="Segoe UI"/>
      <family val="2"/>
    </font>
    <font>
      <b/>
      <sz val="15"/>
      <color theme="3"/>
      <name val="Segoe UI"/>
      <family val="2"/>
    </font>
    <font>
      <b/>
      <sz val="12"/>
      <color theme="1" tint="0.34998626667073579"/>
      <name val="Segoe UI Light"/>
      <family val="2"/>
    </font>
    <font>
      <sz val="11"/>
      <color theme="1" tint="0.34998626667073579"/>
      <name val="Aptos Narrow"/>
      <family val="2"/>
      <scheme val="minor"/>
    </font>
    <font>
      <b/>
      <sz val="12"/>
      <color theme="1" tint="0.34998626667073579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ABEEA"/>
        <bgColor indexed="64"/>
      </patternFill>
    </fill>
    <fill>
      <patternFill patternType="solid">
        <fgColor rgb="FFF36DD0"/>
        <bgColor indexed="64"/>
      </patternFill>
    </fill>
    <fill>
      <patternFill patternType="solid">
        <fgColor rgb="FFB265FF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F9B9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3" borderId="0" xfId="0" applyFill="1"/>
    <xf numFmtId="0" fontId="5" fillId="0" borderId="4" xfId="0" applyFont="1" applyBorder="1" applyAlignment="1">
      <alignment horizontal="right" vertical="center"/>
    </xf>
    <xf numFmtId="0" fontId="3" fillId="2" borderId="5" xfId="3" applyBorder="1" applyAlignment="1" applyProtection="1">
      <alignment horizontal="left" vertical="center"/>
      <protection locked="0"/>
    </xf>
    <xf numFmtId="164" fontId="3" fillId="2" borderId="5" xfId="3" applyNumberFormat="1" applyBorder="1" applyAlignment="1" applyProtection="1">
      <alignment horizontal="left" vertical="center"/>
      <protection locked="0"/>
    </xf>
    <xf numFmtId="14" fontId="3" fillId="2" borderId="5" xfId="3" applyNumberFormat="1" applyBorder="1" applyAlignment="1" applyProtection="1">
      <alignment horizontal="left" vertical="center"/>
      <protection locked="0"/>
    </xf>
    <xf numFmtId="1" fontId="3" fillId="2" borderId="5" xfId="3" applyNumberFormat="1" applyBorder="1" applyAlignment="1" applyProtection="1">
      <alignment horizontal="left" vertical="center"/>
      <protection locked="0"/>
    </xf>
    <xf numFmtId="165" fontId="3" fillId="2" borderId="5" xfId="3" applyNumberFormat="1" applyBorder="1" applyAlignment="1" applyProtection="1">
      <alignment horizontal="left" vertical="center"/>
      <protection locked="0"/>
    </xf>
    <xf numFmtId="166" fontId="3" fillId="2" borderId="5" xfId="3" applyNumberFormat="1" applyBorder="1" applyAlignment="1" applyProtection="1">
      <alignment horizontal="left" vertical="center"/>
      <protection locked="0"/>
    </xf>
    <xf numFmtId="167" fontId="3" fillId="2" borderId="5" xfId="3" applyNumberFormat="1" applyBorder="1" applyAlignment="1" applyProtection="1">
      <alignment horizontal="left" vertical="center"/>
      <protection locked="0"/>
    </xf>
    <xf numFmtId="0" fontId="4" fillId="2" borderId="5" xfId="4" applyFill="1" applyBorder="1" applyAlignment="1" applyProtection="1">
      <alignment horizontal="left" vertical="center"/>
      <protection locked="0"/>
    </xf>
    <xf numFmtId="0" fontId="6" fillId="0" borderId="0" xfId="0" applyFont="1"/>
    <xf numFmtId="0" fontId="8" fillId="0" borderId="0" xfId="0" applyFont="1"/>
    <xf numFmtId="168" fontId="3" fillId="2" borderId="5" xfId="3" applyNumberFormat="1" applyBorder="1" applyAlignment="1" applyProtection="1">
      <alignment horizontal="left" vertical="center"/>
      <protection locked="0"/>
    </xf>
    <xf numFmtId="0" fontId="9" fillId="5" borderId="12" xfId="0" applyFont="1" applyFill="1" applyBorder="1"/>
    <xf numFmtId="0" fontId="9" fillId="5" borderId="14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0" fontId="13" fillId="9" borderId="15" xfId="0" applyFont="1" applyFill="1" applyBorder="1" applyAlignment="1">
      <alignment vertical="center"/>
    </xf>
    <xf numFmtId="0" fontId="13" fillId="9" borderId="17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vertical="center"/>
    </xf>
    <xf numFmtId="0" fontId="13" fillId="10" borderId="17" xfId="0" applyFont="1" applyFill="1" applyBorder="1" applyAlignment="1">
      <alignment horizontal="center" vertical="center"/>
    </xf>
    <xf numFmtId="14" fontId="13" fillId="9" borderId="17" xfId="0" applyNumberFormat="1" applyFont="1" applyFill="1" applyBorder="1" applyAlignment="1">
      <alignment horizontal="center" vertical="center"/>
    </xf>
    <xf numFmtId="0" fontId="13" fillId="10" borderId="18" xfId="0" applyFont="1" applyFill="1" applyBorder="1"/>
    <xf numFmtId="0" fontId="13" fillId="10" borderId="20" xfId="0" applyFont="1" applyFill="1" applyBorder="1" applyAlignment="1">
      <alignment horizontal="center"/>
    </xf>
    <xf numFmtId="168" fontId="13" fillId="9" borderId="17" xfId="0" applyNumberFormat="1" applyFont="1" applyFill="1" applyBorder="1" applyAlignment="1">
      <alignment horizontal="center" vertical="center"/>
    </xf>
    <xf numFmtId="168" fontId="13" fillId="10" borderId="17" xfId="0" applyNumberFormat="1" applyFont="1" applyFill="1" applyBorder="1" applyAlignment="1">
      <alignment horizontal="center" vertical="center"/>
    </xf>
    <xf numFmtId="0" fontId="14" fillId="11" borderId="0" xfId="0" applyFont="1" applyFill="1"/>
    <xf numFmtId="0" fontId="15" fillId="0" borderId="0" xfId="0" applyFont="1"/>
    <xf numFmtId="0" fontId="16" fillId="0" borderId="0" xfId="0" applyFont="1"/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4" fontId="17" fillId="7" borderId="9" xfId="0" applyNumberFormat="1" applyFont="1" applyFill="1" applyBorder="1" applyAlignment="1" applyProtection="1">
      <alignment horizontal="center" vertical="center"/>
      <protection locked="0"/>
    </xf>
    <xf numFmtId="0" fontId="17" fillId="7" borderId="10" xfId="0" applyFont="1" applyFill="1" applyBorder="1" applyProtection="1">
      <protection locked="0"/>
    </xf>
    <xf numFmtId="0" fontId="17" fillId="7" borderId="11" xfId="0" applyFont="1" applyFill="1" applyBorder="1" applyProtection="1">
      <protection locked="0"/>
    </xf>
    <xf numFmtId="168" fontId="17" fillId="7" borderId="11" xfId="1" applyNumberFormat="1" applyFont="1" applyFill="1" applyBorder="1" applyProtection="1">
      <protection locked="0"/>
    </xf>
    <xf numFmtId="0" fontId="17" fillId="8" borderId="10" xfId="0" applyFont="1" applyFill="1" applyBorder="1" applyProtection="1">
      <protection locked="0"/>
    </xf>
    <xf numFmtId="168" fontId="17" fillId="8" borderId="10" xfId="0" applyNumberFormat="1" applyFont="1" applyFill="1" applyBorder="1" applyProtection="1">
      <protection locked="0"/>
    </xf>
    <xf numFmtId="168" fontId="17" fillId="8" borderId="11" xfId="0" applyNumberFormat="1" applyFont="1" applyFill="1" applyBorder="1" applyProtection="1">
      <protection locked="0"/>
    </xf>
    <xf numFmtId="0" fontId="18" fillId="0" borderId="2" xfId="2" applyFont="1" applyBorder="1"/>
    <xf numFmtId="0" fontId="20" fillId="0" borderId="2" xfId="2" applyFont="1" applyBorder="1"/>
    <xf numFmtId="168" fontId="17" fillId="0" borderId="11" xfId="1" applyNumberFormat="1" applyFont="1" applyFill="1" applyBorder="1" applyProtection="1">
      <protection locked="0"/>
    </xf>
    <xf numFmtId="168" fontId="17" fillId="7" borderId="11" xfId="1" applyNumberFormat="1" applyFont="1" applyFill="1" applyBorder="1" applyProtection="1"/>
    <xf numFmtId="0" fontId="13" fillId="10" borderId="18" xfId="0" applyFont="1" applyFill="1" applyBorder="1" applyAlignment="1">
      <alignment vertical="center"/>
    </xf>
    <xf numFmtId="168" fontId="13" fillId="10" borderId="2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9" borderId="18" xfId="0" applyFont="1" applyFill="1" applyBorder="1" applyAlignment="1">
      <alignment vertical="center"/>
    </xf>
    <xf numFmtId="0" fontId="13" fillId="9" borderId="20" xfId="0" applyFont="1" applyFill="1" applyBorder="1" applyAlignment="1">
      <alignment horizontal="center" vertical="center"/>
    </xf>
    <xf numFmtId="0" fontId="17" fillId="12" borderId="10" xfId="0" applyFont="1" applyFill="1" applyBorder="1" applyProtection="1">
      <protection locked="0"/>
    </xf>
    <xf numFmtId="168" fontId="17" fillId="12" borderId="10" xfId="0" applyNumberFormat="1" applyFont="1" applyFill="1" applyBorder="1" applyProtection="1">
      <protection locked="0"/>
    </xf>
    <xf numFmtId="168" fontId="17" fillId="12" borderId="11" xfId="0" applyNumberFormat="1" applyFont="1" applyFill="1" applyBorder="1" applyProtection="1">
      <protection locked="0"/>
    </xf>
    <xf numFmtId="168" fontId="21" fillId="12" borderId="11" xfId="0" applyNumberFormat="1" applyFont="1" applyFill="1" applyBorder="1"/>
    <xf numFmtId="168" fontId="21" fillId="12" borderId="10" xfId="0" applyNumberFormat="1" applyFont="1" applyFill="1" applyBorder="1"/>
    <xf numFmtId="0" fontId="0" fillId="9" borderId="15" xfId="0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vertical="center"/>
      <protection locked="0"/>
    </xf>
    <xf numFmtId="168" fontId="0" fillId="9" borderId="16" xfId="0" applyNumberFormat="1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horizontal="center" vertical="center"/>
      <protection locked="0"/>
    </xf>
    <xf numFmtId="14" fontId="0" fillId="9" borderId="16" xfId="0" applyNumberFormat="1" applyFill="1" applyBorder="1" applyAlignment="1" applyProtection="1">
      <alignment horizontal="center" vertical="center"/>
      <protection locked="0"/>
    </xf>
    <xf numFmtId="0" fontId="0" fillId="9" borderId="17" xfId="0" applyFill="1" applyBorder="1" applyAlignment="1" applyProtection="1">
      <alignment vertical="center"/>
      <protection locked="0"/>
    </xf>
    <xf numFmtId="0" fontId="0" fillId="10" borderId="15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horizontal="center" vertical="center"/>
      <protection locked="0"/>
    </xf>
    <xf numFmtId="14" fontId="0" fillId="10" borderId="16" xfId="0" applyNumberFormat="1" applyFill="1" applyBorder="1" applyAlignment="1" applyProtection="1">
      <alignment horizontal="center" vertical="center"/>
      <protection locked="0"/>
    </xf>
    <xf numFmtId="0" fontId="0" fillId="10" borderId="17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horizontal="center" vertical="center"/>
      <protection locked="0"/>
    </xf>
    <xf numFmtId="0" fontId="0" fillId="10" borderId="18" xfId="0" applyFill="1" applyBorder="1" applyProtection="1">
      <protection locked="0"/>
    </xf>
    <xf numFmtId="0" fontId="0" fillId="10" borderId="19" xfId="0" applyFill="1" applyBorder="1" applyProtection="1">
      <protection locked="0"/>
    </xf>
    <xf numFmtId="168" fontId="0" fillId="10" borderId="19" xfId="0" applyNumberFormat="1" applyFill="1" applyBorder="1" applyAlignment="1" applyProtection="1">
      <alignment vertical="center"/>
      <protection locked="0"/>
    </xf>
    <xf numFmtId="0" fontId="0" fillId="10" borderId="19" xfId="0" applyFill="1" applyBorder="1" applyAlignment="1" applyProtection="1">
      <alignment horizontal="center" vertical="center"/>
      <protection locked="0"/>
    </xf>
    <xf numFmtId="0" fontId="0" fillId="10" borderId="19" xfId="0" applyFill="1" applyBorder="1" applyAlignment="1" applyProtection="1">
      <alignment horizontal="center"/>
      <protection locked="0"/>
    </xf>
    <xf numFmtId="0" fontId="0" fillId="10" borderId="20" xfId="0" applyFill="1" applyBorder="1" applyProtection="1">
      <protection locked="0"/>
    </xf>
    <xf numFmtId="0" fontId="0" fillId="10" borderId="18" xfId="0" applyFill="1" applyBorder="1" applyAlignment="1" applyProtection="1">
      <alignment horizontal="center"/>
      <protection locked="0"/>
    </xf>
    <xf numFmtId="0" fontId="9" fillId="5" borderId="12" xfId="0" applyFont="1" applyFill="1" applyBorder="1" applyProtection="1">
      <protection locked="0"/>
    </xf>
    <xf numFmtId="0" fontId="9" fillId="5" borderId="13" xfId="0" applyFont="1" applyFill="1" applyBorder="1" applyProtection="1">
      <protection locked="0"/>
    </xf>
    <xf numFmtId="0" fontId="9" fillId="5" borderId="13" xfId="0" applyFont="1" applyFill="1" applyBorder="1" applyAlignment="1" applyProtection="1">
      <alignment horizontal="center"/>
      <protection locked="0"/>
    </xf>
    <xf numFmtId="0" fontId="9" fillId="5" borderId="14" xfId="0" applyFont="1" applyFill="1" applyBorder="1" applyProtection="1">
      <protection locked="0"/>
    </xf>
    <xf numFmtId="0" fontId="22" fillId="12" borderId="18" xfId="0" applyFont="1" applyFill="1" applyBorder="1" applyProtection="1">
      <protection locked="0"/>
    </xf>
    <xf numFmtId="0" fontId="23" fillId="12" borderId="19" xfId="0" applyFont="1" applyFill="1" applyBorder="1" applyProtection="1">
      <protection locked="0"/>
    </xf>
    <xf numFmtId="168" fontId="22" fillId="12" borderId="19" xfId="0" applyNumberFormat="1" applyFont="1" applyFill="1" applyBorder="1" applyAlignment="1" applyProtection="1">
      <alignment horizontal="center" vertical="center"/>
      <protection locked="0"/>
    </xf>
    <xf numFmtId="168" fontId="22" fillId="12" borderId="19" xfId="0" applyNumberFormat="1" applyFont="1" applyFill="1" applyBorder="1" applyAlignment="1" applyProtection="1">
      <alignment vertical="center"/>
      <protection locked="0"/>
    </xf>
    <xf numFmtId="0" fontId="22" fillId="12" borderId="19" xfId="0" applyFont="1" applyFill="1" applyBorder="1" applyAlignment="1" applyProtection="1">
      <alignment horizontal="center"/>
      <protection locked="0"/>
    </xf>
    <xf numFmtId="0" fontId="22" fillId="12" borderId="20" xfId="0" applyFont="1" applyFill="1" applyBorder="1" applyProtection="1">
      <protection locked="0"/>
    </xf>
    <xf numFmtId="168" fontId="23" fillId="12" borderId="19" xfId="0" applyNumberFormat="1" applyFont="1" applyFill="1" applyBorder="1" applyAlignment="1">
      <alignment vertical="center"/>
    </xf>
    <xf numFmtId="168" fontId="17" fillId="8" borderId="11" xfId="0" applyNumberFormat="1" applyFont="1" applyFill="1" applyBorder="1"/>
    <xf numFmtId="0" fontId="19" fillId="4" borderId="3" xfId="0" applyFont="1" applyFill="1" applyBorder="1" applyAlignment="1">
      <alignment horizontal="left" indent="3"/>
    </xf>
    <xf numFmtId="0" fontId="10" fillId="4" borderId="3" xfId="0" applyFont="1" applyFill="1" applyBorder="1" applyAlignment="1">
      <alignment horizontal="left" indent="3"/>
    </xf>
    <xf numFmtId="168" fontId="7" fillId="2" borderId="0" xfId="3" applyNumberFormat="1" applyFont="1" applyAlignment="1">
      <alignment horizontal="center"/>
    </xf>
    <xf numFmtId="0" fontId="7" fillId="2" borderId="0" xfId="3" applyFont="1" applyAlignment="1">
      <alignment horizontal="center"/>
    </xf>
    <xf numFmtId="0" fontId="18" fillId="0" borderId="2" xfId="2" applyFont="1" applyBorder="1" applyAlignment="1">
      <alignment horizontal="left" indent="2"/>
    </xf>
    <xf numFmtId="0" fontId="9" fillId="5" borderId="0" xfId="0" applyFont="1" applyFill="1" applyAlignment="1">
      <alignment horizontal="center"/>
    </xf>
    <xf numFmtId="0" fontId="18" fillId="0" borderId="0" xfId="2" applyFont="1" applyBorder="1" applyAlignment="1" applyProtection="1">
      <alignment horizontal="left" indent="3"/>
    </xf>
    <xf numFmtId="0" fontId="19" fillId="4" borderId="3" xfId="0" applyFont="1" applyFill="1" applyBorder="1" applyAlignment="1">
      <alignment horizontal="left" indent="2"/>
    </xf>
    <xf numFmtId="0" fontId="18" fillId="0" borderId="2" xfId="2" applyFont="1" applyBorder="1" applyAlignment="1" applyProtection="1">
      <alignment horizontal="left" indent="2"/>
    </xf>
    <xf numFmtId="0" fontId="11" fillId="0" borderId="2" xfId="2" applyFont="1" applyBorder="1" applyAlignment="1" applyProtection="1">
      <alignment horizontal="left" indent="2"/>
    </xf>
    <xf numFmtId="0" fontId="12" fillId="0" borderId="2" xfId="2" applyFont="1" applyBorder="1" applyAlignment="1" applyProtection="1">
      <alignment horizontal="left" indent="2"/>
    </xf>
    <xf numFmtId="164" fontId="13" fillId="10" borderId="17" xfId="0" applyNumberFormat="1" applyFont="1" applyFill="1" applyBorder="1" applyAlignment="1">
      <alignment horizontal="center" vertic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6">
    <dxf>
      <fill>
        <patternFill>
          <bgColor rgb="FFE5E8E8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E5E8E8"/>
        </patternFill>
      </fill>
    </dxf>
  </dxfs>
  <tableStyles count="0" defaultTableStyle="TableStyleMedium2" defaultPivotStyle="PivotStyleLight16"/>
  <colors>
    <mruColors>
      <color rgb="FFEE37BF"/>
      <color rgb="FFDB77CF"/>
      <color rgb="FF8150ED"/>
      <color rgb="FFF79BDF"/>
      <color rgb="FFEAB0E3"/>
      <color rgb="FFAEECB5"/>
      <color rgb="FFD5F5E3"/>
      <color rgb="FFE5E8E8"/>
      <color rgb="FFF9E79F"/>
      <color rgb="FFD2F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RESUMO!$C$39:$C$41</c:f>
              <c:strCache>
                <c:ptCount val="3"/>
                <c:pt idx="0">
                  <c:v>✔ OK</c:v>
                </c:pt>
                <c:pt idx="1">
                  <c:v>⚠ Verificar comprovante</c:v>
                </c:pt>
                <c:pt idx="2">
                  <c:v> - (Vazio)</c:v>
                </c:pt>
              </c:strCache>
            </c:strRef>
          </c:cat>
          <c:val>
            <c:numRef>
              <c:f>RESUMO!$D$39:$D$41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C-4C83-BE85-778D66F4D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51421439"/>
        <c:axId val="1051417599"/>
      </c:barChart>
      <c:catAx>
        <c:axId val="105142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17599"/>
        <c:crosses val="autoZero"/>
        <c:auto val="1"/>
        <c:lblAlgn val="ctr"/>
        <c:lblOffset val="100"/>
        <c:noMultiLvlLbl val="0"/>
      </c:catAx>
      <c:valAx>
        <c:axId val="105141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2143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5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RESUMO!$C$57:$C$68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RESUMO!$D$57:$D$68</c:f>
              <c:numCache>
                <c:formatCode>"R$"\ #,##0.00</c:formatCode>
                <c:ptCount val="12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1543</c:v>
                </c:pt>
                <c:pt idx="9">
                  <c:v>4567</c:v>
                </c:pt>
                <c:pt idx="10">
                  <c:v>0</c:v>
                </c:pt>
                <c:pt idx="11">
                  <c:v>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1-4AEB-8CDA-4A63F734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12671"/>
        <c:axId val="990715071"/>
      </c:lineChart>
      <c:catAx>
        <c:axId val="9907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5071"/>
        <c:crosses val="autoZero"/>
        <c:auto val="1"/>
        <c:lblAlgn val="ctr"/>
        <c:lblOffset val="100"/>
        <c:noMultiLvlLbl val="0"/>
      </c:catAx>
      <c:valAx>
        <c:axId val="9907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BA-45FF-BDAD-5DE89891BF52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BA-45FF-BDAD-5DE89891BF52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BA-45FF-BDAD-5DE89891BF52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BA-45FF-BDAD-5DE89891BF5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RESUMO!$C$19:$C$22</c:f>
              <c:strCache>
                <c:ptCount val="4"/>
                <c:pt idx="0">
                  <c:v>Entradas (Rendimentos)</c:v>
                </c:pt>
                <c:pt idx="1">
                  <c:v>Saídas (Despesas)</c:v>
                </c:pt>
                <c:pt idx="2">
                  <c:v>Saldo</c:v>
                </c:pt>
                <c:pt idx="3">
                  <c:v>IR Estimado</c:v>
                </c:pt>
              </c:strCache>
            </c:strRef>
          </c:cat>
          <c:val>
            <c:numRef>
              <c:f>RESUMO!$D$19:$D$22</c:f>
              <c:numCache>
                <c:formatCode>"R$"\ #,##0.00</c:formatCode>
                <c:ptCount val="4"/>
                <c:pt idx="0">
                  <c:v>9342</c:v>
                </c:pt>
                <c:pt idx="1">
                  <c:v>600</c:v>
                </c:pt>
                <c:pt idx="2">
                  <c:v>8742</c:v>
                </c:pt>
                <c:pt idx="3">
                  <c:v>1011.3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3-4B60-BD23-326E0BB471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rgbClr val="F79BDF">
            <a:alpha val="79000"/>
          </a:srgbClr>
        </a:gs>
        <a:gs pos="100000">
          <a:srgbClr val="8150ED">
            <a:alpha val="79000"/>
          </a:srgb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NOTAS!C1"/><Relationship Id="rId7" Type="http://schemas.openxmlformats.org/officeDocument/2006/relationships/chart" Target="../charts/chart1.xml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47625</xdr:rowOff>
    </xdr:from>
    <xdr:to>
      <xdr:col>0</xdr:col>
      <xdr:colOff>1766887</xdr:colOff>
      <xdr:row>9</xdr:row>
      <xdr:rowOff>114300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AE00C-A577-4AF7-B274-B326A978F95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123713</xdr:rowOff>
    </xdr:from>
    <xdr:to>
      <xdr:col>0</xdr:col>
      <xdr:colOff>1766793</xdr:colOff>
      <xdr:row>11</xdr:row>
      <xdr:rowOff>190613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D8E49C-5360-4D17-9C04-CFC50D46865F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200025</xdr:rowOff>
    </xdr:from>
    <xdr:to>
      <xdr:col>0</xdr:col>
      <xdr:colOff>1766793</xdr:colOff>
      <xdr:row>14</xdr:row>
      <xdr:rowOff>57375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44273-27E7-4BDD-BC2D-B04408F0F3F8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835E290-39C0-4A81-97B1-38585110E31C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195264</xdr:rowOff>
    </xdr:from>
    <xdr:to>
      <xdr:col>0</xdr:col>
      <xdr:colOff>1990725</xdr:colOff>
      <xdr:row>21</xdr:row>
      <xdr:rowOff>9526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E3DEA4D-93CB-4C02-BA68-1578201C6169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66675</xdr:rowOff>
    </xdr:from>
    <xdr:to>
      <xdr:col>0</xdr:col>
      <xdr:colOff>1766887</xdr:colOff>
      <xdr:row>16</xdr:row>
      <xdr:rowOff>133350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F4CF1-CC4B-4DAE-BA78-7A20AC2EE38E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9525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03E36854-F3E3-45AD-A0D3-BCDEC2F9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76200</xdr:rowOff>
    </xdr:from>
    <xdr:to>
      <xdr:col>0</xdr:col>
      <xdr:colOff>1914525</xdr:colOff>
      <xdr:row>19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17D8E370-05DA-4924-AC43-286BEEBC040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142875</xdr:rowOff>
    </xdr:from>
    <xdr:to>
      <xdr:col>0</xdr:col>
      <xdr:colOff>1766887</xdr:colOff>
      <xdr:row>19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56F9DE-C7CC-5FAE-5244-B2E00E4E05AC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28575</xdr:colOff>
      <xdr:row>19</xdr:row>
      <xdr:rowOff>38100</xdr:rowOff>
    </xdr:from>
    <xdr:to>
      <xdr:col>4</xdr:col>
      <xdr:colOff>0</xdr:colOff>
      <xdr:row>20</xdr:row>
      <xdr:rowOff>142875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9CC7E-E34A-472D-963B-795E4A9BCBBE}"/>
            </a:ext>
          </a:extLst>
        </xdr:cNvPr>
        <xdr:cNvSpPr/>
      </xdr:nvSpPr>
      <xdr:spPr>
        <a:xfrm>
          <a:off x="5238750" y="40767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28575</xdr:rowOff>
    </xdr:from>
    <xdr:to>
      <xdr:col>0</xdr:col>
      <xdr:colOff>1766887</xdr:colOff>
      <xdr:row>9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508E-5F68-4BF3-96D3-B66691A4F503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142763</xdr:rowOff>
    </xdr:from>
    <xdr:to>
      <xdr:col>0</xdr:col>
      <xdr:colOff>1766793</xdr:colOff>
      <xdr:row>12</xdr:row>
      <xdr:rowOff>113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891986-9125-40D0-965F-DADBCC242410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</xdr:rowOff>
    </xdr:from>
    <xdr:to>
      <xdr:col>0</xdr:col>
      <xdr:colOff>1766793</xdr:colOff>
      <xdr:row>14</xdr:row>
      <xdr:rowOff>114525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47D3-7DD0-4BB9-9556-1BF941580BB7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7259EC8-3DC3-4079-BFA5-5B615429EAC9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19</xdr:row>
      <xdr:rowOff>80964</xdr:rowOff>
    </xdr:from>
    <xdr:to>
      <xdr:col>0</xdr:col>
      <xdr:colOff>1990725</xdr:colOff>
      <xdr:row>21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9D686A0-0563-4DD1-B44B-EA06C7CFED74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123825</xdr:rowOff>
    </xdr:from>
    <xdr:to>
      <xdr:col>0</xdr:col>
      <xdr:colOff>1766887</xdr:colOff>
      <xdr:row>16</xdr:row>
      <xdr:rowOff>190500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9CD0ED-BAD0-4A86-A9C7-602C533C788F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3EF00048-4C44-4A24-9CA3-F64C71DD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171450</xdr:rowOff>
    </xdr:from>
    <xdr:to>
      <xdr:col>0</xdr:col>
      <xdr:colOff>1914525</xdr:colOff>
      <xdr:row>19</xdr:row>
      <xdr:rowOff>171450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34A7C3C-6572-4160-A0CF-68EC81A7C18E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200025</xdr:rowOff>
    </xdr:from>
    <xdr:to>
      <xdr:col>0</xdr:col>
      <xdr:colOff>1766887</xdr:colOff>
      <xdr:row>19</xdr:row>
      <xdr:rowOff>95250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AAB798-A38D-491B-BD49-D32F8C88184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19050</xdr:colOff>
      <xdr:row>42</xdr:row>
      <xdr:rowOff>0</xdr:rowOff>
    </xdr:from>
    <xdr:to>
      <xdr:col>3</xdr:col>
      <xdr:colOff>2905125</xdr:colOff>
      <xdr:row>43</xdr:row>
      <xdr:rowOff>104775</xdr:rowOff>
    </xdr:to>
    <xdr:sp macro="" textlink="">
      <xdr:nvSpPr>
        <xdr:cNvPr id="13" name="Retângul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FEB88-DECE-4D71-B721-64395416DC42}"/>
            </a:ext>
          </a:extLst>
        </xdr:cNvPr>
        <xdr:cNvSpPr/>
      </xdr:nvSpPr>
      <xdr:spPr>
        <a:xfrm>
          <a:off x="5229225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9525</xdr:colOff>
      <xdr:row>42</xdr:row>
      <xdr:rowOff>0</xdr:rowOff>
    </xdr:from>
    <xdr:to>
      <xdr:col>2</xdr:col>
      <xdr:colOff>2895600</xdr:colOff>
      <xdr:row>43</xdr:row>
      <xdr:rowOff>104775</xdr:rowOff>
    </xdr:to>
    <xdr:sp macro="" textlink="">
      <xdr:nvSpPr>
        <xdr:cNvPr id="14" name="Retângulo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A9028-75A3-482E-AFA2-FE4604A55EFF}"/>
            </a:ext>
          </a:extLst>
        </xdr:cNvPr>
        <xdr:cNvSpPr/>
      </xdr:nvSpPr>
      <xdr:spPr>
        <a:xfrm>
          <a:off x="2305050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104775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796D0-5D2A-4A97-B0F1-2A049DB5B3D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114188</xdr:rowOff>
    </xdr:from>
    <xdr:to>
      <xdr:col>0</xdr:col>
      <xdr:colOff>1766793</xdr:colOff>
      <xdr:row>11</xdr:row>
      <xdr:rowOff>162038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8388F2-4415-40D2-BEC4-7801BE4CDB51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171450</xdr:rowOff>
    </xdr:from>
    <xdr:to>
      <xdr:col>0</xdr:col>
      <xdr:colOff>1766793</xdr:colOff>
      <xdr:row>14</xdr:row>
      <xdr:rowOff>225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A023A1-67C6-4D29-9763-509FDB148970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074B590-A3F9-40A6-9BE4-B4382450F594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100014</xdr:rowOff>
    </xdr:from>
    <xdr:to>
      <xdr:col>0</xdr:col>
      <xdr:colOff>1990725</xdr:colOff>
      <xdr:row>20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9768CA4-E20E-45F7-A980-03A487C8BF4F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9525</xdr:rowOff>
    </xdr:from>
    <xdr:to>
      <xdr:col>0</xdr:col>
      <xdr:colOff>1766887</xdr:colOff>
      <xdr:row>16</xdr:row>
      <xdr:rowOff>57150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E7B6EF-63F0-41F0-82F1-8E06F0E08675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E1A94A3A-97A2-462A-AB46-7122C3C2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190500</xdr:rowOff>
    </xdr:from>
    <xdr:to>
      <xdr:col>0</xdr:col>
      <xdr:colOff>1914525</xdr:colOff>
      <xdr:row>18</xdr:row>
      <xdr:rowOff>190500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D918080-4DFD-4840-91FE-B26131C8A933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66675</xdr:rowOff>
    </xdr:from>
    <xdr:to>
      <xdr:col>0</xdr:col>
      <xdr:colOff>1766887</xdr:colOff>
      <xdr:row>18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BEB96F-C7F6-4849-A327-406C47BFCC1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9</xdr:col>
      <xdr:colOff>95250</xdr:colOff>
      <xdr:row>40</xdr:row>
      <xdr:rowOff>19050</xdr:rowOff>
    </xdr:from>
    <xdr:to>
      <xdr:col>11</xdr:col>
      <xdr:colOff>1838325</xdr:colOff>
      <xdr:row>41</xdr:row>
      <xdr:rowOff>95250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316E4A-A692-4ADB-BB16-6B710ACB429B}"/>
            </a:ext>
          </a:extLst>
        </xdr:cNvPr>
        <xdr:cNvSpPr/>
      </xdr:nvSpPr>
      <xdr:spPr>
        <a:xfrm>
          <a:off x="90106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6</xdr:col>
      <xdr:colOff>85725</xdr:colOff>
      <xdr:row>40</xdr:row>
      <xdr:rowOff>19050</xdr:rowOff>
    </xdr:from>
    <xdr:to>
      <xdr:col>9</xdr:col>
      <xdr:colOff>57150</xdr:colOff>
      <xdr:row>41</xdr:row>
      <xdr:rowOff>95250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2B9097-9188-447C-8AC6-466ABF791DBD}"/>
            </a:ext>
          </a:extLst>
        </xdr:cNvPr>
        <xdr:cNvSpPr/>
      </xdr:nvSpPr>
      <xdr:spPr>
        <a:xfrm>
          <a:off x="60864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161925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6CC58-2B12-4C29-A5D4-5991C2262B34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171338</xdr:rowOff>
    </xdr:from>
    <xdr:to>
      <xdr:col>0</xdr:col>
      <xdr:colOff>1766793</xdr:colOff>
      <xdr:row>12</xdr:row>
      <xdr:rowOff>85838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66712-7616-425F-B719-FC0AF8530C8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95250</xdr:rowOff>
    </xdr:from>
    <xdr:to>
      <xdr:col>0</xdr:col>
      <xdr:colOff>1766793</xdr:colOff>
      <xdr:row>15</xdr:row>
      <xdr:rowOff>9750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A2312-BBC8-4268-B971-AF8B764309E5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B9343A9-805C-4158-A7E6-06E1F8D2E052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20</xdr:row>
      <xdr:rowOff>33339</xdr:rowOff>
    </xdr:from>
    <xdr:to>
      <xdr:col>0</xdr:col>
      <xdr:colOff>1990725</xdr:colOff>
      <xdr:row>22</xdr:row>
      <xdr:rowOff>57151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48C3728-63C8-4B83-8419-0D070E7E2296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15</xdr:row>
      <xdr:rowOff>19050</xdr:rowOff>
    </xdr:from>
    <xdr:to>
      <xdr:col>0</xdr:col>
      <xdr:colOff>1766887</xdr:colOff>
      <xdr:row>17</xdr:row>
      <xdr:rowOff>123825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5D1C38-EF28-4063-AC3B-CDFB38B8AA59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BA74C4B4-9A9E-4887-9D84-C8EB13C1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20</xdr:row>
      <xdr:rowOff>123825</xdr:rowOff>
    </xdr:from>
    <xdr:to>
      <xdr:col>0</xdr:col>
      <xdr:colOff>1914525</xdr:colOff>
      <xdr:row>20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7EB4ABE-BEEE-4E6E-9939-B6ED6EBA42B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17</xdr:row>
      <xdr:rowOff>133350</xdr:rowOff>
    </xdr:from>
    <xdr:to>
      <xdr:col>0</xdr:col>
      <xdr:colOff>1766887</xdr:colOff>
      <xdr:row>20</xdr:row>
      <xdr:rowOff>47625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3B44EA0-89A1-47A0-8CCB-369EC1873070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5</xdr:col>
      <xdr:colOff>1362075</xdr:colOff>
      <xdr:row>45</xdr:row>
      <xdr:rowOff>9525</xdr:rowOff>
    </xdr:from>
    <xdr:to>
      <xdr:col>7</xdr:col>
      <xdr:colOff>66675</xdr:colOff>
      <xdr:row>46</xdr:row>
      <xdr:rowOff>114300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A016B7-F088-4E06-9121-F12D3B6F05F5}"/>
            </a:ext>
          </a:extLst>
        </xdr:cNvPr>
        <xdr:cNvSpPr/>
      </xdr:nvSpPr>
      <xdr:spPr>
        <a:xfrm>
          <a:off x="77533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3</xdr:col>
      <xdr:colOff>923925</xdr:colOff>
      <xdr:row>45</xdr:row>
      <xdr:rowOff>9525</xdr:rowOff>
    </xdr:from>
    <xdr:to>
      <xdr:col>5</xdr:col>
      <xdr:colOff>1323975</xdr:colOff>
      <xdr:row>46</xdr:row>
      <xdr:rowOff>114300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F385D-A1A0-4C70-9B6A-154C38D09EE1}"/>
            </a:ext>
          </a:extLst>
        </xdr:cNvPr>
        <xdr:cNvSpPr/>
      </xdr:nvSpPr>
      <xdr:spPr>
        <a:xfrm>
          <a:off x="48291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19050</xdr:rowOff>
    </xdr:from>
    <xdr:to>
      <xdr:col>0</xdr:col>
      <xdr:colOff>1766887</xdr:colOff>
      <xdr:row>9</xdr:row>
      <xdr:rowOff>66675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0D744-57F7-4929-8A66-562A73333D25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76088</xdr:rowOff>
    </xdr:from>
    <xdr:to>
      <xdr:col>0</xdr:col>
      <xdr:colOff>1766793</xdr:colOff>
      <xdr:row>11</xdr:row>
      <xdr:rowOff>123938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3578A6-F648-45A7-93FE-9A4522AC3C2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133350</xdr:rowOff>
    </xdr:from>
    <xdr:to>
      <xdr:col>0</xdr:col>
      <xdr:colOff>1766793</xdr:colOff>
      <xdr:row>13</xdr:row>
      <xdr:rowOff>181200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58C4F3-2577-45CE-9612-AD77FE7C4351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89FE2CF-71D4-44E8-A541-1B810C1CCDA8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109539</xdr:rowOff>
    </xdr:from>
    <xdr:to>
      <xdr:col>0</xdr:col>
      <xdr:colOff>1990725</xdr:colOff>
      <xdr:row>20</xdr:row>
      <xdr:rowOff>76201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EB00902-C0FC-444E-A613-0879B710E651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13</xdr:row>
      <xdr:rowOff>190500</xdr:rowOff>
    </xdr:from>
    <xdr:to>
      <xdr:col>0</xdr:col>
      <xdr:colOff>1766887</xdr:colOff>
      <xdr:row>16</xdr:row>
      <xdr:rowOff>47625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15E1BD-AF1C-4E51-BD35-67CBEA44E13B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89F2106A-CFE2-4035-B503-D59BC31F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200025</xdr:rowOff>
    </xdr:from>
    <xdr:to>
      <xdr:col>0</xdr:col>
      <xdr:colOff>1914525</xdr:colOff>
      <xdr:row>18</xdr:row>
      <xdr:rowOff>200025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43E8CAC-26FA-42C9-9F7D-5132D2FACC6B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57150</xdr:rowOff>
    </xdr:from>
    <xdr:to>
      <xdr:col>0</xdr:col>
      <xdr:colOff>1766887</xdr:colOff>
      <xdr:row>18</xdr:row>
      <xdr:rowOff>123825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B7BB13-DF4A-4992-9962-BCF629248FD1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>
    <xdr:from>
      <xdr:col>1</xdr:col>
      <xdr:colOff>238125</xdr:colOff>
      <xdr:row>41</xdr:row>
      <xdr:rowOff>33337</xdr:rowOff>
    </xdr:from>
    <xdr:to>
      <xdr:col>4</xdr:col>
      <xdr:colOff>9525</xdr:colOff>
      <xdr:row>51</xdr:row>
      <xdr:rowOff>85725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216C8E-C65C-8992-94F1-E03AC820A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247649</xdr:colOff>
      <xdr:row>68</xdr:row>
      <xdr:rowOff>52387</xdr:rowOff>
    </xdr:from>
    <xdr:to>
      <xdr:col>4</xdr:col>
      <xdr:colOff>19049</xdr:colOff>
      <xdr:row>80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1029A1D-9CAF-6AA1-70E5-0ADC585A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</xdr:col>
      <xdr:colOff>0</xdr:colOff>
      <xdr:row>80</xdr:row>
      <xdr:rowOff>180975</xdr:rowOff>
    </xdr:from>
    <xdr:to>
      <xdr:col>2</xdr:col>
      <xdr:colOff>1685925</xdr:colOff>
      <xdr:row>82</xdr:row>
      <xdr:rowOff>104775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E79E38-1538-408A-BC21-DC5F64761C95}"/>
            </a:ext>
          </a:extLst>
        </xdr:cNvPr>
        <xdr:cNvSpPr/>
      </xdr:nvSpPr>
      <xdr:spPr>
        <a:xfrm>
          <a:off x="2295525" y="16697325"/>
          <a:ext cx="1685925" cy="304800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2</xdr:col>
      <xdr:colOff>0</xdr:colOff>
      <xdr:row>22</xdr:row>
      <xdr:rowOff>33337</xdr:rowOff>
    </xdr:from>
    <xdr:to>
      <xdr:col>4</xdr:col>
      <xdr:colOff>0</xdr:colOff>
      <xdr:row>33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B9E93EC-4EB9-8BE0-56BF-A8CA73D9F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6674-4A25-4804-85B6-606B9F5B3DF1}">
  <dimension ref="A1:E25"/>
  <sheetViews>
    <sheetView showGridLines="0" showRowColHeaders="0" tabSelected="1" zoomScaleNormal="100" workbookViewId="0">
      <selection activeCell="D7" sqref="D7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46" t="s">
        <v>0</v>
      </c>
      <c r="D3" s="47"/>
      <c r="E3" s="47"/>
    </row>
    <row r="4" spans="1:5" ht="17.25" thickTop="1" x14ac:dyDescent="0.3">
      <c r="A4" s="1"/>
      <c r="C4" s="95" t="s">
        <v>1</v>
      </c>
      <c r="D4" s="96"/>
      <c r="E4" s="96"/>
    </row>
    <row r="5" spans="1:5" x14ac:dyDescent="0.25">
      <c r="A5" s="1"/>
    </row>
    <row r="6" spans="1:5" ht="16.5" x14ac:dyDescent="0.25">
      <c r="A6" s="1"/>
      <c r="C6" s="2" t="s">
        <v>2</v>
      </c>
      <c r="D6" s="3"/>
    </row>
    <row r="7" spans="1:5" ht="16.5" x14ac:dyDescent="0.25">
      <c r="A7" s="1"/>
      <c r="C7" s="2" t="s">
        <v>3</v>
      </c>
      <c r="D7" s="4"/>
    </row>
    <row r="8" spans="1:5" ht="16.5" x14ac:dyDescent="0.25">
      <c r="A8" s="1"/>
      <c r="C8" s="2" t="s">
        <v>4</v>
      </c>
      <c r="D8" s="5"/>
    </row>
    <row r="9" spans="1:5" ht="16.5" x14ac:dyDescent="0.25">
      <c r="A9" s="1"/>
      <c r="C9" s="2" t="s">
        <v>5</v>
      </c>
      <c r="D9" s="6"/>
    </row>
    <row r="10" spans="1:5" ht="16.5" x14ac:dyDescent="0.25">
      <c r="A10" s="1"/>
      <c r="C10" s="2" t="s">
        <v>62</v>
      </c>
      <c r="D10" s="3"/>
    </row>
    <row r="11" spans="1:5" ht="16.5" x14ac:dyDescent="0.25">
      <c r="A11" s="1"/>
      <c r="C11" s="2" t="s">
        <v>6</v>
      </c>
      <c r="D11" s="3"/>
    </row>
    <row r="12" spans="1:5" ht="16.5" x14ac:dyDescent="0.25">
      <c r="A12" s="1"/>
      <c r="C12" s="2" t="s">
        <v>7</v>
      </c>
      <c r="D12" s="3"/>
    </row>
    <row r="13" spans="1:5" ht="16.5" x14ac:dyDescent="0.25">
      <c r="A13" s="1"/>
      <c r="C13" s="2" t="s">
        <v>8</v>
      </c>
      <c r="D13" s="7"/>
    </row>
    <row r="14" spans="1:5" ht="16.5" x14ac:dyDescent="0.25">
      <c r="A14" s="1"/>
      <c r="C14" s="2" t="s">
        <v>9</v>
      </c>
      <c r="D14" s="8"/>
    </row>
    <row r="15" spans="1:5" ht="16.5" x14ac:dyDescent="0.25">
      <c r="A15" s="1"/>
      <c r="C15" s="2" t="s">
        <v>10</v>
      </c>
      <c r="D15" s="9"/>
    </row>
    <row r="16" spans="1:5" ht="16.5" x14ac:dyDescent="0.25">
      <c r="A16" s="1"/>
      <c r="C16" s="2" t="s">
        <v>11</v>
      </c>
      <c r="D16" s="10"/>
    </row>
    <row r="17" spans="1:4" ht="16.5" x14ac:dyDescent="0.25">
      <c r="A17" s="1"/>
      <c r="C17" s="2" t="s">
        <v>12</v>
      </c>
      <c r="D17" s="3"/>
    </row>
    <row r="18" spans="1:4" ht="16.5" x14ac:dyDescent="0.25">
      <c r="A18" s="1"/>
      <c r="C18" s="2" t="s">
        <v>13</v>
      </c>
      <c r="D18" s="3"/>
    </row>
    <row r="19" spans="1:4" ht="16.5" x14ac:dyDescent="0.25">
      <c r="A19" s="1"/>
      <c r="C19" s="2" t="s">
        <v>14</v>
      </c>
      <c r="D19" s="3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7A14BD1E-BFAA-4D4F-B9BD-9D6D12C0CA4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887-3E19-42BE-ADFC-BDE4D005EB49}">
  <dimension ref="A1:E42"/>
  <sheetViews>
    <sheetView showGridLines="0" showRowColHeaders="0" zoomScaleNormal="100" workbookViewId="0">
      <selection activeCell="D10" sqref="D10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99" t="s">
        <v>15</v>
      </c>
      <c r="D3" s="99"/>
      <c r="E3" s="99"/>
    </row>
    <row r="4" spans="1:5" ht="17.25" thickTop="1" x14ac:dyDescent="0.3">
      <c r="A4" s="1"/>
      <c r="C4" s="95" t="s">
        <v>16</v>
      </c>
      <c r="D4" s="96"/>
      <c r="E4" s="96"/>
    </row>
    <row r="5" spans="1:5" x14ac:dyDescent="0.25">
      <c r="A5" s="1"/>
    </row>
    <row r="6" spans="1:5" ht="17.25" x14ac:dyDescent="0.3">
      <c r="A6" s="1"/>
      <c r="C6" s="11" t="s">
        <v>17</v>
      </c>
    </row>
    <row r="7" spans="1:5" ht="17.25" x14ac:dyDescent="0.3">
      <c r="A7" s="1"/>
      <c r="C7" s="97">
        <f>SUM(D11,D16,D21,D26,D31,D36,D41)</f>
        <v>7886</v>
      </c>
      <c r="D7" s="98"/>
    </row>
    <row r="8" spans="1:5" x14ac:dyDescent="0.25">
      <c r="A8" s="1"/>
    </row>
    <row r="9" spans="1:5" x14ac:dyDescent="0.25">
      <c r="A9" s="1"/>
      <c r="C9" s="12" t="s">
        <v>18</v>
      </c>
    </row>
    <row r="10" spans="1:5" ht="16.5" x14ac:dyDescent="0.25">
      <c r="A10" s="1"/>
      <c r="C10" s="2" t="s">
        <v>19</v>
      </c>
      <c r="D10" s="3" t="s">
        <v>30</v>
      </c>
    </row>
    <row r="11" spans="1:5" ht="16.5" x14ac:dyDescent="0.25">
      <c r="A11" s="1"/>
      <c r="C11" s="2" t="s">
        <v>21</v>
      </c>
      <c r="D11" s="13">
        <v>1518</v>
      </c>
    </row>
    <row r="12" spans="1:5" ht="16.5" x14ac:dyDescent="0.25">
      <c r="A12" s="1"/>
      <c r="C12" s="2" t="s">
        <v>22</v>
      </c>
      <c r="D12" s="3"/>
    </row>
    <row r="13" spans="1:5" x14ac:dyDescent="0.25">
      <c r="A13" s="1"/>
    </row>
    <row r="14" spans="1:5" x14ac:dyDescent="0.25">
      <c r="A14" s="1"/>
      <c r="C14" s="12" t="s">
        <v>23</v>
      </c>
    </row>
    <row r="15" spans="1:5" ht="16.5" x14ac:dyDescent="0.25">
      <c r="A15" s="1"/>
      <c r="C15" s="2" t="s">
        <v>19</v>
      </c>
      <c r="D15" s="3" t="s">
        <v>24</v>
      </c>
    </row>
    <row r="16" spans="1:5" ht="16.5" x14ac:dyDescent="0.25">
      <c r="A16" s="1"/>
      <c r="C16" s="2" t="s">
        <v>21</v>
      </c>
      <c r="D16" s="13">
        <v>200</v>
      </c>
    </row>
    <row r="17" spans="1:4" ht="16.5" x14ac:dyDescent="0.25">
      <c r="A17" s="1"/>
      <c r="C17" s="2" t="s">
        <v>22</v>
      </c>
      <c r="D17" s="3"/>
    </row>
    <row r="18" spans="1:4" x14ac:dyDescent="0.25">
      <c r="A18" s="1"/>
    </row>
    <row r="19" spans="1:4" x14ac:dyDescent="0.25">
      <c r="A19" s="1"/>
      <c r="C19" s="12" t="s">
        <v>25</v>
      </c>
    </row>
    <row r="20" spans="1:4" ht="16.5" x14ac:dyDescent="0.25">
      <c r="A20" s="1"/>
      <c r="C20" s="2" t="s">
        <v>19</v>
      </c>
      <c r="D20" s="3" t="s">
        <v>26</v>
      </c>
    </row>
    <row r="21" spans="1:4" ht="16.5" x14ac:dyDescent="0.25">
      <c r="A21" s="1"/>
      <c r="C21" s="2" t="s">
        <v>21</v>
      </c>
      <c r="D21" s="13">
        <v>650</v>
      </c>
    </row>
    <row r="22" spans="1:4" ht="16.5" x14ac:dyDescent="0.25">
      <c r="A22" s="1"/>
      <c r="C22" s="2" t="s">
        <v>22</v>
      </c>
      <c r="D22" s="3"/>
    </row>
    <row r="23" spans="1:4" x14ac:dyDescent="0.25">
      <c r="A23" s="1"/>
    </row>
    <row r="24" spans="1:4" x14ac:dyDescent="0.25">
      <c r="A24" s="1"/>
      <c r="C24" s="12" t="s">
        <v>27</v>
      </c>
    </row>
    <row r="25" spans="1:4" ht="16.5" x14ac:dyDescent="0.25">
      <c r="A25" s="1"/>
      <c r="C25" s="2" t="s">
        <v>19</v>
      </c>
      <c r="D25" s="3" t="s">
        <v>79</v>
      </c>
    </row>
    <row r="26" spans="1:4" ht="16.5" x14ac:dyDescent="0.25">
      <c r="C26" s="2" t="s">
        <v>21</v>
      </c>
      <c r="D26" s="13">
        <v>1518</v>
      </c>
    </row>
    <row r="27" spans="1:4" ht="16.5" x14ac:dyDescent="0.25">
      <c r="C27" s="2" t="s">
        <v>22</v>
      </c>
      <c r="D27" s="3"/>
    </row>
    <row r="29" spans="1:4" x14ac:dyDescent="0.25">
      <c r="C29" s="12" t="s">
        <v>29</v>
      </c>
    </row>
    <row r="30" spans="1:4" ht="16.5" x14ac:dyDescent="0.25">
      <c r="C30" s="2" t="s">
        <v>19</v>
      </c>
      <c r="D30" s="3" t="s">
        <v>28</v>
      </c>
    </row>
    <row r="31" spans="1:4" ht="16.5" x14ac:dyDescent="0.25">
      <c r="C31" s="2" t="s">
        <v>21</v>
      </c>
      <c r="D31" s="13">
        <v>4000</v>
      </c>
    </row>
    <row r="32" spans="1:4" ht="16.5" x14ac:dyDescent="0.25">
      <c r="C32" s="2" t="s">
        <v>22</v>
      </c>
      <c r="D32" s="3"/>
    </row>
    <row r="34" spans="3:4" x14ac:dyDescent="0.25">
      <c r="C34" s="12" t="s">
        <v>31</v>
      </c>
    </row>
    <row r="35" spans="3:4" ht="16.5" x14ac:dyDescent="0.25">
      <c r="C35" s="2" t="s">
        <v>19</v>
      </c>
      <c r="D35" s="3"/>
    </row>
    <row r="36" spans="3:4" ht="16.5" x14ac:dyDescent="0.25">
      <c r="C36" s="2" t="s">
        <v>21</v>
      </c>
      <c r="D36" s="13"/>
    </row>
    <row r="37" spans="3:4" ht="16.5" x14ac:dyDescent="0.25">
      <c r="C37" s="2" t="s">
        <v>22</v>
      </c>
      <c r="D37" s="3"/>
    </row>
    <row r="39" spans="3:4" x14ac:dyDescent="0.25">
      <c r="C39" s="12" t="s">
        <v>32</v>
      </c>
    </row>
    <row r="40" spans="3:4" ht="16.5" x14ac:dyDescent="0.25">
      <c r="C40" s="2" t="s">
        <v>19</v>
      </c>
      <c r="D40" s="3"/>
    </row>
    <row r="41" spans="3:4" ht="16.5" x14ac:dyDescent="0.25">
      <c r="C41" s="2" t="s">
        <v>21</v>
      </c>
      <c r="D41" s="13"/>
    </row>
    <row r="42" spans="3:4" ht="16.5" x14ac:dyDescent="0.25">
      <c r="C42" s="2" t="s">
        <v>22</v>
      </c>
      <c r="D42" s="3"/>
    </row>
  </sheetData>
  <sheetProtection sheet="1" selectLockedCells="1"/>
  <mergeCells count="3">
    <mergeCell ref="C4:E4"/>
    <mergeCell ref="C7:D7"/>
    <mergeCell ref="C3:E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1CC277-1517-47C4-AF23-F76E09BF3E0A}">
          <x14:formula1>
            <xm:f>BANCOS!$A$2:$A$51</xm:f>
          </x14:formula1>
          <xm:sqref>D10 D15 D20 D25 D30 D35 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8FFD-6500-4DE9-87DC-5E182D670725}">
  <dimension ref="A1:P41"/>
  <sheetViews>
    <sheetView showGridLines="0" showRowColHeaders="0" zoomScaleNormal="100" workbookViewId="0">
      <selection activeCell="C9" sqref="C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11.85546875" bestFit="1" customWidth="1"/>
    <col min="4" max="4" width="14.42578125" bestFit="1" customWidth="1"/>
    <col min="5" max="5" width="12" customWidth="1"/>
    <col min="6" max="6" width="17.28515625" bestFit="1" customWidth="1"/>
    <col min="7" max="7" width="11.85546875" bestFit="1" customWidth="1"/>
    <col min="8" max="8" width="12.42578125" bestFit="1" customWidth="1"/>
    <col min="9" max="9" width="19.42578125" bestFit="1" customWidth="1"/>
    <col min="10" max="10" width="5.28515625" customWidth="1"/>
    <col min="11" max="11" width="11.85546875" bestFit="1" customWidth="1"/>
    <col min="12" max="12" width="30.28515625" bestFit="1" customWidth="1"/>
    <col min="13" max="14" width="14.42578125" bestFit="1" customWidth="1"/>
    <col min="15" max="15" width="13.7109375" bestFit="1" customWidth="1"/>
    <col min="16" max="16" width="22.7109375" bestFit="1" customWidth="1"/>
  </cols>
  <sheetData>
    <row r="1" spans="1:16" x14ac:dyDescent="0.25">
      <c r="A1" s="1"/>
    </row>
    <row r="2" spans="1:16" x14ac:dyDescent="0.25">
      <c r="A2" s="1"/>
    </row>
    <row r="3" spans="1:16" ht="24.75" thickBot="1" x14ac:dyDescent="0.5">
      <c r="A3" s="1"/>
      <c r="C3" s="101" t="s">
        <v>33</v>
      </c>
      <c r="D3" s="101"/>
      <c r="E3" s="101"/>
      <c r="F3" s="101"/>
      <c r="G3" s="101"/>
      <c r="H3" s="101"/>
      <c r="I3" s="101"/>
    </row>
    <row r="4" spans="1:16" ht="17.25" thickTop="1" x14ac:dyDescent="0.3">
      <c r="A4" s="1"/>
      <c r="C4" s="102" t="s">
        <v>34</v>
      </c>
      <c r="D4" s="102"/>
      <c r="E4" s="102"/>
      <c r="F4" s="102"/>
      <c r="G4" s="102"/>
      <c r="H4" s="102"/>
      <c r="I4" s="102"/>
    </row>
    <row r="5" spans="1:16" x14ac:dyDescent="0.25">
      <c r="A5" s="1"/>
    </row>
    <row r="6" spans="1:16" x14ac:dyDescent="0.25">
      <c r="A6" s="1"/>
    </row>
    <row r="7" spans="1:16" ht="17.25" x14ac:dyDescent="0.3">
      <c r="A7" s="1"/>
      <c r="C7" s="100" t="s">
        <v>35</v>
      </c>
      <c r="D7" s="100"/>
      <c r="E7" s="100"/>
      <c r="F7" s="100"/>
      <c r="G7" s="100"/>
      <c r="H7" s="100"/>
      <c r="I7" s="100"/>
      <c r="J7" s="35"/>
      <c r="K7" s="100" t="s">
        <v>120</v>
      </c>
      <c r="L7" s="100"/>
      <c r="M7" s="100"/>
      <c r="N7" s="100"/>
      <c r="O7" s="100"/>
      <c r="P7" s="100"/>
    </row>
    <row r="8" spans="1:16" ht="17.25" x14ac:dyDescent="0.3">
      <c r="A8" s="1"/>
      <c r="C8" s="36" t="s">
        <v>36</v>
      </c>
      <c r="D8" s="37" t="s">
        <v>37</v>
      </c>
      <c r="E8" s="38" t="s">
        <v>115</v>
      </c>
      <c r="F8" s="38" t="s">
        <v>116</v>
      </c>
      <c r="G8" s="38" t="s">
        <v>117</v>
      </c>
      <c r="H8" s="38" t="s">
        <v>118</v>
      </c>
      <c r="I8" s="38" t="s">
        <v>119</v>
      </c>
      <c r="J8" s="35"/>
      <c r="K8" s="36" t="s">
        <v>36</v>
      </c>
      <c r="L8" s="37" t="s">
        <v>37</v>
      </c>
      <c r="M8" s="38" t="s">
        <v>121</v>
      </c>
      <c r="N8" s="38" t="s">
        <v>38</v>
      </c>
      <c r="O8" s="38" t="s">
        <v>122</v>
      </c>
      <c r="P8" s="38" t="s">
        <v>123</v>
      </c>
    </row>
    <row r="9" spans="1:16" ht="17.25" x14ac:dyDescent="0.3">
      <c r="A9" s="1"/>
      <c r="C9" s="39">
        <v>45292</v>
      </c>
      <c r="D9" s="40" t="s">
        <v>39</v>
      </c>
      <c r="E9" s="41" t="s">
        <v>126</v>
      </c>
      <c r="F9" s="42">
        <v>1518</v>
      </c>
      <c r="G9" s="49">
        <f>IF(F9&lt;=1518,F9*0.075,
 IF(F9&lt;=2793.88,F9*0.09-15.18,
  IF(F9&lt;=4190.83,F9*0.12-78.38,
   IF(F9&lt;=8157.41,F9*0.14-141.05,"Acima do teto"))))</f>
        <v>113.85</v>
      </c>
      <c r="H9" s="49">
        <f>IF(F9&lt;=2112,0,
 IF(F9&lt;=2826.65,F9*0.075-158.4,
  IF(F9&lt;=3751.05,F9*0.15-370.4,
   IF(F9&lt;=4664.68,F9*0.225-651.73,
    F9*0.275-884.96))))</f>
        <v>0</v>
      </c>
      <c r="I9" s="49">
        <f>IF(F9 - G9 - H9 &lt; 0, 0, F9 - G9 - H9)</f>
        <v>1404.15</v>
      </c>
      <c r="J9" s="35"/>
      <c r="K9" s="39">
        <v>45871</v>
      </c>
      <c r="L9" s="40" t="s">
        <v>146</v>
      </c>
      <c r="M9" s="42" t="s">
        <v>147</v>
      </c>
      <c r="N9" s="42">
        <v>600</v>
      </c>
      <c r="O9" s="42" t="s">
        <v>48</v>
      </c>
      <c r="P9" s="42" t="s">
        <v>148</v>
      </c>
    </row>
    <row r="10" spans="1:16" ht="17.25" x14ac:dyDescent="0.3">
      <c r="A10" s="1"/>
      <c r="C10" s="39">
        <v>45537</v>
      </c>
      <c r="D10" s="43" t="s">
        <v>39</v>
      </c>
      <c r="E10" s="43" t="s">
        <v>126</v>
      </c>
      <c r="F10" s="44">
        <v>1543</v>
      </c>
      <c r="G10" s="94">
        <f>IF(F10&lt;=1518,F10*0.075,
 IF(F10&lt;=2793.88,F10*0.09-15.18,
  IF(F10&lt;=4190.83,F10*0.12-78.38,
   IF(F10&lt;=8157.41,F10*0.14-141.05,"Acima do teto"))))</f>
        <v>123.69</v>
      </c>
      <c r="H10" s="94">
        <f>IF(F10&lt;=2112,0,
 IF(F10&lt;=2826.65,F10*0.075-158.4,
  IF(F10&lt;=3751.05,F10*0.15-370.4,
   IF(F10&lt;=4664.68,F10*0.225-651.73,
    F10*0.275-884.96))))</f>
        <v>0</v>
      </c>
      <c r="I10" s="94">
        <f>IF(F10 - G10 - H10 &lt; 0, 0, F10 - G10 - H10)</f>
        <v>1419.31</v>
      </c>
      <c r="J10" s="35"/>
      <c r="K10" s="43"/>
      <c r="L10" s="43"/>
      <c r="M10" s="44"/>
      <c r="N10" s="45"/>
      <c r="O10" s="45"/>
      <c r="P10" s="45"/>
    </row>
    <row r="11" spans="1:16" ht="17.25" x14ac:dyDescent="0.3">
      <c r="A11" s="1"/>
      <c r="C11" s="39">
        <v>45568</v>
      </c>
      <c r="D11" s="40" t="s">
        <v>124</v>
      </c>
      <c r="E11" s="41" t="s">
        <v>127</v>
      </c>
      <c r="F11" s="42">
        <v>4567</v>
      </c>
      <c r="G11" s="49">
        <f t="shared" ref="G11:G39" si="0">IF(F11&lt;=1518,F11*0.075,
 IF(F11&lt;=2793.88,F11*0.09-15.18,
  IF(F11&lt;=4190.83,F11*0.12-78.38,
   IF(F11&lt;=8157.41,F11*0.14-141.05,"Acima do teto"))))</f>
        <v>498.3300000000001</v>
      </c>
      <c r="H11" s="49">
        <f t="shared" ref="H11:H39" si="1">IF(F11&lt;=2112,0,
 IF(F11&lt;=2826.65,F11*0.075-158.4,
  IF(F11&lt;=3751.05,F11*0.15-370.4,
   IF(F11&lt;=4664.68,F11*0.225-651.73,
    F11*0.275-884.96))))</f>
        <v>375.84500000000003</v>
      </c>
      <c r="I11" s="49">
        <f>IF(F11 - G11 - H11 &lt; 0, 0, F11 - G11 - H11)</f>
        <v>3692.8249999999998</v>
      </c>
      <c r="J11" s="35"/>
      <c r="K11" s="39"/>
      <c r="L11" s="40"/>
      <c r="M11" s="42"/>
      <c r="N11" s="42"/>
      <c r="O11" s="42"/>
      <c r="P11" s="42"/>
    </row>
    <row r="12" spans="1:16" ht="17.25" x14ac:dyDescent="0.3">
      <c r="A12" s="1"/>
      <c r="C12" s="39">
        <v>45630</v>
      </c>
      <c r="D12" s="43" t="s">
        <v>124</v>
      </c>
      <c r="E12" s="43" t="s">
        <v>127</v>
      </c>
      <c r="F12" s="44">
        <v>258</v>
      </c>
      <c r="G12" s="94">
        <f t="shared" si="0"/>
        <v>19.349999999999998</v>
      </c>
      <c r="H12" s="94">
        <f t="shared" si="1"/>
        <v>0</v>
      </c>
      <c r="I12" s="94">
        <f t="shared" ref="I12:I39" si="2">IF(F12 - G12 - H12 &lt; 0, 0, F12 - G12 - H12)</f>
        <v>238.65</v>
      </c>
      <c r="J12" s="35"/>
      <c r="K12" s="43"/>
      <c r="L12" s="43"/>
      <c r="M12" s="44"/>
      <c r="N12" s="45"/>
      <c r="O12" s="45"/>
      <c r="P12" s="45"/>
    </row>
    <row r="13" spans="1:16" ht="17.25" x14ac:dyDescent="0.3">
      <c r="A13" s="1"/>
      <c r="C13" s="39">
        <v>45631</v>
      </c>
      <c r="D13" s="40" t="s">
        <v>128</v>
      </c>
      <c r="E13" s="41" t="s">
        <v>129</v>
      </c>
      <c r="F13" s="42">
        <v>1456</v>
      </c>
      <c r="G13" s="49">
        <f t="shared" si="0"/>
        <v>109.2</v>
      </c>
      <c r="H13" s="49">
        <f>IF(F13&lt;=2112,0,
 IF(F13&lt;=2826.65,F13*0.075-158.4,
  IF(F13&lt;=3751.05,F13*0.15-370.4,
   IF(F13&lt;=4664.68,F13*0.225-651.73,
    F13*0.275-884.96))))</f>
        <v>0</v>
      </c>
      <c r="I13" s="49">
        <f t="shared" si="2"/>
        <v>1346.8</v>
      </c>
      <c r="J13" s="35"/>
      <c r="K13" s="39"/>
      <c r="L13" s="40"/>
      <c r="M13" s="42"/>
      <c r="N13" s="42"/>
      <c r="O13" s="42"/>
      <c r="P13" s="42"/>
    </row>
    <row r="14" spans="1:16" ht="17.25" x14ac:dyDescent="0.3">
      <c r="A14" s="1"/>
      <c r="C14" s="43"/>
      <c r="D14" s="43"/>
      <c r="E14" s="43"/>
      <c r="F14" s="44"/>
      <c r="G14" s="94">
        <f t="shared" si="0"/>
        <v>0</v>
      </c>
      <c r="H14" s="94">
        <f t="shared" si="1"/>
        <v>0</v>
      </c>
      <c r="I14" s="94">
        <f t="shared" si="2"/>
        <v>0</v>
      </c>
      <c r="J14" s="35"/>
      <c r="K14" s="43"/>
      <c r="L14" s="43"/>
      <c r="M14" s="44"/>
      <c r="N14" s="45"/>
      <c r="O14" s="45"/>
      <c r="P14" s="45"/>
    </row>
    <row r="15" spans="1:16" ht="17.25" x14ac:dyDescent="0.3">
      <c r="A15" s="1"/>
      <c r="C15" s="39"/>
      <c r="D15" s="40"/>
      <c r="E15" s="41"/>
      <c r="F15" s="42"/>
      <c r="G15" s="49">
        <f t="shared" si="0"/>
        <v>0</v>
      </c>
      <c r="H15" s="49">
        <f t="shared" si="1"/>
        <v>0</v>
      </c>
      <c r="I15" s="49">
        <f t="shared" si="2"/>
        <v>0</v>
      </c>
      <c r="J15" s="35"/>
      <c r="K15" s="39"/>
      <c r="L15" s="40"/>
      <c r="M15" s="42"/>
      <c r="N15" s="42"/>
      <c r="O15" s="42"/>
      <c r="P15" s="42"/>
    </row>
    <row r="16" spans="1:16" ht="17.25" x14ac:dyDescent="0.3">
      <c r="A16" s="1"/>
      <c r="C16" s="43"/>
      <c r="D16" s="43"/>
      <c r="E16" s="43"/>
      <c r="F16" s="44"/>
      <c r="G16" s="94">
        <f t="shared" si="0"/>
        <v>0</v>
      </c>
      <c r="H16" s="94">
        <f>IF(F16&lt;=2112,0,
 IF(F16&lt;=2826.65,F16*0.075-158.4,
  IF(F16&lt;=3751.05,F16*0.15-370.4,
   IF(F16&lt;=4664.68,F16*0.225-651.73,
    F16*0.275-884.96))))</f>
        <v>0</v>
      </c>
      <c r="I16" s="94">
        <f t="shared" si="2"/>
        <v>0</v>
      </c>
      <c r="J16" s="35"/>
      <c r="K16" s="43"/>
      <c r="L16" s="43"/>
      <c r="M16" s="44"/>
      <c r="N16" s="45"/>
      <c r="O16" s="45"/>
      <c r="P16" s="45"/>
    </row>
    <row r="17" spans="1:16" ht="17.25" x14ac:dyDescent="0.3">
      <c r="A17" s="1"/>
      <c r="C17" s="39"/>
      <c r="D17" s="40"/>
      <c r="E17" s="41"/>
      <c r="F17" s="42"/>
      <c r="G17" s="49">
        <f t="shared" si="0"/>
        <v>0</v>
      </c>
      <c r="H17" s="49">
        <f t="shared" si="1"/>
        <v>0</v>
      </c>
      <c r="I17" s="49">
        <f t="shared" si="2"/>
        <v>0</v>
      </c>
      <c r="J17" s="35"/>
      <c r="K17" s="39"/>
      <c r="L17" s="40"/>
      <c r="M17" s="42"/>
      <c r="N17" s="42"/>
      <c r="O17" s="42"/>
      <c r="P17" s="42"/>
    </row>
    <row r="18" spans="1:16" ht="17.25" x14ac:dyDescent="0.3">
      <c r="A18" s="1"/>
      <c r="C18" s="43"/>
      <c r="D18" s="43"/>
      <c r="E18" s="43"/>
      <c r="F18" s="44"/>
      <c r="G18" s="94">
        <f t="shared" si="0"/>
        <v>0</v>
      </c>
      <c r="H18" s="94">
        <f t="shared" si="1"/>
        <v>0</v>
      </c>
      <c r="I18" s="94">
        <f t="shared" si="2"/>
        <v>0</v>
      </c>
      <c r="J18" s="35"/>
      <c r="K18" s="43"/>
      <c r="L18" s="43"/>
      <c r="M18" s="44"/>
      <c r="N18" s="45"/>
      <c r="O18" s="45"/>
      <c r="P18" s="45"/>
    </row>
    <row r="19" spans="1:16" ht="17.25" x14ac:dyDescent="0.3">
      <c r="A19" s="1"/>
      <c r="C19" s="39"/>
      <c r="D19" s="40"/>
      <c r="E19" s="41"/>
      <c r="F19" s="42"/>
      <c r="G19" s="49">
        <f t="shared" si="0"/>
        <v>0</v>
      </c>
      <c r="H19" s="49">
        <f t="shared" si="1"/>
        <v>0</v>
      </c>
      <c r="I19" s="49">
        <f t="shared" si="2"/>
        <v>0</v>
      </c>
      <c r="J19" s="35"/>
      <c r="K19" s="39"/>
      <c r="L19" s="40"/>
      <c r="M19" s="42"/>
      <c r="N19" s="42"/>
      <c r="O19" s="42"/>
      <c r="P19" s="42"/>
    </row>
    <row r="20" spans="1:16" ht="17.25" x14ac:dyDescent="0.3">
      <c r="A20" s="1"/>
      <c r="C20" s="43"/>
      <c r="D20" s="43"/>
      <c r="E20" s="43"/>
      <c r="F20" s="44"/>
      <c r="G20" s="94">
        <f t="shared" si="0"/>
        <v>0</v>
      </c>
      <c r="H20" s="94">
        <f t="shared" si="1"/>
        <v>0</v>
      </c>
      <c r="I20" s="94">
        <f t="shared" si="2"/>
        <v>0</v>
      </c>
      <c r="J20" s="35"/>
      <c r="K20" s="43"/>
      <c r="L20" s="43"/>
      <c r="M20" s="44"/>
      <c r="N20" s="45"/>
      <c r="O20" s="45"/>
      <c r="P20" s="45"/>
    </row>
    <row r="21" spans="1:16" ht="17.25" x14ac:dyDescent="0.3">
      <c r="A21" s="1"/>
      <c r="C21" s="39"/>
      <c r="D21" s="40"/>
      <c r="E21" s="41"/>
      <c r="F21" s="42"/>
      <c r="G21" s="49">
        <f t="shared" si="0"/>
        <v>0</v>
      </c>
      <c r="H21" s="49">
        <f>IF(F21&lt;=2112,0,
 IF(F21&lt;=2826.65,F21*0.075-158.4,
  IF(F21&lt;=3751.05,F21*0.15-370.4,
   IF(F21&lt;=4664.68,F21*0.225-651.73,
    F21*0.275-884.96))))</f>
        <v>0</v>
      </c>
      <c r="I21" s="49">
        <f t="shared" si="2"/>
        <v>0</v>
      </c>
      <c r="J21" s="35"/>
      <c r="K21" s="39"/>
      <c r="L21" s="40"/>
      <c r="M21" s="42"/>
      <c r="N21" s="42"/>
      <c r="O21" s="42"/>
      <c r="P21" s="42"/>
    </row>
    <row r="22" spans="1:16" ht="17.25" x14ac:dyDescent="0.3">
      <c r="A22" s="1"/>
      <c r="C22" s="43"/>
      <c r="D22" s="43"/>
      <c r="E22" s="43"/>
      <c r="F22" s="44"/>
      <c r="G22" s="94">
        <f t="shared" si="0"/>
        <v>0</v>
      </c>
      <c r="H22" s="94">
        <f t="shared" si="1"/>
        <v>0</v>
      </c>
      <c r="I22" s="94">
        <f t="shared" si="2"/>
        <v>0</v>
      </c>
      <c r="J22" s="35"/>
      <c r="K22" s="43"/>
      <c r="L22" s="43"/>
      <c r="M22" s="44"/>
      <c r="N22" s="45"/>
      <c r="O22" s="45"/>
      <c r="P22" s="45"/>
    </row>
    <row r="23" spans="1:16" ht="17.25" x14ac:dyDescent="0.3">
      <c r="A23" s="1"/>
      <c r="C23" s="39"/>
      <c r="D23" s="40"/>
      <c r="E23" s="41"/>
      <c r="F23" s="42"/>
      <c r="G23" s="49">
        <f t="shared" si="0"/>
        <v>0</v>
      </c>
      <c r="H23" s="49">
        <f t="shared" si="1"/>
        <v>0</v>
      </c>
      <c r="I23" s="49">
        <f t="shared" si="2"/>
        <v>0</v>
      </c>
      <c r="J23" s="35"/>
      <c r="K23" s="39"/>
      <c r="L23" s="40"/>
      <c r="M23" s="42"/>
      <c r="N23" s="42"/>
      <c r="O23" s="42"/>
      <c r="P23" s="42"/>
    </row>
    <row r="24" spans="1:16" ht="17.25" x14ac:dyDescent="0.3">
      <c r="A24" s="1"/>
      <c r="C24" s="43"/>
      <c r="D24" s="43"/>
      <c r="E24" s="43"/>
      <c r="F24" s="44"/>
      <c r="G24" s="94">
        <f t="shared" si="0"/>
        <v>0</v>
      </c>
      <c r="H24" s="94">
        <f t="shared" si="1"/>
        <v>0</v>
      </c>
      <c r="I24" s="94">
        <f t="shared" si="2"/>
        <v>0</v>
      </c>
      <c r="J24" s="35"/>
      <c r="K24" s="43"/>
      <c r="L24" s="43"/>
      <c r="M24" s="44"/>
      <c r="N24" s="45"/>
      <c r="O24" s="45"/>
      <c r="P24" s="45"/>
    </row>
    <row r="25" spans="1:16" ht="17.25" x14ac:dyDescent="0.3">
      <c r="A25" s="1"/>
      <c r="C25" s="39"/>
      <c r="D25" s="40"/>
      <c r="E25" s="41"/>
      <c r="F25" s="42"/>
      <c r="G25" s="49">
        <f t="shared" si="0"/>
        <v>0</v>
      </c>
      <c r="H25" s="49">
        <f t="shared" si="1"/>
        <v>0</v>
      </c>
      <c r="I25" s="49">
        <f t="shared" si="2"/>
        <v>0</v>
      </c>
      <c r="J25" s="35"/>
      <c r="K25" s="39"/>
      <c r="L25" s="40"/>
      <c r="M25" s="42"/>
      <c r="N25" s="42"/>
      <c r="O25" s="42"/>
      <c r="P25" s="42"/>
    </row>
    <row r="26" spans="1:16" ht="17.25" x14ac:dyDescent="0.3">
      <c r="C26" s="43"/>
      <c r="D26" s="43"/>
      <c r="E26" s="43"/>
      <c r="F26" s="44"/>
      <c r="G26" s="94">
        <f t="shared" si="0"/>
        <v>0</v>
      </c>
      <c r="H26" s="94">
        <f t="shared" si="1"/>
        <v>0</v>
      </c>
      <c r="I26" s="94">
        <f t="shared" si="2"/>
        <v>0</v>
      </c>
      <c r="J26" s="35"/>
      <c r="K26" s="43"/>
      <c r="L26" s="43"/>
      <c r="M26" s="44"/>
      <c r="N26" s="45"/>
      <c r="O26" s="45"/>
      <c r="P26" s="45"/>
    </row>
    <row r="27" spans="1:16" ht="17.25" x14ac:dyDescent="0.3">
      <c r="C27" s="39"/>
      <c r="D27" s="40"/>
      <c r="E27" s="41"/>
      <c r="F27" s="42"/>
      <c r="G27" s="49">
        <f t="shared" si="0"/>
        <v>0</v>
      </c>
      <c r="H27" s="49">
        <f t="shared" si="1"/>
        <v>0</v>
      </c>
      <c r="I27" s="49">
        <f t="shared" si="2"/>
        <v>0</v>
      </c>
      <c r="J27" s="35"/>
      <c r="K27" s="39"/>
      <c r="L27" s="40"/>
      <c r="M27" s="42"/>
      <c r="N27" s="42"/>
      <c r="O27" s="42"/>
      <c r="P27" s="42"/>
    </row>
    <row r="28" spans="1:16" ht="17.25" x14ac:dyDescent="0.3">
      <c r="C28" s="43"/>
      <c r="D28" s="43"/>
      <c r="E28" s="43"/>
      <c r="F28" s="44"/>
      <c r="G28" s="94">
        <f t="shared" si="0"/>
        <v>0</v>
      </c>
      <c r="H28" s="94">
        <f t="shared" si="1"/>
        <v>0</v>
      </c>
      <c r="I28" s="94">
        <f t="shared" si="2"/>
        <v>0</v>
      </c>
      <c r="J28" s="35"/>
      <c r="K28" s="43"/>
      <c r="L28" s="43"/>
      <c r="M28" s="44"/>
      <c r="N28" s="45"/>
      <c r="O28" s="45"/>
      <c r="P28" s="45"/>
    </row>
    <row r="29" spans="1:16" ht="17.25" x14ac:dyDescent="0.3">
      <c r="C29" s="39"/>
      <c r="D29" s="40"/>
      <c r="E29" s="41"/>
      <c r="F29" s="42"/>
      <c r="G29" s="49">
        <f t="shared" si="0"/>
        <v>0</v>
      </c>
      <c r="H29" s="49">
        <f t="shared" si="1"/>
        <v>0</v>
      </c>
      <c r="I29" s="49">
        <f t="shared" si="2"/>
        <v>0</v>
      </c>
      <c r="J29" s="35"/>
      <c r="K29" s="39"/>
      <c r="L29" s="40"/>
      <c r="M29" s="42"/>
      <c r="N29" s="42"/>
      <c r="O29" s="42"/>
      <c r="P29" s="42"/>
    </row>
    <row r="30" spans="1:16" ht="17.25" x14ac:dyDescent="0.3">
      <c r="C30" s="43"/>
      <c r="D30" s="43"/>
      <c r="E30" s="43"/>
      <c r="F30" s="44"/>
      <c r="G30" s="94">
        <f t="shared" si="0"/>
        <v>0</v>
      </c>
      <c r="H30" s="94">
        <f t="shared" si="1"/>
        <v>0</v>
      </c>
      <c r="I30" s="94">
        <f t="shared" si="2"/>
        <v>0</v>
      </c>
      <c r="J30" s="35"/>
      <c r="K30" s="43"/>
      <c r="L30" s="43"/>
      <c r="M30" s="44"/>
      <c r="N30" s="45"/>
      <c r="O30" s="45"/>
      <c r="P30" s="45"/>
    </row>
    <row r="31" spans="1:16" ht="17.25" x14ac:dyDescent="0.3">
      <c r="C31" s="39"/>
      <c r="D31" s="40"/>
      <c r="E31" s="41"/>
      <c r="F31" s="42"/>
      <c r="G31" s="49">
        <f t="shared" si="0"/>
        <v>0</v>
      </c>
      <c r="H31" s="49">
        <f t="shared" si="1"/>
        <v>0</v>
      </c>
      <c r="I31" s="49">
        <f t="shared" si="2"/>
        <v>0</v>
      </c>
      <c r="J31" s="35"/>
      <c r="K31" s="39"/>
      <c r="L31" s="40"/>
      <c r="M31" s="42"/>
      <c r="N31" s="42"/>
      <c r="O31" s="42"/>
      <c r="P31" s="42"/>
    </row>
    <row r="32" spans="1:16" ht="17.25" x14ac:dyDescent="0.3">
      <c r="C32" s="43"/>
      <c r="D32" s="43"/>
      <c r="E32" s="43"/>
      <c r="F32" s="44"/>
      <c r="G32" s="94">
        <f t="shared" si="0"/>
        <v>0</v>
      </c>
      <c r="H32" s="94">
        <f t="shared" si="1"/>
        <v>0</v>
      </c>
      <c r="I32" s="94">
        <f t="shared" si="2"/>
        <v>0</v>
      </c>
      <c r="J32" s="35"/>
      <c r="K32" s="43"/>
      <c r="L32" s="43"/>
      <c r="M32" s="44"/>
      <c r="N32" s="45"/>
      <c r="O32" s="45"/>
      <c r="P32" s="45"/>
    </row>
    <row r="33" spans="3:16" ht="17.25" x14ac:dyDescent="0.3">
      <c r="C33" s="39"/>
      <c r="D33" s="40"/>
      <c r="E33" s="41"/>
      <c r="F33" s="42"/>
      <c r="G33" s="49">
        <f t="shared" si="0"/>
        <v>0</v>
      </c>
      <c r="H33" s="49">
        <f t="shared" si="1"/>
        <v>0</v>
      </c>
      <c r="I33" s="49">
        <f t="shared" si="2"/>
        <v>0</v>
      </c>
      <c r="J33" s="35"/>
      <c r="K33" s="39"/>
      <c r="L33" s="40"/>
      <c r="M33" s="42"/>
      <c r="N33" s="42"/>
      <c r="O33" s="42"/>
      <c r="P33" s="42"/>
    </row>
    <row r="34" spans="3:16" ht="17.25" x14ac:dyDescent="0.3">
      <c r="C34" s="43"/>
      <c r="D34" s="43"/>
      <c r="E34" s="43"/>
      <c r="F34" s="44"/>
      <c r="G34" s="94">
        <f t="shared" si="0"/>
        <v>0</v>
      </c>
      <c r="H34" s="94">
        <f t="shared" si="1"/>
        <v>0</v>
      </c>
      <c r="I34" s="94">
        <f t="shared" si="2"/>
        <v>0</v>
      </c>
      <c r="J34" s="35"/>
      <c r="K34" s="43"/>
      <c r="L34" s="43"/>
      <c r="M34" s="44"/>
      <c r="N34" s="45"/>
      <c r="O34" s="45"/>
      <c r="P34" s="45"/>
    </row>
    <row r="35" spans="3:16" ht="17.25" x14ac:dyDescent="0.3">
      <c r="C35" s="39"/>
      <c r="D35" s="40"/>
      <c r="E35" s="41"/>
      <c r="F35" s="42"/>
      <c r="G35" s="49">
        <f t="shared" si="0"/>
        <v>0</v>
      </c>
      <c r="H35" s="49">
        <f t="shared" si="1"/>
        <v>0</v>
      </c>
      <c r="I35" s="49">
        <f t="shared" si="2"/>
        <v>0</v>
      </c>
      <c r="J35" s="35"/>
      <c r="K35" s="39"/>
      <c r="L35" s="40"/>
      <c r="M35" s="42"/>
      <c r="N35" s="42"/>
      <c r="O35" s="42"/>
      <c r="P35" s="42"/>
    </row>
    <row r="36" spans="3:16" ht="17.25" x14ac:dyDescent="0.3">
      <c r="C36" s="43"/>
      <c r="D36" s="43"/>
      <c r="E36" s="43"/>
      <c r="F36" s="44"/>
      <c r="G36" s="94">
        <f t="shared" si="0"/>
        <v>0</v>
      </c>
      <c r="H36" s="94">
        <f t="shared" si="1"/>
        <v>0</v>
      </c>
      <c r="I36" s="94">
        <f t="shared" si="2"/>
        <v>0</v>
      </c>
      <c r="J36" s="35"/>
      <c r="K36" s="43"/>
      <c r="L36" s="43"/>
      <c r="M36" s="44"/>
      <c r="N36" s="45"/>
      <c r="O36" s="45"/>
      <c r="P36" s="45"/>
    </row>
    <row r="37" spans="3:16" ht="17.25" x14ac:dyDescent="0.3">
      <c r="C37" s="39"/>
      <c r="D37" s="40"/>
      <c r="E37" s="41"/>
      <c r="F37" s="42"/>
      <c r="G37" s="49">
        <f>IF(F37&lt;=1518,F37*0.075,
 IF(F37&lt;=2793.88,F37*0.09-15.18,
  IF(F37&lt;=4190.83,F37*0.12-78.38,
   IF(F37&lt;=8157.41,F37*0.14-141.05,"Acima do teto"))))</f>
        <v>0</v>
      </c>
      <c r="H37" s="49">
        <f t="shared" si="1"/>
        <v>0</v>
      </c>
      <c r="I37" s="49">
        <f t="shared" si="2"/>
        <v>0</v>
      </c>
      <c r="J37" s="35"/>
      <c r="K37" s="39"/>
      <c r="L37" s="40"/>
      <c r="M37" s="42"/>
      <c r="N37" s="42"/>
      <c r="O37" s="42"/>
      <c r="P37" s="42"/>
    </row>
    <row r="38" spans="3:16" ht="17.25" x14ac:dyDescent="0.3">
      <c r="C38" s="43"/>
      <c r="D38" s="43"/>
      <c r="E38" s="43"/>
      <c r="F38" s="44"/>
      <c r="G38" s="94">
        <f t="shared" si="0"/>
        <v>0</v>
      </c>
      <c r="H38" s="94">
        <f t="shared" si="1"/>
        <v>0</v>
      </c>
      <c r="I38" s="94">
        <f t="shared" si="2"/>
        <v>0</v>
      </c>
      <c r="J38" s="35"/>
      <c r="K38" s="43"/>
      <c r="L38" s="43"/>
      <c r="M38" s="44"/>
      <c r="N38" s="45"/>
      <c r="O38" s="45"/>
      <c r="P38" s="45"/>
    </row>
    <row r="39" spans="3:16" ht="17.25" x14ac:dyDescent="0.3">
      <c r="C39" s="39"/>
      <c r="D39" s="40"/>
      <c r="E39" s="41"/>
      <c r="F39" s="42"/>
      <c r="G39" s="49">
        <f t="shared" si="0"/>
        <v>0</v>
      </c>
      <c r="H39" s="49">
        <f t="shared" si="1"/>
        <v>0</v>
      </c>
      <c r="I39" s="49">
        <f t="shared" si="2"/>
        <v>0</v>
      </c>
      <c r="J39" s="35"/>
      <c r="K39" s="39"/>
      <c r="L39" s="40"/>
      <c r="M39" s="42"/>
      <c r="N39" s="42"/>
      <c r="O39" s="42"/>
      <c r="P39" s="42"/>
    </row>
    <row r="40" spans="3:16" ht="17.25" x14ac:dyDescent="0.3">
      <c r="C40" s="58"/>
      <c r="D40" s="58"/>
      <c r="E40" s="58"/>
      <c r="F40" s="62">
        <f>SUM(F9:F39)</f>
        <v>9342</v>
      </c>
      <c r="G40" s="61">
        <f>SUM(G9:G39)</f>
        <v>864.42000000000019</v>
      </c>
      <c r="H40" s="61">
        <f>SUM(H9:H39)</f>
        <v>375.84500000000003</v>
      </c>
      <c r="I40" s="61">
        <f>SUM(I9:I39)</f>
        <v>8101.7349999999997</v>
      </c>
      <c r="J40" s="35"/>
      <c r="K40" s="58"/>
      <c r="L40" s="58"/>
      <c r="M40" s="59"/>
      <c r="N40" s="60">
        <f>SUM(N9:N39)</f>
        <v>600</v>
      </c>
      <c r="O40" s="60"/>
      <c r="P40" s="60"/>
    </row>
    <row r="41" spans="3:16" ht="17.25" x14ac:dyDescent="0.3">
      <c r="H41" s="48"/>
    </row>
  </sheetData>
  <sheetProtection sheet="1" selectLockedCells="1"/>
  <mergeCells count="4">
    <mergeCell ref="K7:P7"/>
    <mergeCell ref="C3:I3"/>
    <mergeCell ref="C4:I4"/>
    <mergeCell ref="C7:I7"/>
  </mergeCells>
  <dataValidations count="6">
    <dataValidation type="list" allowBlank="1" showInputMessage="1" showErrorMessage="1" sqref="D9:D40 L40" xr:uid="{0752DA90-F75B-458C-98A7-5C8D0738109E}">
      <formula1>"HOLHERITE,CNJP,FREELANCE"</formula1>
    </dataValidation>
    <dataValidation type="list" allowBlank="1" showInputMessage="1" showErrorMessage="1" sqref="O9:O40" xr:uid="{88D58F7B-1B6A-45B7-981A-5C73E40584B4}">
      <formula1>"SIM,NÃO"</formula1>
    </dataValidation>
    <dataValidation type="list" allowBlank="1" showInputMessage="1" showErrorMessage="1" sqref="P40" xr:uid="{923F3FDA-BDA2-4B3F-8205-501A083828E4}">
      <formula1>"Despesa Médica,Educação,Previdência Privada ,Pensão Alimentícia ,Depende"</formula1>
    </dataValidation>
    <dataValidation type="list" allowBlank="1" showInputMessage="1" showErrorMessage="1" sqref="E9:E40" xr:uid="{FE9AF16A-B423-4FDB-9AE1-AFE6DFA507EA}">
      <formula1>"EMPRESA,CLIENTE, CLT"</formula1>
    </dataValidation>
    <dataValidation type="list" allowBlank="1" showInputMessage="1" showErrorMessage="1" sqref="L9:L39" xr:uid="{3611F9F1-D9D1-4023-81B5-77CD9B08BF9D}">
      <mc:AlternateContent xmlns:x12ac="http://schemas.microsoft.com/office/spreadsheetml/2011/1/ac" xmlns:mc="http://schemas.openxmlformats.org/markup-compatibility/2006">
        <mc:Choice Requires="x12ac">
          <x12ac:list>"Saúde (consultas, exames, planos)"," Educação (mensalidades, materiais)", Previdência privada, Dependentes,Doações, Despesas gerais (pra controle)</x12ac:list>
        </mc:Choice>
        <mc:Fallback>
          <formula1>"Saúde (consultas, exames, planos), Educação (mensalidades, materiais), Previdência privada, Dependentes,Doações, Despesas gerais (pra controle)"</formula1>
        </mc:Fallback>
      </mc:AlternateContent>
    </dataValidation>
    <dataValidation type="list" allowBlank="1" showInputMessage="1" showErrorMessage="1" sqref="P9:P39" xr:uid="{E36DCBD6-7333-4CB7-A090-F0DC2B95D7C6}">
      <formula1>"Despesa Médica,Educação,Previdência Privada ,Pensão Alimentícia ,Depende, Outros"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E06-88CB-4D5F-9DFC-662545334776}">
  <dimension ref="A1:I45"/>
  <sheetViews>
    <sheetView showGridLines="0" showRowColHeaders="0" zoomScaleNormal="100" workbookViewId="0">
      <selection activeCell="F11" sqref="F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24.140625" bestFit="1" customWidth="1"/>
    <col min="4" max="4" width="16.28515625" bestFit="1" customWidth="1"/>
    <col min="5" max="5" width="21" bestFit="1" customWidth="1"/>
    <col min="6" max="6" width="32.85546875" style="16" bestFit="1" customWidth="1"/>
    <col min="7" max="7" width="29.85546875" bestFit="1" customWidth="1"/>
    <col min="8" max="8" width="25.8554687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3" t="s">
        <v>40</v>
      </c>
      <c r="D3" s="103"/>
      <c r="E3" s="103"/>
    </row>
    <row r="4" spans="1:9" ht="17.25" thickTop="1" x14ac:dyDescent="0.3">
      <c r="A4" s="1"/>
      <c r="C4" s="95" t="s">
        <v>41</v>
      </c>
      <c r="D4" s="96"/>
      <c r="E4" s="96"/>
    </row>
    <row r="5" spans="1:9" x14ac:dyDescent="0.25">
      <c r="A5" s="1"/>
    </row>
    <row r="6" spans="1:9" x14ac:dyDescent="0.25">
      <c r="A6" s="1"/>
    </row>
    <row r="7" spans="1:9" ht="17.25" x14ac:dyDescent="0.3">
      <c r="A7" s="1"/>
      <c r="C7" s="83" t="s">
        <v>42</v>
      </c>
      <c r="D7" s="84" t="s">
        <v>43</v>
      </c>
      <c r="E7" s="84" t="s">
        <v>44</v>
      </c>
      <c r="F7" s="85" t="s">
        <v>45</v>
      </c>
      <c r="G7" s="84" t="s">
        <v>49</v>
      </c>
      <c r="H7" s="84" t="s">
        <v>46</v>
      </c>
      <c r="I7" s="86" t="s">
        <v>47</v>
      </c>
    </row>
    <row r="8" spans="1:9" x14ac:dyDescent="0.25">
      <c r="A8" s="1"/>
      <c r="C8" s="63"/>
      <c r="D8" s="64"/>
      <c r="E8" s="65"/>
      <c r="F8" s="66"/>
      <c r="G8" s="66" t="str">
        <f>IF(F8="NÃO","⚠ Verificar comprovante",IF(F8="SIM","✔ OK",IF(F8="N/A","-","")))</f>
        <v/>
      </c>
      <c r="H8" s="67"/>
      <c r="I8" s="68"/>
    </row>
    <row r="9" spans="1:9" x14ac:dyDescent="0.25">
      <c r="A9" s="1"/>
      <c r="C9" s="69"/>
      <c r="D9" s="70"/>
      <c r="E9" s="71"/>
      <c r="F9" s="72"/>
      <c r="G9" s="72" t="str">
        <f t="shared" ref="G9:G44" si="0">IF(F9="NÃO","⚠ Verificar comprovante",IF(F9="SIM","✔ OK",IF(F9="N/A","-","")))</f>
        <v/>
      </c>
      <c r="H9" s="73"/>
      <c r="I9" s="74"/>
    </row>
    <row r="10" spans="1:9" x14ac:dyDescent="0.25">
      <c r="A10" s="1"/>
      <c r="C10" s="63"/>
      <c r="D10" s="64"/>
      <c r="E10" s="65"/>
      <c r="F10" s="66"/>
      <c r="G10" s="66" t="str">
        <f t="shared" si="0"/>
        <v/>
      </c>
      <c r="H10" s="67"/>
      <c r="I10" s="68"/>
    </row>
    <row r="11" spans="1:9" x14ac:dyDescent="0.25">
      <c r="A11" s="1"/>
      <c r="C11" s="69"/>
      <c r="D11" s="70"/>
      <c r="E11" s="71"/>
      <c r="F11" s="72"/>
      <c r="G11" s="72" t="str">
        <f t="shared" si="0"/>
        <v/>
      </c>
      <c r="H11" s="75"/>
      <c r="I11" s="74"/>
    </row>
    <row r="12" spans="1:9" x14ac:dyDescent="0.25">
      <c r="A12" s="1"/>
      <c r="C12" s="63"/>
      <c r="D12" s="64"/>
      <c r="E12" s="65"/>
      <c r="F12" s="66"/>
      <c r="G12" s="66" t="str">
        <f t="shared" si="0"/>
        <v/>
      </c>
      <c r="H12" s="66"/>
      <c r="I12" s="68"/>
    </row>
    <row r="13" spans="1:9" x14ac:dyDescent="0.25">
      <c r="A13" s="1"/>
      <c r="C13" s="76"/>
      <c r="D13" s="77"/>
      <c r="E13" s="78"/>
      <c r="F13" s="79"/>
      <c r="G13" s="72" t="str">
        <f t="shared" si="0"/>
        <v/>
      </c>
      <c r="H13" s="80"/>
      <c r="I13" s="81"/>
    </row>
    <row r="14" spans="1:9" x14ac:dyDescent="0.25">
      <c r="A14" s="1"/>
      <c r="C14" s="63"/>
      <c r="D14" s="64"/>
      <c r="E14" s="65"/>
      <c r="F14" s="66"/>
      <c r="G14" s="66" t="str">
        <f t="shared" si="0"/>
        <v/>
      </c>
      <c r="H14" s="67"/>
      <c r="I14" s="68"/>
    </row>
    <row r="15" spans="1:9" x14ac:dyDescent="0.25">
      <c r="A15" s="1"/>
      <c r="C15" s="69"/>
      <c r="D15" s="70"/>
      <c r="E15" s="71"/>
      <c r="F15" s="75"/>
      <c r="G15" s="75" t="str">
        <f t="shared" si="0"/>
        <v/>
      </c>
      <c r="H15" s="73"/>
      <c r="I15" s="74"/>
    </row>
    <row r="16" spans="1:9" x14ac:dyDescent="0.25">
      <c r="A16" s="1"/>
      <c r="C16" s="63"/>
      <c r="D16" s="64"/>
      <c r="E16" s="65"/>
      <c r="F16" s="66"/>
      <c r="G16" s="66" t="str">
        <f t="shared" si="0"/>
        <v/>
      </c>
      <c r="H16" s="67"/>
      <c r="I16" s="68"/>
    </row>
    <row r="17" spans="1:9" x14ac:dyDescent="0.25">
      <c r="A17" s="1"/>
      <c r="C17" s="69"/>
      <c r="D17" s="70"/>
      <c r="E17" s="71"/>
      <c r="F17" s="75"/>
      <c r="G17" s="75" t="str">
        <f t="shared" si="0"/>
        <v/>
      </c>
      <c r="H17" s="75"/>
      <c r="I17" s="74"/>
    </row>
    <row r="18" spans="1:9" x14ac:dyDescent="0.25">
      <c r="A18" s="1"/>
      <c r="C18" s="63"/>
      <c r="D18" s="64"/>
      <c r="E18" s="65"/>
      <c r="F18" s="66"/>
      <c r="G18" s="66" t="str">
        <f t="shared" si="0"/>
        <v/>
      </c>
      <c r="H18" s="66"/>
      <c r="I18" s="68"/>
    </row>
    <row r="19" spans="1:9" x14ac:dyDescent="0.25">
      <c r="A19" s="1"/>
      <c r="C19" s="76"/>
      <c r="D19" s="76"/>
      <c r="E19" s="76"/>
      <c r="F19" s="82"/>
      <c r="G19" s="82" t="str">
        <f t="shared" si="0"/>
        <v/>
      </c>
      <c r="H19" s="76"/>
      <c r="I19" s="76"/>
    </row>
    <row r="20" spans="1:9" x14ac:dyDescent="0.25">
      <c r="A20" s="1"/>
      <c r="C20" s="63"/>
      <c r="D20" s="64"/>
      <c r="E20" s="65"/>
      <c r="F20" s="66"/>
      <c r="G20" s="66" t="str">
        <f t="shared" si="0"/>
        <v/>
      </c>
      <c r="H20" s="67"/>
      <c r="I20" s="68"/>
    </row>
    <row r="21" spans="1:9" x14ac:dyDescent="0.25">
      <c r="A21" s="1"/>
      <c r="C21" s="76"/>
      <c r="D21" s="76"/>
      <c r="E21" s="76"/>
      <c r="F21" s="82"/>
      <c r="G21" s="82" t="str">
        <f t="shared" si="0"/>
        <v/>
      </c>
      <c r="H21" s="76"/>
      <c r="I21" s="76"/>
    </row>
    <row r="22" spans="1:9" x14ac:dyDescent="0.25">
      <c r="A22" s="1"/>
      <c r="C22" s="63"/>
      <c r="D22" s="64"/>
      <c r="E22" s="65"/>
      <c r="F22" s="66"/>
      <c r="G22" s="66" t="str">
        <f t="shared" si="0"/>
        <v/>
      </c>
      <c r="H22" s="67"/>
      <c r="I22" s="68"/>
    </row>
    <row r="23" spans="1:9" x14ac:dyDescent="0.25">
      <c r="A23" s="1"/>
      <c r="C23" s="76"/>
      <c r="D23" s="76"/>
      <c r="E23" s="76"/>
      <c r="F23" s="82"/>
      <c r="G23" s="82" t="str">
        <f t="shared" si="0"/>
        <v/>
      </c>
      <c r="H23" s="76"/>
      <c r="I23" s="76"/>
    </row>
    <row r="24" spans="1:9" x14ac:dyDescent="0.25">
      <c r="A24" s="1"/>
      <c r="C24" s="63"/>
      <c r="D24" s="64"/>
      <c r="E24" s="65"/>
      <c r="F24" s="66"/>
      <c r="G24" s="66" t="str">
        <f t="shared" si="0"/>
        <v/>
      </c>
      <c r="H24" s="67"/>
      <c r="I24" s="68"/>
    </row>
    <row r="25" spans="1:9" x14ac:dyDescent="0.25">
      <c r="C25" s="76"/>
      <c r="D25" s="76"/>
      <c r="E25" s="76"/>
      <c r="F25" s="82"/>
      <c r="G25" s="82" t="str">
        <f t="shared" si="0"/>
        <v/>
      </c>
      <c r="H25" s="76"/>
      <c r="I25" s="76"/>
    </row>
    <row r="26" spans="1:9" x14ac:dyDescent="0.25">
      <c r="C26" s="63"/>
      <c r="D26" s="64"/>
      <c r="E26" s="65"/>
      <c r="F26" s="66"/>
      <c r="G26" s="66" t="str">
        <f t="shared" si="0"/>
        <v/>
      </c>
      <c r="H26" s="67"/>
      <c r="I26" s="68"/>
    </row>
    <row r="27" spans="1:9" x14ac:dyDescent="0.25">
      <c r="C27" s="76"/>
      <c r="D27" s="76"/>
      <c r="E27" s="76"/>
      <c r="F27" s="82"/>
      <c r="G27" s="82" t="str">
        <f t="shared" si="0"/>
        <v/>
      </c>
      <c r="H27" s="76"/>
      <c r="I27" s="76"/>
    </row>
    <row r="28" spans="1:9" x14ac:dyDescent="0.25">
      <c r="C28" s="63"/>
      <c r="D28" s="64"/>
      <c r="E28" s="65"/>
      <c r="F28" s="66"/>
      <c r="G28" s="66" t="str">
        <f t="shared" si="0"/>
        <v/>
      </c>
      <c r="H28" s="67"/>
      <c r="I28" s="68"/>
    </row>
    <row r="29" spans="1:9" x14ac:dyDescent="0.25">
      <c r="C29" s="76"/>
      <c r="D29" s="76"/>
      <c r="E29" s="76"/>
      <c r="F29" s="82"/>
      <c r="G29" s="82" t="str">
        <f t="shared" si="0"/>
        <v/>
      </c>
      <c r="H29" s="76"/>
      <c r="I29" s="76"/>
    </row>
    <row r="30" spans="1:9" x14ac:dyDescent="0.25">
      <c r="C30" s="63"/>
      <c r="D30" s="64"/>
      <c r="E30" s="65"/>
      <c r="F30" s="66"/>
      <c r="G30" s="66" t="str">
        <f t="shared" si="0"/>
        <v/>
      </c>
      <c r="H30" s="67"/>
      <c r="I30" s="68"/>
    </row>
    <row r="31" spans="1:9" x14ac:dyDescent="0.25">
      <c r="C31" s="76"/>
      <c r="D31" s="76"/>
      <c r="E31" s="76"/>
      <c r="F31" s="82"/>
      <c r="G31" s="82" t="str">
        <f t="shared" si="0"/>
        <v/>
      </c>
      <c r="H31" s="76"/>
      <c r="I31" s="76"/>
    </row>
    <row r="32" spans="1:9" x14ac:dyDescent="0.25">
      <c r="C32" s="63"/>
      <c r="D32" s="64"/>
      <c r="E32" s="65"/>
      <c r="F32" s="66"/>
      <c r="G32" s="66" t="str">
        <f t="shared" si="0"/>
        <v/>
      </c>
      <c r="H32" s="67"/>
      <c r="I32" s="68"/>
    </row>
    <row r="33" spans="3:9" x14ac:dyDescent="0.25">
      <c r="C33" s="76"/>
      <c r="D33" s="76"/>
      <c r="E33" s="76"/>
      <c r="F33" s="82"/>
      <c r="G33" s="82" t="str">
        <f t="shared" si="0"/>
        <v/>
      </c>
      <c r="H33" s="76"/>
      <c r="I33" s="76"/>
    </row>
    <row r="34" spans="3:9" x14ac:dyDescent="0.25">
      <c r="C34" s="63"/>
      <c r="D34" s="64"/>
      <c r="E34" s="65"/>
      <c r="F34" s="66"/>
      <c r="G34" s="66" t="str">
        <f t="shared" si="0"/>
        <v/>
      </c>
      <c r="H34" s="67"/>
      <c r="I34" s="68"/>
    </row>
    <row r="35" spans="3:9" x14ac:dyDescent="0.25">
      <c r="C35" s="76"/>
      <c r="D35" s="76"/>
      <c r="E35" s="76"/>
      <c r="F35" s="82"/>
      <c r="G35" s="82" t="str">
        <f t="shared" si="0"/>
        <v/>
      </c>
      <c r="H35" s="76"/>
      <c r="I35" s="76"/>
    </row>
    <row r="36" spans="3:9" x14ac:dyDescent="0.25">
      <c r="C36" s="63"/>
      <c r="D36" s="64"/>
      <c r="E36" s="65"/>
      <c r="F36" s="66"/>
      <c r="G36" s="66" t="str">
        <f t="shared" si="0"/>
        <v/>
      </c>
      <c r="H36" s="67"/>
      <c r="I36" s="68"/>
    </row>
    <row r="37" spans="3:9" x14ac:dyDescent="0.25">
      <c r="C37" s="76"/>
      <c r="D37" s="76"/>
      <c r="E37" s="76"/>
      <c r="F37" s="82"/>
      <c r="G37" s="82" t="str">
        <f t="shared" si="0"/>
        <v/>
      </c>
      <c r="H37" s="76"/>
      <c r="I37" s="76"/>
    </row>
    <row r="38" spans="3:9" x14ac:dyDescent="0.25">
      <c r="C38" s="63"/>
      <c r="D38" s="64"/>
      <c r="E38" s="65"/>
      <c r="F38" s="66"/>
      <c r="G38" s="66" t="str">
        <f t="shared" si="0"/>
        <v/>
      </c>
      <c r="H38" s="67"/>
      <c r="I38" s="68"/>
    </row>
    <row r="39" spans="3:9" x14ac:dyDescent="0.25">
      <c r="C39" s="76"/>
      <c r="D39" s="76"/>
      <c r="E39" s="76"/>
      <c r="F39" s="82"/>
      <c r="G39" s="82" t="str">
        <f t="shared" si="0"/>
        <v/>
      </c>
      <c r="H39" s="76"/>
      <c r="I39" s="76"/>
    </row>
    <row r="40" spans="3:9" x14ac:dyDescent="0.25">
      <c r="C40" s="63"/>
      <c r="D40" s="64"/>
      <c r="E40" s="65"/>
      <c r="F40" s="66"/>
      <c r="G40" s="66" t="str">
        <f t="shared" si="0"/>
        <v/>
      </c>
      <c r="H40" s="67"/>
      <c r="I40" s="68"/>
    </row>
    <row r="41" spans="3:9" x14ac:dyDescent="0.25">
      <c r="C41" s="76"/>
      <c r="D41" s="76"/>
      <c r="E41" s="76"/>
      <c r="F41" s="82"/>
      <c r="G41" s="82" t="str">
        <f t="shared" si="0"/>
        <v/>
      </c>
      <c r="H41" s="76"/>
      <c r="I41" s="76"/>
    </row>
    <row r="42" spans="3:9" x14ac:dyDescent="0.25">
      <c r="C42" s="63"/>
      <c r="D42" s="64"/>
      <c r="E42" s="65"/>
      <c r="F42" s="66"/>
      <c r="G42" s="66" t="str">
        <f t="shared" si="0"/>
        <v/>
      </c>
      <c r="H42" s="67"/>
      <c r="I42" s="68"/>
    </row>
    <row r="43" spans="3:9" x14ac:dyDescent="0.25">
      <c r="C43" s="76"/>
      <c r="D43" s="76"/>
      <c r="E43" s="76"/>
      <c r="F43" s="82"/>
      <c r="G43" s="82" t="str">
        <f t="shared" si="0"/>
        <v/>
      </c>
      <c r="H43" s="76"/>
      <c r="I43" s="76"/>
    </row>
    <row r="44" spans="3:9" x14ac:dyDescent="0.25">
      <c r="C44" s="63"/>
      <c r="D44" s="64"/>
      <c r="E44" s="65"/>
      <c r="F44" s="66"/>
      <c r="G44" s="66" t="str">
        <f t="shared" si="0"/>
        <v/>
      </c>
      <c r="H44" s="67"/>
      <c r="I44" s="68"/>
    </row>
    <row r="45" spans="3:9" ht="17.25" x14ac:dyDescent="0.3">
      <c r="C45" s="87"/>
      <c r="D45" s="88" t="s">
        <v>17</v>
      </c>
      <c r="E45" s="93">
        <f>SUM(E8:E44)</f>
        <v>0</v>
      </c>
      <c r="F45" s="89"/>
      <c r="G45" s="90"/>
      <c r="H45" s="91"/>
      <c r="I45" s="92"/>
    </row>
  </sheetData>
  <sheetProtection sheet="1" selectLockedCells="1"/>
  <autoFilter ref="C7:I7" xr:uid="{8FB04E06-88CB-4D5F-9DFC-662545334776}"/>
  <mergeCells count="2">
    <mergeCell ref="C3:E3"/>
    <mergeCell ref="C4:E4"/>
  </mergeCells>
  <conditionalFormatting sqref="G1:G8 G10 G12 G14 G16 G18 G20 G22 G24 G26 G28 G30 G32 G34 G36 G38 G40 G42 G44:G1048576">
    <cfRule type="containsText" dxfId="4" priority="2" operator="containsText" text="OK">
      <formula>NOT(ISERROR(SEARCH("OK",G1)))</formula>
    </cfRule>
    <cfRule type="containsText" dxfId="3" priority="3" operator="containsText" text="Verificar comprovante">
      <formula>NOT(ISERROR(SEARCH("Verificar comprovante",G1)))</formula>
    </cfRule>
  </conditionalFormatting>
  <dataValidations count="2">
    <dataValidation type="list" allowBlank="1" showInputMessage="1" showErrorMessage="1" sqref="F13:F18 F22 F20 F24 F26 F28 F30 F32 F34 F36 F38 F40 F42 F44" xr:uid="{31742FE8-00A3-4797-BDF5-02B08C0219C2}">
      <formula1>"SIM, NÃO"</formula1>
    </dataValidation>
    <dataValidation type="list" allowBlank="1" showInputMessage="1" showErrorMessage="1" sqref="F8:F12" xr:uid="{88E0E684-0861-4F8F-A025-A14C0DAD3D73}">
      <formula1>"SIM, NÃO,N/A"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849B2A-D0DA-40FA-9CC7-7182FAC7B54E}">
            <xm:f>NOT(ISERROR(SEARCH("-",G1)))</xm:f>
            <xm:f>"-"</xm:f>
            <x14:dxf>
              <fill>
                <patternFill>
                  <bgColor rgb="FFE5E8E8"/>
                </patternFill>
              </fill>
            </x14:dxf>
          </x14:cfRule>
          <xm:sqref>G1:G8 G10 G12 G14 G16 G18 G20 G22 G24 G26 G28 G30 G32 G34 G36 G38 G40 G42 G44:G1048576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6A9-A6F4-4BF3-BF7C-654D5ACE0C4A}">
  <dimension ref="A1:I69"/>
  <sheetViews>
    <sheetView showGridLines="0" showRowColHeaders="0" zoomScaleNormal="100" workbookViewId="0">
      <selection activeCell="D11" sqref="D11"/>
    </sheetView>
  </sheetViews>
  <sheetFormatPr defaultRowHeight="15" x14ac:dyDescent="0.25"/>
  <cols>
    <col min="1" max="1" width="30.7109375" customWidth="1"/>
    <col min="2" max="2" width="3.7109375" customWidth="1"/>
    <col min="3" max="3" width="25.42578125" bestFit="1" customWidth="1"/>
    <col min="4" max="4" width="33.5703125" bestFit="1" customWidth="1"/>
    <col min="5" max="5" width="18.7109375" bestFit="1" customWidth="1"/>
    <col min="6" max="6" width="28.28515625" bestFit="1" customWidth="1"/>
    <col min="7" max="7" width="27.5703125" bestFit="1" customWidth="1"/>
    <col min="8" max="8" width="23.570312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3" t="s">
        <v>53</v>
      </c>
      <c r="D3" s="103"/>
      <c r="E3" s="103"/>
      <c r="F3" s="16"/>
    </row>
    <row r="4" spans="1:9" ht="17.25" thickTop="1" x14ac:dyDescent="0.3">
      <c r="A4" s="1"/>
      <c r="C4" s="95" t="s">
        <v>54</v>
      </c>
      <c r="D4" s="96"/>
      <c r="E4" s="96"/>
      <c r="F4" s="16"/>
    </row>
    <row r="5" spans="1:9" x14ac:dyDescent="0.25">
      <c r="A5" s="1"/>
      <c r="F5" s="16"/>
    </row>
    <row r="6" spans="1:9" ht="17.25" thickBot="1" x14ac:dyDescent="0.35">
      <c r="A6" s="1"/>
      <c r="C6" s="104" t="s">
        <v>55</v>
      </c>
      <c r="D6" s="105"/>
      <c r="E6" s="105"/>
      <c r="F6" s="16"/>
    </row>
    <row r="7" spans="1:9" ht="18" thickTop="1" x14ac:dyDescent="0.3">
      <c r="A7" s="1"/>
      <c r="G7" s="17"/>
      <c r="H7" s="17"/>
      <c r="I7" s="17"/>
    </row>
    <row r="8" spans="1:9" ht="17.25" x14ac:dyDescent="0.3">
      <c r="A8" s="1"/>
      <c r="C8" s="14" t="s">
        <v>56</v>
      </c>
      <c r="D8" s="15" t="s">
        <v>38</v>
      </c>
      <c r="E8" s="17"/>
      <c r="F8" s="21"/>
      <c r="G8" s="16"/>
      <c r="H8" s="18"/>
      <c r="I8" s="19"/>
    </row>
    <row r="9" spans="1:9" ht="17.25" x14ac:dyDescent="0.25">
      <c r="A9" s="1"/>
      <c r="C9" s="24" t="s">
        <v>57</v>
      </c>
      <c r="D9" s="25" t="str">
        <f>IF(OR(TÍTULAR!D6=0,TÍTULAR!D6=""),"-",TÍTULAR!D6)</f>
        <v>-</v>
      </c>
      <c r="E9" s="22"/>
      <c r="F9" s="16"/>
      <c r="G9" s="16"/>
      <c r="H9" s="18"/>
      <c r="I9" s="19"/>
    </row>
    <row r="10" spans="1:9" ht="17.25" x14ac:dyDescent="0.25">
      <c r="A10" s="1"/>
      <c r="C10" s="26" t="s">
        <v>3</v>
      </c>
      <c r="D10" s="106" t="str">
        <f>IF(OR(TÍTULAR!D7=0,TÍTULAR!D7=""),"-",TÍTULAR!D7)</f>
        <v>-</v>
      </c>
      <c r="E10" s="22"/>
      <c r="F10" s="23"/>
      <c r="G10" s="16"/>
      <c r="H10" s="18"/>
      <c r="I10" s="19"/>
    </row>
    <row r="11" spans="1:9" ht="17.25" x14ac:dyDescent="0.25">
      <c r="A11" s="1"/>
      <c r="C11" s="24" t="s">
        <v>58</v>
      </c>
      <c r="D11" s="28" t="str">
        <f>IFERROR(IF(OR(TÍTULAR!D8=0,TÍTULAR!D8=""),"-",TÍTULAR!D8),"")</f>
        <v>-</v>
      </c>
      <c r="E11" s="22"/>
      <c r="F11" s="16"/>
      <c r="G11" s="16"/>
      <c r="H11" s="16"/>
      <c r="I11" s="19"/>
    </row>
    <row r="12" spans="1:9" ht="17.25" x14ac:dyDescent="0.25">
      <c r="A12" s="1"/>
      <c r="C12" s="26" t="s">
        <v>59</v>
      </c>
      <c r="D12" s="27" t="str">
        <f>IF(OR(TÍTULAR!D10=0,TÍTULAR!D10=""),"-",TÍTULAR!D10)</f>
        <v>-</v>
      </c>
      <c r="E12" s="22"/>
      <c r="F12" s="23"/>
      <c r="G12" s="16"/>
      <c r="H12" s="16"/>
      <c r="I12" s="19"/>
    </row>
    <row r="13" spans="1:9" ht="17.25" x14ac:dyDescent="0.25">
      <c r="A13" s="1"/>
      <c r="C13" s="24" t="s">
        <v>60</v>
      </c>
      <c r="D13" s="25" t="str">
        <f>IF(OR(TÍTULAR!D16=0,TÍTULAR!D16=""),"-",TÍTULAR!D16)</f>
        <v>-</v>
      </c>
      <c r="E13" s="22"/>
      <c r="F13" s="16"/>
      <c r="G13" s="16"/>
      <c r="H13" s="20"/>
    </row>
    <row r="14" spans="1:9" ht="17.25" x14ac:dyDescent="0.3">
      <c r="A14" s="1"/>
      <c r="C14" s="29" t="s">
        <v>61</v>
      </c>
      <c r="D14" s="30" t="str">
        <f>IF(OR(TÍTULAR!D17=0,TÍTULAR!D17=""),"-",TÍTULAR!D17)</f>
        <v>-</v>
      </c>
      <c r="E14" s="22"/>
      <c r="F14" s="16"/>
      <c r="G14" s="16"/>
      <c r="H14" s="18"/>
      <c r="I14" s="19"/>
    </row>
    <row r="15" spans="1:9" x14ac:dyDescent="0.25">
      <c r="A15" s="1"/>
      <c r="C15" s="19"/>
      <c r="D15" s="16"/>
      <c r="E15" s="22"/>
      <c r="F15" s="16"/>
      <c r="G15" s="18"/>
      <c r="H15" s="18"/>
      <c r="I15" s="19"/>
    </row>
    <row r="16" spans="1:9" ht="17.25" thickBot="1" x14ac:dyDescent="0.35">
      <c r="A16" s="1"/>
      <c r="C16" s="104" t="s">
        <v>63</v>
      </c>
      <c r="D16" s="105"/>
      <c r="E16" s="105"/>
      <c r="F16" s="16"/>
    </row>
    <row r="17" spans="1:5" ht="15.75" thickTop="1" x14ac:dyDescent="0.25">
      <c r="A17" s="1"/>
    </row>
    <row r="18" spans="1:5" ht="17.25" x14ac:dyDescent="0.3">
      <c r="A18" s="1"/>
      <c r="C18" s="14" t="s">
        <v>64</v>
      </c>
      <c r="D18" s="15" t="s">
        <v>65</v>
      </c>
      <c r="E18" s="17"/>
    </row>
    <row r="19" spans="1:5" ht="17.25" x14ac:dyDescent="0.25">
      <c r="A19" s="1"/>
      <c r="C19" s="24" t="s">
        <v>66</v>
      </c>
      <c r="D19" s="31">
        <f>NOTAS!F40</f>
        <v>9342</v>
      </c>
      <c r="E19" s="22"/>
    </row>
    <row r="20" spans="1:5" ht="17.25" x14ac:dyDescent="0.25">
      <c r="A20" s="1"/>
      <c r="C20" s="26" t="s">
        <v>67</v>
      </c>
      <c r="D20" s="32">
        <f>NOTAS!N40</f>
        <v>600</v>
      </c>
      <c r="E20" s="22"/>
    </row>
    <row r="21" spans="1:5" ht="17.25" x14ac:dyDescent="0.25">
      <c r="A21" s="1"/>
      <c r="C21" s="24" t="s">
        <v>68</v>
      </c>
      <c r="D21" s="31">
        <f>D19-D20</f>
        <v>8742</v>
      </c>
      <c r="E21" s="22"/>
    </row>
    <row r="22" spans="1:5" ht="17.25" x14ac:dyDescent="0.25">
      <c r="A22" s="1"/>
      <c r="C22" s="50" t="s">
        <v>52</v>
      </c>
      <c r="D22" s="51">
        <f>IF(D21 &gt; 2000, (D21 - 2000) * 0.15, 0)</f>
        <v>1011.3</v>
      </c>
      <c r="E22" s="22"/>
    </row>
    <row r="23" spans="1:5" ht="17.25" x14ac:dyDescent="0.25">
      <c r="A23" s="1"/>
      <c r="C23" s="52"/>
      <c r="D23" s="53"/>
      <c r="E23" s="22"/>
    </row>
    <row r="24" spans="1:5" ht="17.25" x14ac:dyDescent="0.3">
      <c r="A24" s="1"/>
      <c r="C24" s="54"/>
      <c r="D24" s="55"/>
      <c r="E24" s="22"/>
    </row>
    <row r="25" spans="1:5" x14ac:dyDescent="0.25">
      <c r="A25" s="1"/>
    </row>
    <row r="36" spans="3:5" ht="17.25" thickBot="1" x14ac:dyDescent="0.35">
      <c r="C36" s="104" t="s">
        <v>125</v>
      </c>
      <c r="D36" s="104"/>
      <c r="E36" s="104"/>
    </row>
    <row r="37" spans="3:5" ht="15.75" thickTop="1" x14ac:dyDescent="0.25"/>
    <row r="38" spans="3:5" ht="17.25" x14ac:dyDescent="0.3">
      <c r="C38" s="14" t="s">
        <v>64</v>
      </c>
      <c r="D38" s="15" t="s">
        <v>38</v>
      </c>
      <c r="E38" s="17"/>
    </row>
    <row r="39" spans="3:5" ht="17.25" x14ac:dyDescent="0.25">
      <c r="C39" s="24" t="s">
        <v>51</v>
      </c>
      <c r="D39" s="25">
        <f>COUNTIF(DEDUÇÕES!G8:G44,"✔ OK")</f>
        <v>0</v>
      </c>
      <c r="E39" s="22"/>
    </row>
    <row r="40" spans="3:5" ht="17.25" x14ac:dyDescent="0.25">
      <c r="C40" s="26" t="s">
        <v>50</v>
      </c>
      <c r="D40" s="27">
        <f>COUNTIF(DEDUÇÕES!G8:G44,"⚠ Verificar")</f>
        <v>0</v>
      </c>
      <c r="E40" s="22"/>
    </row>
    <row r="41" spans="3:5" ht="17.25" x14ac:dyDescent="0.25">
      <c r="C41" s="56" t="s">
        <v>130</v>
      </c>
      <c r="D41" s="57">
        <f>COUNTBLANK(DEDUÇÕES!G8:G44)</f>
        <v>37</v>
      </c>
      <c r="E41" s="22"/>
    </row>
    <row r="42" spans="3:5" ht="17.25" x14ac:dyDescent="0.25">
      <c r="C42" s="52"/>
      <c r="D42" s="53"/>
      <c r="E42" s="22"/>
    </row>
    <row r="54" spans="3:5" ht="17.25" thickBot="1" x14ac:dyDescent="0.35">
      <c r="C54" s="104" t="s">
        <v>131</v>
      </c>
      <c r="D54" s="104"/>
      <c r="E54" s="104"/>
    </row>
    <row r="55" spans="3:5" ht="15.75" thickTop="1" x14ac:dyDescent="0.25"/>
    <row r="56" spans="3:5" ht="17.25" x14ac:dyDescent="0.3">
      <c r="C56" s="14" t="s">
        <v>132</v>
      </c>
      <c r="D56" s="15" t="s">
        <v>133</v>
      </c>
      <c r="E56" s="17"/>
    </row>
    <row r="57" spans="3:5" ht="17.25" x14ac:dyDescent="0.25">
      <c r="C57" s="24" t="s">
        <v>134</v>
      </c>
      <c r="D57" s="31" cm="1">
        <f t="array" ref="D57">SUMPRODUCT((MONTH(NOTAS!C9:C39)=1)*(YEAR(NOTAS!C9:C39)=2024)*(NOTAS!F9:F39))</f>
        <v>1518</v>
      </c>
      <c r="E57" s="22"/>
    </row>
    <row r="58" spans="3:5" ht="17.25" x14ac:dyDescent="0.25">
      <c r="C58" s="26" t="s">
        <v>135</v>
      </c>
      <c r="D58" s="32" cm="1">
        <f t="array" ref="D58">SUMPRODUCT((MONTH(NOTAS!C9:C39)=2)*(YEAR(NOTAS!C9:C39)=2024)*(NOTAS!F9:F39))</f>
        <v>0</v>
      </c>
      <c r="E58" s="22"/>
    </row>
    <row r="59" spans="3:5" ht="17.25" x14ac:dyDescent="0.25">
      <c r="C59" s="56" t="s">
        <v>136</v>
      </c>
      <c r="D59" s="31" cm="1">
        <f t="array" ref="D59">SUMPRODUCT((MONTH(NOTAS!C9:C39)=31)*(YEAR(NOTAS!C9:C39)=2024)*(NOTAS!F9:F39))</f>
        <v>0</v>
      </c>
      <c r="E59" s="22"/>
    </row>
    <row r="60" spans="3:5" ht="17.25" x14ac:dyDescent="0.25">
      <c r="C60" s="26" t="s">
        <v>137</v>
      </c>
      <c r="D60" s="32" cm="1">
        <f t="array" ref="D60">SUMPRODUCT((MONTH(NOTAS!C9:C39)=4)*(YEAR(NOTAS!C9:C39)=2024)*(NOTAS!F9:F39))</f>
        <v>0</v>
      </c>
    </row>
    <row r="61" spans="3:5" ht="17.25" x14ac:dyDescent="0.25">
      <c r="C61" s="56" t="s">
        <v>138</v>
      </c>
      <c r="D61" s="31" cm="1">
        <f t="array" ref="D61">SUMPRODUCT((MONTH(NOTAS!C9:C39)=5)*(YEAR(NOTAS!C9:C39)=2024)*(NOTAS!F9:F39))</f>
        <v>0</v>
      </c>
    </row>
    <row r="62" spans="3:5" ht="17.25" x14ac:dyDescent="0.25">
      <c r="C62" s="26" t="s">
        <v>139</v>
      </c>
      <c r="D62" s="32" cm="1">
        <f t="array" ref="D62">SUMPRODUCT((MONTH(NOTAS!C9:C39)=6)*(YEAR(NOTAS!C9:C39)=2024)*(NOTAS!F9:F39))</f>
        <v>0</v>
      </c>
    </row>
    <row r="63" spans="3:5" ht="17.25" x14ac:dyDescent="0.25">
      <c r="C63" s="24" t="s">
        <v>140</v>
      </c>
      <c r="D63" s="31" cm="1">
        <f t="array" ref="D63">SUMPRODUCT((MONTH(NOTAS!C9:C39)=7)*(YEAR(NOTAS!C9:C39)=2024)*(NOTAS!F9:F39))</f>
        <v>0</v>
      </c>
    </row>
    <row r="64" spans="3:5" ht="17.25" x14ac:dyDescent="0.25">
      <c r="C64" s="26" t="s">
        <v>141</v>
      </c>
      <c r="D64" s="32" cm="1">
        <f t="array" ref="D64">SUMPRODUCT((MONTH(NOTAS!C9:C39)=8)*(YEAR(NOTAS!C9:C39)=2024)*(NOTAS!F9:F39))</f>
        <v>0</v>
      </c>
    </row>
    <row r="65" spans="3:4" ht="17.25" x14ac:dyDescent="0.25">
      <c r="C65" s="56" t="s">
        <v>142</v>
      </c>
      <c r="D65" s="31" cm="1">
        <f t="array" ref="D65">SUMPRODUCT((MONTH(NOTAS!C9:C39)=9)*(YEAR(NOTAS!C9:C39)=2024)*(NOTAS!F9:F39))</f>
        <v>1543</v>
      </c>
    </row>
    <row r="66" spans="3:4" ht="17.25" x14ac:dyDescent="0.25">
      <c r="C66" s="26" t="s">
        <v>143</v>
      </c>
      <c r="D66" s="32" cm="1">
        <f t="array" ref="D66">SUMPRODUCT((MONTH(NOTAS!C9:C39)=10)*(YEAR(NOTAS!C9:C39)=2024)*(NOTAS!F9:F39))</f>
        <v>4567</v>
      </c>
    </row>
    <row r="67" spans="3:4" ht="17.25" x14ac:dyDescent="0.25">
      <c r="C67" s="24" t="s">
        <v>144</v>
      </c>
      <c r="D67" s="31" cm="1">
        <f t="array" ref="D67">SUMPRODUCT((MONTH(NOTAS!C9:C39)=11)*(YEAR(NOTAS!C9:C39)=2024)*(NOTAS!F9:F39))</f>
        <v>0</v>
      </c>
    </row>
    <row r="68" spans="3:4" ht="17.25" x14ac:dyDescent="0.25">
      <c r="C68" s="50" t="s">
        <v>145</v>
      </c>
      <c r="D68" s="32" cm="1">
        <f t="array" ref="D68">SUMPRODUCT((MONTH(NOTAS!C9:C39)=12)*(YEAR(NOTAS!C9:C39)=2024)*(NOTAS!F9:F39))</f>
        <v>1714</v>
      </c>
    </row>
    <row r="69" spans="3:4" ht="17.25" x14ac:dyDescent="0.25">
      <c r="C69" s="52"/>
      <c r="D69" s="53"/>
    </row>
  </sheetData>
  <sheetProtection sheet="1" objects="1" scenarios="1" selectLockedCells="1"/>
  <mergeCells count="6">
    <mergeCell ref="C54:E54"/>
    <mergeCell ref="C36:E36"/>
    <mergeCell ref="C3:E3"/>
    <mergeCell ref="C4:E4"/>
    <mergeCell ref="C6:E6"/>
    <mergeCell ref="C16:E16"/>
  </mergeCells>
  <conditionalFormatting sqref="G3:G11 G14">
    <cfRule type="containsText" dxfId="2" priority="2" operator="containsText" text="OK">
      <formula>NOT(ISERROR(SEARCH("OK",G3)))</formula>
    </cfRule>
    <cfRule type="containsText" dxfId="1" priority="3" operator="containsText" text="Verificar comprovante">
      <formula>NOT(ISERROR(SEARCH("Verificar comprovante",G3)))</formula>
    </cfRule>
  </conditionalFormatting>
  <dataValidations count="2">
    <dataValidation type="list" allowBlank="1" showInputMessage="1" showErrorMessage="1" sqref="F9:F13" xr:uid="{8D58395D-2E1D-4F55-B970-E1801B467C4B}">
      <formula1>"SIM, NÃO,N/A"</formula1>
    </dataValidation>
    <dataValidation type="list" allowBlank="1" showInputMessage="1" showErrorMessage="1" sqref="F14:F16" xr:uid="{D82EE2FD-48E4-45F0-B491-0ABEF8645426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AA104D-230B-4E45-8992-ACBAED8CF1C4}">
            <xm:f>NOT(ISERROR(SEARCH("-",G3)))</xm:f>
            <xm:f>"-"</xm:f>
            <x14:dxf>
              <fill>
                <patternFill>
                  <bgColor rgb="FFE5E8E8"/>
                </patternFill>
              </fill>
            </x14:dxf>
          </x14:cfRule>
          <xm:sqref>G3:G15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6E1-B21C-4608-88BA-59D0F404356F}">
  <dimension ref="A1:A51"/>
  <sheetViews>
    <sheetView topLeftCell="A32" workbookViewId="0">
      <selection sqref="A1:A1048576"/>
    </sheetView>
  </sheetViews>
  <sheetFormatPr defaultRowHeight="15" x14ac:dyDescent="0.25"/>
  <cols>
    <col min="1" max="1" width="39" bestFit="1" customWidth="1"/>
  </cols>
  <sheetData>
    <row r="1" spans="1:1" x14ac:dyDescent="0.25">
      <c r="A1" s="33" t="s">
        <v>69</v>
      </c>
    </row>
    <row r="2" spans="1:1" x14ac:dyDescent="0.25">
      <c r="A2" s="34" t="s">
        <v>70</v>
      </c>
    </row>
    <row r="3" spans="1:1" x14ac:dyDescent="0.25">
      <c r="A3" s="34" t="s">
        <v>71</v>
      </c>
    </row>
    <row r="4" spans="1:1" x14ac:dyDescent="0.25">
      <c r="A4" s="34" t="s">
        <v>30</v>
      </c>
    </row>
    <row r="5" spans="1:1" x14ac:dyDescent="0.25">
      <c r="A5" s="34" t="s">
        <v>72</v>
      </c>
    </row>
    <row r="6" spans="1:1" x14ac:dyDescent="0.25">
      <c r="A6" s="34" t="s">
        <v>73</v>
      </c>
    </row>
    <row r="7" spans="1:1" x14ac:dyDescent="0.25">
      <c r="A7" s="34" t="s">
        <v>74</v>
      </c>
    </row>
    <row r="8" spans="1:1" x14ac:dyDescent="0.25">
      <c r="A8" s="34" t="s">
        <v>75</v>
      </c>
    </row>
    <row r="9" spans="1:1" x14ac:dyDescent="0.25">
      <c r="A9" s="34" t="s">
        <v>76</v>
      </c>
    </row>
    <row r="10" spans="1:1" x14ac:dyDescent="0.25">
      <c r="A10" s="34" t="s">
        <v>77</v>
      </c>
    </row>
    <row r="11" spans="1:1" x14ac:dyDescent="0.25">
      <c r="A11" s="34" t="s">
        <v>78</v>
      </c>
    </row>
    <row r="12" spans="1:1" x14ac:dyDescent="0.25">
      <c r="A12" s="34" t="s">
        <v>79</v>
      </c>
    </row>
    <row r="13" spans="1:1" x14ac:dyDescent="0.25">
      <c r="A13" s="34" t="s">
        <v>80</v>
      </c>
    </row>
    <row r="14" spans="1:1" x14ac:dyDescent="0.25">
      <c r="A14" s="34" t="s">
        <v>81</v>
      </c>
    </row>
    <row r="15" spans="1:1" x14ac:dyDescent="0.25">
      <c r="A15" s="34" t="s">
        <v>82</v>
      </c>
    </row>
    <row r="16" spans="1:1" x14ac:dyDescent="0.25">
      <c r="A16" s="34" t="s">
        <v>24</v>
      </c>
    </row>
    <row r="17" spans="1:1" x14ac:dyDescent="0.25">
      <c r="A17" s="34" t="s">
        <v>83</v>
      </c>
    </row>
    <row r="18" spans="1:1" x14ac:dyDescent="0.25">
      <c r="A18" s="34" t="s">
        <v>84</v>
      </c>
    </row>
    <row r="19" spans="1:1" x14ac:dyDescent="0.25">
      <c r="A19" s="34" t="s">
        <v>85</v>
      </c>
    </row>
    <row r="20" spans="1:1" x14ac:dyDescent="0.25">
      <c r="A20" s="34" t="s">
        <v>86</v>
      </c>
    </row>
    <row r="21" spans="1:1" x14ac:dyDescent="0.25">
      <c r="A21" s="34" t="s">
        <v>87</v>
      </c>
    </row>
    <row r="22" spans="1:1" x14ac:dyDescent="0.25">
      <c r="A22" s="34" t="s">
        <v>20</v>
      </c>
    </row>
    <row r="23" spans="1:1" x14ac:dyDescent="0.25">
      <c r="A23" s="34" t="s">
        <v>88</v>
      </c>
    </row>
    <row r="24" spans="1:1" x14ac:dyDescent="0.25">
      <c r="A24" s="34" t="s">
        <v>89</v>
      </c>
    </row>
    <row r="25" spans="1:1" x14ac:dyDescent="0.25">
      <c r="A25" s="34" t="s">
        <v>28</v>
      </c>
    </row>
    <row r="26" spans="1:1" x14ac:dyDescent="0.25">
      <c r="A26" s="34" t="s">
        <v>90</v>
      </c>
    </row>
    <row r="27" spans="1:1" x14ac:dyDescent="0.25">
      <c r="A27" s="34" t="s">
        <v>91</v>
      </c>
    </row>
    <row r="28" spans="1:1" x14ac:dyDescent="0.25">
      <c r="A28" s="34" t="s">
        <v>92</v>
      </c>
    </row>
    <row r="29" spans="1:1" x14ac:dyDescent="0.25">
      <c r="A29" s="34" t="s">
        <v>93</v>
      </c>
    </row>
    <row r="30" spans="1:1" x14ac:dyDescent="0.25">
      <c r="A30" s="34" t="s">
        <v>94</v>
      </c>
    </row>
    <row r="31" spans="1:1" x14ac:dyDescent="0.25">
      <c r="A31" s="34" t="s">
        <v>95</v>
      </c>
    </row>
    <row r="32" spans="1:1" x14ac:dyDescent="0.25">
      <c r="A32" s="34" t="s">
        <v>96</v>
      </c>
    </row>
    <row r="33" spans="1:1" x14ac:dyDescent="0.25">
      <c r="A33" s="34" t="s">
        <v>97</v>
      </c>
    </row>
    <row r="34" spans="1:1" x14ac:dyDescent="0.25">
      <c r="A34" s="34" t="s">
        <v>98</v>
      </c>
    </row>
    <row r="35" spans="1:1" x14ac:dyDescent="0.25">
      <c r="A35" s="34" t="s">
        <v>99</v>
      </c>
    </row>
    <row r="36" spans="1:1" x14ac:dyDescent="0.25">
      <c r="A36" s="34" t="s">
        <v>100</v>
      </c>
    </row>
    <row r="37" spans="1:1" x14ac:dyDescent="0.25">
      <c r="A37" s="34" t="s">
        <v>101</v>
      </c>
    </row>
    <row r="38" spans="1:1" x14ac:dyDescent="0.25">
      <c r="A38" s="34" t="s">
        <v>102</v>
      </c>
    </row>
    <row r="39" spans="1:1" x14ac:dyDescent="0.25">
      <c r="A39" s="34" t="s">
        <v>103</v>
      </c>
    </row>
    <row r="40" spans="1:1" x14ac:dyDescent="0.25">
      <c r="A40" s="34" t="s">
        <v>104</v>
      </c>
    </row>
    <row r="41" spans="1:1" x14ac:dyDescent="0.25">
      <c r="A41" s="34" t="s">
        <v>105</v>
      </c>
    </row>
    <row r="42" spans="1:1" x14ac:dyDescent="0.25">
      <c r="A42" s="34" t="s">
        <v>106</v>
      </c>
    </row>
    <row r="43" spans="1:1" x14ac:dyDescent="0.25">
      <c r="A43" s="34" t="s">
        <v>107</v>
      </c>
    </row>
    <row r="44" spans="1:1" x14ac:dyDescent="0.25">
      <c r="A44" s="34" t="s">
        <v>108</v>
      </c>
    </row>
    <row r="45" spans="1:1" x14ac:dyDescent="0.25">
      <c r="A45" s="34" t="s">
        <v>109</v>
      </c>
    </row>
    <row r="46" spans="1:1" x14ac:dyDescent="0.25">
      <c r="A46" s="34" t="s">
        <v>110</v>
      </c>
    </row>
    <row r="47" spans="1:1" x14ac:dyDescent="0.25">
      <c r="A47" s="34" t="s">
        <v>111</v>
      </c>
    </row>
    <row r="48" spans="1:1" x14ac:dyDescent="0.25">
      <c r="A48" s="34" t="s">
        <v>112</v>
      </c>
    </row>
    <row r="49" spans="1:1" x14ac:dyDescent="0.25">
      <c r="A49" s="34" t="s">
        <v>26</v>
      </c>
    </row>
    <row r="50" spans="1:1" x14ac:dyDescent="0.25">
      <c r="A50" s="34" t="s">
        <v>113</v>
      </c>
    </row>
    <row r="51" spans="1:1" x14ac:dyDescent="0.25">
      <c r="A51" s="34" t="s">
        <v>114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TÍTULAR</vt:lpstr>
      <vt:lpstr>INFORMES</vt:lpstr>
      <vt:lpstr>NOTAS</vt:lpstr>
      <vt:lpstr>DEDUÇÕES</vt:lpstr>
      <vt:lpstr>RESUMO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Ribeiro</dc:creator>
  <cp:lastModifiedBy>Rute Ribeiro</cp:lastModifiedBy>
  <dcterms:created xsi:type="dcterms:W3CDTF">2025-08-17T16:49:24Z</dcterms:created>
  <dcterms:modified xsi:type="dcterms:W3CDTF">2025-08-18T13:33:46Z</dcterms:modified>
</cp:coreProperties>
</file>