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453953A-C583-49F8-AF93-FDAD61F5B43E}" xr6:coauthVersionLast="47" xr6:coauthVersionMax="47" xr10:uidLastSave="{00000000-0000-0000-0000-000000000000}"/>
  <bookViews>
    <workbookView xWindow="20370" yWindow="-120" windowWidth="20730" windowHeight="11040" xr2:uid="{0A4C0C70-4F87-4E7B-9557-FA49D49E0808}"/>
  </bookViews>
  <sheets>
    <sheet name="IPTU" sheetId="1" r:id="rId1"/>
    <sheet name="Painel IPTU" sheetId="2" r:id="rId2"/>
  </sheets>
  <definedNames>
    <definedName name="_xlnm._FilterDatabase" localSheetId="0" hidden="1">IPTU!$B$3:$J$3</definedName>
    <definedName name="_xlnm._FilterDatabase" localSheetId="1" hidden="1">'Painel IPTU'!$C$3:$J$3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C51" i="1" a="1"/>
  <c r="C51" i="1" s="1"/>
  <c r="C47" i="1"/>
  <c r="H8" i="2"/>
  <c r="H42" i="1"/>
  <c r="K42" i="1" s="1"/>
  <c r="C50" i="1" s="1" a="1"/>
  <c r="C50" i="1" s="1"/>
  <c r="C48" i="1"/>
  <c r="C49" i="1"/>
  <c r="F12" i="2"/>
  <c r="F11" i="2"/>
  <c r="H6" i="2"/>
  <c r="F13" i="2"/>
  <c r="K5" i="1"/>
  <c r="K4" i="1"/>
  <c r="K6" i="1"/>
  <c r="H10" i="2" l="1" a="1"/>
  <c r="H10" i="2" s="1"/>
  <c r="H9" i="2" a="1"/>
  <c r="H9" i="2" s="1"/>
  <c r="H5" i="2"/>
  <c r="M9" i="2" a="1"/>
  <c r="M9" i="2" s="1"/>
  <c r="M8" i="2" a="1"/>
  <c r="M8" i="2" s="1"/>
  <c r="M7" i="2" a="1"/>
  <c r="M7" i="2" s="1"/>
  <c r="H7" i="2" a="1"/>
  <c r="H7" i="2" s="1"/>
  <c r="H11" i="2" a="1"/>
  <c r="H11" i="2" s="1"/>
  <c r="C52" i="1" a="1"/>
  <c r="C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<sst xmlns="http://schemas.openxmlformats.org/spreadsheetml/2006/main" count="52" uniqueCount="32">
  <si>
    <t>Ano</t>
  </si>
  <si>
    <t>Inscrição</t>
  </si>
  <si>
    <t>Tributo</t>
  </si>
  <si>
    <t>Parcela</t>
  </si>
  <si>
    <t>Sit. Jurídica</t>
  </si>
  <si>
    <t>Venciemento</t>
  </si>
  <si>
    <t>Situação</t>
  </si>
  <si>
    <t>Quitado</t>
  </si>
  <si>
    <t>IPTU</t>
  </si>
  <si>
    <t>Única</t>
  </si>
  <si>
    <t>Dívida Ativa</t>
  </si>
  <si>
    <t>Normal</t>
  </si>
  <si>
    <t>Valor</t>
  </si>
  <si>
    <t>Não❌</t>
  </si>
  <si>
    <t>Indicador</t>
  </si>
  <si>
    <t>🧾 Resumo IPTU - Ricardo (2024–2025)</t>
  </si>
  <si>
    <t>🧾 IPTU - RICARDO 2024 - 2025</t>
  </si>
  <si>
    <t>📄 Total de lançamentos</t>
  </si>
  <si>
    <t>✅ Quitados</t>
  </si>
  <si>
    <t>⏰ Vencidos</t>
  </si>
  <si>
    <t>💰 Valor quitado</t>
  </si>
  <si>
    <t>⏰ Valor vencido</t>
  </si>
  <si>
    <t>Valor Numerico</t>
  </si>
  <si>
    <t>Status</t>
  </si>
  <si>
    <t>Gráfico de Barra</t>
  </si>
  <si>
    <t>⚠️Em aberto</t>
  </si>
  <si>
    <t>⚠️Valor em aberto</t>
  </si>
  <si>
    <t>⚠️ Em aberto</t>
  </si>
  <si>
    <t>Valor com Multa</t>
  </si>
  <si>
    <t>✅Quitado</t>
  </si>
  <si>
    <t>⏰Vencido</t>
  </si>
  <si>
    <t>Sim✅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</si>
</sst>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14" x14ac:knownFonts="1">
    <font>
      <sz val="12"/>
      <color theme="1"/>
      <name val="Segoe UI"/>
      <family val="2"/>
    </font>
    <font>
      <sz val="18"/>
      <color theme="3"/>
      <name val="Aptos Display"/>
      <family val="2"/>
      <scheme val="major"/>
    </font>
    <font>
      <b/>
      <sz val="13"/>
      <color theme="3"/>
      <name val="Segoe UI"/>
      <family val="2"/>
    </font>
    <font>
      <sz val="12"/>
      <color theme="0"/>
      <name val="Segoe UI"/>
      <family val="2"/>
    </font>
    <font>
      <sz val="8"/>
      <name val="Segoe UI"/>
      <family val="2"/>
    </font>
    <font>
      <sz val="18"/>
      <name val="Calibri Light"/>
      <family val="2"/>
    </font>
    <font>
      <sz val="14"/>
      <color theme="1"/>
      <name val="Segoe UI"/>
      <family val="2"/>
    </font>
    <font>
      <sz val="16"/>
      <color theme="1"/>
      <name val="Segoe UI"/>
      <family val="2"/>
    </font>
    <font>
      <sz val="20"/>
      <color theme="3"/>
      <name val="Segoe UI"/>
      <family val="2"/>
    </font>
    <font>
      <sz val="18"/>
      <color theme="1"/>
      <name val="Segoe UI"/>
      <family val="2"/>
    </font>
    <font>
      <sz val="18"/>
      <color theme="0"/>
      <name val="Calibri Light"/>
      <family val="2"/>
    </font>
    <font>
      <sz val="18"/>
      <color theme="0"/>
      <name val="Aptos Display"/>
      <family val="2"/>
      <scheme val="major"/>
    </font>
    <font>
      <sz val="12"/>
      <color theme="1"/>
      <name val="Segoe UI"/>
      <family val="2"/>
    </font>
    <font>
      <sz val="12"/>
      <color rgb="FFFF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8D7DA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rgb="FFD4EDD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7" tint="0.39994506668294322"/>
      </top>
      <bottom style="thin">
        <color theme="7" tint="0.39994506668294322"/>
      </bottom>
      <diagonal/>
    </border>
    <border>
      <left/>
      <right/>
      <top style="thin">
        <color theme="7" tint="0.39994506668294322"/>
      </top>
      <bottom/>
      <diagonal/>
    </border>
    <border>
      <left/>
      <right/>
      <top/>
      <bottom style="thin">
        <color theme="7" tint="0.39994506668294322"/>
      </bottom>
      <diagonal/>
    </border>
    <border>
      <left style="thin">
        <color auto="1"/>
      </left>
      <right style="thin">
        <color auto="1"/>
      </right>
      <top/>
      <bottom style="thin">
        <color theme="9" tint="0.59996337778862885"/>
      </bottom>
      <diagonal/>
    </border>
    <border>
      <left style="thin">
        <color theme="7" tint="0.39991454817346722"/>
      </left>
      <right style="thin">
        <color theme="7" tint="0.39988402966399123"/>
      </right>
      <top style="thin">
        <color theme="7" tint="0.39994506668294322"/>
      </top>
      <bottom style="thin">
        <color theme="7" tint="0.39988402966399123"/>
      </bottom>
      <diagonal/>
    </border>
    <border>
      <left style="thin">
        <color theme="7" tint="0.39991454817346722"/>
      </left>
      <right style="thin">
        <color theme="7" tint="0.39988402966399123"/>
      </right>
      <top style="thin">
        <color theme="7" tint="0.39988402966399123"/>
      </top>
      <bottom style="thin">
        <color theme="7" tint="0.39988402966399123"/>
      </bottom>
      <diagonal/>
    </border>
    <border>
      <left style="thin">
        <color theme="7" tint="0.39988402966399123"/>
      </left>
      <right/>
      <top style="thin">
        <color theme="7" tint="0.39985351115451523"/>
      </top>
      <bottom style="thin">
        <color theme="7" tint="0.39985351115451523"/>
      </bottom>
      <diagonal/>
    </border>
    <border>
      <left/>
      <right/>
      <top style="thin">
        <color theme="7" tint="0.39985351115451523"/>
      </top>
      <bottom style="thin">
        <color theme="7" tint="0.39985351115451523"/>
      </bottom>
      <diagonal/>
    </border>
    <border>
      <left/>
      <right style="thin">
        <color theme="7" tint="0.39985351115451523"/>
      </right>
      <top style="thin">
        <color theme="7" tint="0.39985351115451523"/>
      </top>
      <bottom style="thin">
        <color theme="7" tint="0.39985351115451523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7" tint="0.39988402966399123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7" tint="0.39988402966399123"/>
      </left>
      <right/>
      <top style="thin">
        <color theme="9" tint="0.39994506668294322"/>
      </top>
      <bottom style="thin">
        <color theme="9" tint="0.3999450666829432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44" fontId="12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1" fillId="0" borderId="2" xfId="1" applyFill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6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10" fillId="0" borderId="0" xfId="2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1" fillId="0" borderId="0" xfId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7" fillId="7" borderId="6" xfId="0" applyFont="1" applyFill="1" applyBorder="1" applyAlignment="1">
      <alignment horizontal="center" vertical="center"/>
    </xf>
    <xf numFmtId="0" fontId="7" fillId="6" borderId="7" xfId="0" applyFont="1" applyFill="1" applyBorder="1"/>
    <xf numFmtId="0" fontId="7" fillId="8" borderId="7" xfId="0" applyFont="1" applyFill="1" applyBorder="1"/>
    <xf numFmtId="0" fontId="7" fillId="4" borderId="7" xfId="0" applyFont="1" applyFill="1" applyBorder="1"/>
    <xf numFmtId="0" fontId="7" fillId="3" borderId="7" xfId="0" applyFont="1" applyFill="1" applyBorder="1"/>
    <xf numFmtId="0" fontId="7" fillId="5" borderId="7" xfId="0" applyFont="1" applyFill="1" applyBorder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" fillId="0" borderId="3" xfId="1" applyFill="1" applyBorder="1" applyAlignment="1" applyProtection="1">
      <alignment vertical="center"/>
    </xf>
    <xf numFmtId="0" fontId="7" fillId="9" borderId="11" xfId="0" applyFont="1" applyFill="1" applyBorder="1" applyAlignment="1">
      <alignment horizontal="center" vertical="center"/>
    </xf>
    <xf numFmtId="0" fontId="7" fillId="8" borderId="14" xfId="0" applyFont="1" applyFill="1" applyBorder="1"/>
    <xf numFmtId="0" fontId="7" fillId="4" borderId="14" xfId="0" applyFont="1" applyFill="1" applyBorder="1"/>
    <xf numFmtId="0" fontId="7" fillId="3" borderId="14" xfId="0" applyFont="1" applyFill="1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right" vertical="center"/>
    </xf>
    <xf numFmtId="164" fontId="0" fillId="0" borderId="0" xfId="3" applyNumberFormat="1" applyFont="1" applyAlignment="1">
      <alignment horizontal="right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right" vertic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164" fontId="7" fillId="4" borderId="8" xfId="0" applyNumberFormat="1" applyFont="1" applyFill="1" applyBorder="1" applyAlignment="1">
      <alignment horizontal="center"/>
    </xf>
    <xf numFmtId="164" fontId="7" fillId="4" borderId="9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1" fillId="10" borderId="2" xfId="1" applyFill="1" applyBorder="1" applyAlignment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8" borderId="8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8" borderId="15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164" fontId="7" fillId="4" borderId="15" xfId="0" applyNumberFormat="1" applyFont="1" applyFill="1" applyBorder="1" applyAlignment="1">
      <alignment horizontal="center" vertical="center"/>
    </xf>
    <xf numFmtId="164" fontId="7" fillId="4" borderId="12" xfId="0" applyNumberFormat="1" applyFont="1" applyFill="1" applyBorder="1" applyAlignment="1">
      <alignment horizontal="center" vertical="center"/>
    </xf>
    <xf numFmtId="164" fontId="7" fillId="4" borderId="13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</cellXfs>
  <cellStyles count="4">
    <cellStyle name="Moeda" xfId="3" builtinId="4"/>
    <cellStyle name="Normal" xfId="0" builtinId="0"/>
    <cellStyle name="Título" xfId="1" builtinId="15"/>
    <cellStyle name="Título 2" xfId="2" builtinId="17"/>
  </cellStyles>
  <dxfs count="50">
    <dxf>
      <fill>
        <patternFill>
          <fgColor rgb="FFF8D7DA"/>
          <bgColor rgb="FFF8D7DA"/>
        </patternFill>
      </fill>
    </dxf>
    <dxf>
      <fill>
        <patternFill>
          <bgColor rgb="FFFFF3CD"/>
        </patternFill>
      </fill>
    </dxf>
    <dxf>
      <fill>
        <patternFill>
          <bgColor rgb="FFD4EDDA"/>
        </patternFill>
      </fill>
    </dxf>
    <dxf>
      <fill>
        <patternFill>
          <fgColor rgb="FFFF8181"/>
          <bgColor rgb="FFF77E3B"/>
        </patternFill>
      </fill>
    </dxf>
    <dxf>
      <fill>
        <patternFill>
          <bgColor theme="9" tint="0.59996337778862885"/>
        </patternFill>
      </fill>
    </dxf>
    <dxf>
      <fill>
        <patternFill>
          <fgColor rgb="FFF8D7DA"/>
          <bgColor rgb="FFF8D7DA"/>
        </patternFill>
      </fill>
    </dxf>
    <dxf>
      <fill>
        <patternFill>
          <bgColor rgb="FFFFF3CD"/>
        </patternFill>
      </fill>
    </dxf>
    <dxf>
      <fill>
        <patternFill>
          <bgColor rgb="FFD4EDDA"/>
        </patternFill>
      </fill>
    </dxf>
    <dxf>
      <fill>
        <patternFill>
          <fgColor rgb="FFF8D7DA"/>
          <bgColor rgb="FFF8D7DA"/>
        </patternFill>
      </fill>
    </dxf>
    <dxf>
      <fill>
        <patternFill>
          <bgColor rgb="FFFFF3CD"/>
        </patternFill>
      </fill>
    </dxf>
    <dxf>
      <fill>
        <patternFill>
          <bgColor rgb="FFD4EDDA"/>
        </patternFill>
      </fill>
    </dxf>
    <dxf>
      <fill>
        <patternFill>
          <fgColor rgb="FFFF8181"/>
          <bgColor rgb="FFF77E3B"/>
        </patternFill>
      </fill>
    </dxf>
    <dxf>
      <fill>
        <patternFill>
          <bgColor theme="9" tint="0.59996337778862885"/>
        </patternFill>
      </fill>
    </dxf>
    <dxf>
      <fill>
        <patternFill>
          <fgColor rgb="FFFF8181"/>
          <bgColor rgb="FFF77E3B"/>
        </patternFill>
      </fill>
    </dxf>
    <dxf>
      <fill>
        <patternFill>
          <bgColor theme="9" tint="0.59996337778862885"/>
        </patternFill>
      </fill>
    </dxf>
    <dxf>
      <fill>
        <patternFill>
          <fgColor rgb="FFF8D7DA"/>
          <bgColor rgb="FFF8D7DA"/>
        </patternFill>
      </fill>
    </dxf>
    <dxf>
      <fill>
        <patternFill>
          <bgColor rgb="FFFFF3CD"/>
        </patternFill>
      </fill>
    </dxf>
    <dxf>
      <fill>
        <patternFill>
          <bgColor rgb="FFD4EDDA"/>
        </patternFill>
      </fill>
    </dxf>
    <dxf>
      <fill>
        <patternFill>
          <fgColor rgb="FFF8D7DA"/>
          <bgColor rgb="FFF8D7DA"/>
        </patternFill>
      </fill>
    </dxf>
    <dxf>
      <fill>
        <patternFill>
          <bgColor rgb="FFFFF3CD"/>
        </patternFill>
      </fill>
    </dxf>
    <dxf>
      <fill>
        <patternFill>
          <bgColor rgb="FFD4EDDA"/>
        </patternFill>
      </fill>
    </dxf>
    <dxf>
      <fill>
        <patternFill>
          <fgColor rgb="FFFF8181"/>
          <bgColor rgb="FFF77E3B"/>
        </patternFill>
      </fill>
    </dxf>
    <dxf>
      <fill>
        <patternFill>
          <bgColor theme="9" tint="0.59996337778862885"/>
        </patternFill>
      </fill>
    </dxf>
    <dxf>
      <fill>
        <patternFill>
          <fgColor rgb="FFFF8181"/>
          <bgColor rgb="FFF77E3B"/>
        </patternFill>
      </fill>
    </dxf>
    <dxf>
      <fill>
        <patternFill>
          <bgColor theme="9" tint="0.59996337778862885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 tint="0.39994506668294322"/>
        </top>
        <bottom/>
      </border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7" tint="0.39994506668294322"/>
        </top>
        <bottom style="thin">
          <color theme="7" tint="0.39994506668294322"/>
        </bottom>
        <vertical/>
        <horizontal style="thin">
          <color theme="7" tint="0.39994506668294322"/>
        </horizontal>
      </border>
      <protection locked="1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 tint="0.39994506668294322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7" tint="0.39994506668294322"/>
        </top>
        <bottom style="thin">
          <color theme="7" tint="0.39994506668294322"/>
        </bottom>
        <vertical/>
        <horizontal style="thin">
          <color theme="7" tint="0.39994506668294322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 tint="0.39994506668294322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7" tint="0.39994506668294322"/>
        </top>
        <bottom style="thin">
          <color theme="7" tint="0.39994506668294322"/>
        </bottom>
        <vertical/>
        <horizontal style="thin">
          <color theme="7" tint="0.39994506668294322"/>
        </horizontal>
      </border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7" tint="0.39994506668294322"/>
        </top>
        <bottom/>
      </border>
    </dxf>
    <dxf>
      <numFmt numFmtId="164" formatCode="&quot;R$&quot;\ #,##0.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theme="7" tint="0.39994506668294322"/>
        </top>
        <bottom style="thin">
          <color theme="7" tint="0.39994506668294322"/>
        </bottom>
        <vertical/>
        <horizontal style="thin">
          <color theme="7" tint="0.39994506668294322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 tint="0.39994506668294322"/>
        </top>
        <bottom/>
      </border>
    </dxf>
    <dxf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7" tint="0.39994506668294322"/>
        </top>
        <bottom style="thin">
          <color theme="7" tint="0.39994506668294322"/>
        </bottom>
        <vertical/>
        <horizontal style="thin">
          <color theme="7" tint="0.39994506668294322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 tint="0.39994506668294322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7" tint="0.39994506668294322"/>
        </top>
        <bottom style="thin">
          <color theme="7" tint="0.39994506668294322"/>
        </bottom>
        <vertical/>
        <horizontal style="thin">
          <color theme="7" tint="0.39994506668294322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 tint="0.39994506668294322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7" tint="0.39994506668294322"/>
        </top>
        <bottom style="thin">
          <color theme="7" tint="0.39994506668294322"/>
        </bottom>
        <vertical/>
        <horizontal style="thin">
          <color theme="7" tint="0.39994506668294322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 tint="0.39994506668294322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7" tint="0.39994506668294322"/>
        </top>
        <bottom style="thin">
          <color theme="7" tint="0.39994506668294322"/>
        </bottom>
        <vertical/>
        <horizontal style="thin">
          <color theme="7" tint="0.39994506668294322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 tint="0.39994506668294322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7" tint="0.39994506668294322"/>
        </top>
        <bottom style="thin">
          <color theme="7" tint="0.39994506668294322"/>
        </bottom>
        <vertical/>
        <horizontal style="thin">
          <color theme="7" tint="0.39994506668294322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 tint="0.39994506668294322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7" tint="0.39994506668294322"/>
        </top>
        <bottom style="thin">
          <color theme="7" tint="0.39994506668294322"/>
        </bottom>
        <vertical/>
        <horizontal style="thin">
          <color theme="7" tint="0.39994506668294322"/>
        </horizontal>
      </border>
    </dxf>
    <dxf>
      <border>
        <top style="thin">
          <color theme="9" tint="0.59996337778862885"/>
        </top>
      </border>
    </dxf>
    <dxf>
      <border diagonalUp="0" diagonalDown="0">
        <left style="thin">
          <color theme="9" tint="0.59996337778862885"/>
        </left>
        <right style="thin">
          <color theme="9" tint="0.59996337778862885"/>
        </right>
        <top style="thin">
          <color theme="9" tint="0.59996337778862885"/>
        </top>
        <bottom style="thin">
          <color theme="9" tint="0.59996337778862885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theme="9" tint="0.59996337778862885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colors>
    <mruColors>
      <color rgb="FFF8D7DA"/>
      <color rgb="FFFFF3CD"/>
      <color rgb="FFD4EDDA"/>
      <color rgb="FFF77E3B"/>
      <color rgb="FFFF8181"/>
      <color rgb="FFFF4B4B"/>
      <color rgb="FFFF5B5B"/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0C9-4DB5-8BEF-0401E79D32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0C9-4DB5-8BEF-0401E79D328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0C9-4DB5-8BEF-0401E79D32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'Painel IPTU'!$D$53:$D$55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B0C9-4DB5-8BEF-0401E79D32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8-B0C9-4DB5-8BEF-0401E79D328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A-B0C9-4DB5-8BEF-0401E79D328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C-B0C9-4DB5-8BEF-0401E79D328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'Painel IPTU'!$E$53:$E$55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B0C9-4DB5-8BEF-0401E79D3286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F-B0C9-4DB5-8BEF-0401E79D328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1-B0C9-4DB5-8BEF-0401E79D328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B0C9-4DB5-8BEF-0401E79D328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'Painel IPTU'!$F$53:$F$55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0C9-4DB5-8BEF-0401E79D3286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'Painel IPTU'!$H$53:$J$53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6DFD-49B9-9ACB-A426D7558938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'Painel IPTU'!$H$54:$J$54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6DFD-49B9-9ACB-A426D7558938}"/>
            </c:ext>
          </c:extLst>
        </c:ser>
        <c:ser>
          <c:idx val="2"/>
          <c:order val="2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'Painel IPTU'!$H$55:$J$55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6DFD-49B9-9ACB-A426D755893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9919215"/>
        <c:axId val="169917295"/>
      </c:barChart>
      <c:catAx>
        <c:axId val="169919215"/>
        <c:scaling>
          <c:orientation val="minMax"/>
        </c:scaling>
        <c:delete val="1"/>
        <c:axPos val="b"/>
        <c:majorTickMark val="none"/>
        <c:minorTickMark val="none"/>
        <c:tickLblPos val="nextTo"/>
        <c:crossAx val="169917295"/>
        <c:crosses val="autoZero"/>
        <c:auto val="1"/>
        <c:lblAlgn val="ctr"/>
        <c:lblOffset val="100"/>
        <c:noMultiLvlLbl val="0"/>
      </c:catAx>
      <c:valAx>
        <c:axId val="1699172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991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8-28E1-4645-B8C5-DBAEF1393F5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A-28E1-4645-B8C5-DBAEF1393F5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C-28E1-4645-B8C5-DBAEF1393F5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IPTU!$D$57:$D$59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28E1-4645-B8C5-DBAEF1393F5D}"/>
                  </c:ext>
                </c:extLst>
              </c15:ser>
            </c15:filteredPieSeries>
            <c15:filteredPieSeries>
              <c15:ser>
                <c:idx val="2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F-28E1-4645-B8C5-DBAEF1393F5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1-28E1-4645-B8C5-DBAEF1393F5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28E1-4645-B8C5-DBAEF1393F5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IPTU!$E$57:$E$59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8E1-4645-B8C5-DBAEF1393F5D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D4EDD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C53-4023-A4BF-478964A9B9F1}"/>
              </c:ext>
            </c:extLst>
          </c:dPt>
          <c:dPt>
            <c:idx val="1"/>
            <c:bubble3D val="0"/>
            <c:spPr>
              <a:solidFill>
                <a:srgbClr val="FFF3C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C53-4023-A4BF-478964A9B9F1}"/>
              </c:ext>
            </c:extLst>
          </c:dPt>
          <c:dPt>
            <c:idx val="2"/>
            <c:bubble3D val="0"/>
            <c:spPr>
              <a:solidFill>
                <a:srgbClr val="F8D7D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53-4023-A4BF-478964A9B9F1}"/>
              </c:ext>
            </c:extLst>
          </c:dPt>
          <c:dLbls>
            <c:dLbl>
              <c:idx val="0"/>
              <c:layout>
                <c:manualLayout>
                  <c:x val="0.22381486761657135"/>
                  <c:y val="7.095280114316215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C53-4023-A4BF-478964A9B9F1}"/>
                </c:ext>
              </c:extLst>
            </c:dLbl>
            <c:dLbl>
              <c:idx val="2"/>
              <c:layout>
                <c:manualLayout>
                  <c:x val="-0.26758498673461339"/>
                  <c:y val="0.1182765902472807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C53-4023-A4BF-478964A9B9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'Painel IPTU'!$F$11:$F$13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✅ Quitados</c:v>
                </c15:tx>
              </c15:filteredSeriesTitle>
            </c:ext>
            <c:ext xmlns:c16="http://schemas.microsoft.com/office/drawing/2014/chart" uri="{C3380CC4-5D6E-409C-BE32-E72D297353CC}">
              <c16:uniqueId val="{00000000-8C53-4023-A4BF-478964A9B9F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7-E8AD-4892-B7D1-44FC9330FF9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Lit>
                    <c:formatCode>General</c:formatCode>
                    <c:ptCount val="1"/>
                    <c:pt idx="0">
                      <c:v>2</c:v>
                    </c:pt>
                  </c:numLit>
                </c:val>
                <c:extLst>
                  <c:ext uri="{02D57815-91ED-43cb-92C2-25804820EDAC}">
                    <c15:filteredSeriesTitle>
                      <c15:tx>
                        <c:v>⚠️ Em aberto</c:v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1-8C53-4023-A4BF-478964A9B9F1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E8AD-4892-B7D1-44FC9330FF9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val>
                  <c:numLit>
                    <c:formatCode>General</c:formatCode>
                    <c:ptCount val="1"/>
                    <c:pt idx="0">
                      <c:v>3</c:v>
                    </c:pt>
                  </c:numLit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filteredSeriesTitle>
                      <c15:tx>
                        <c:v>⏰ Vencidos</c:v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2-8C53-4023-A4BF-478964A9B9F1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380048748431282E-2"/>
          <c:y val="7.941272104249518E-2"/>
          <c:w val="0.92323990250313748"/>
          <c:h val="0.8972305962979474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4EDD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B4F-4A0C-96CC-EBCD3ABAD9D4}"/>
              </c:ext>
            </c:extLst>
          </c:dPt>
          <c:dLbls>
            <c:dLbl>
              <c:idx val="0"/>
              <c:layout>
                <c:manualLayout>
                  <c:x val="0.13940493076337784"/>
                  <c:y val="3.335318329215616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Segoe UI" panose="020B0502040204020203" pitchFamily="34" charset="0"/>
                      <a:ea typeface="+mn-ea"/>
                      <a:cs typeface="Segoe UI" panose="020B0502040204020203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4F-4A0C-96CC-EBCD3ABAD9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'Painel IPTU'!$M$7:$O$7</c:f>
              <c:numCache>
                <c:formatCode>General</c:formatCode>
                <c:ptCount val="3"/>
                <c:pt idx="0">
                  <c:v>108.63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6-40EE-B699-9D989963F973}"/>
            </c:ext>
          </c:extLst>
        </c:ser>
        <c:ser>
          <c:idx val="1"/>
          <c:order val="1"/>
          <c:spPr>
            <a:solidFill>
              <a:srgbClr val="FFF3CD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3C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A06-40EE-B699-9D989963F973}"/>
              </c:ext>
            </c:extLst>
          </c:dPt>
          <c:dLbls>
            <c:dLbl>
              <c:idx val="0"/>
              <c:layout>
                <c:manualLayout>
                  <c:x val="0.21080745627632749"/>
                  <c:y val="-0.4808417257952513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Segoe UI" panose="020B0502040204020203" pitchFamily="34" charset="0"/>
                      <a:ea typeface="+mn-ea"/>
                      <a:cs typeface="Segoe UI" panose="020B0502040204020203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A06-40EE-B699-9D989963F9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'Painel IPTU'!$M$8:$O$8</c:f>
              <c:numCache>
                <c:formatCode>"R$"\ #,##0.00</c:formatCode>
                <c:ptCount val="3"/>
                <c:pt idx="0">
                  <c:v>97.78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06-40EE-B699-9D989963F973}"/>
            </c:ext>
          </c:extLst>
        </c:ser>
        <c:ser>
          <c:idx val="2"/>
          <c:order val="2"/>
          <c:spPr>
            <a:solidFill>
              <a:srgbClr val="F8D7DA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2924103425768414"/>
                  <c:y val="-0.5253126368514594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Segoe UI" panose="020B0502040204020203" pitchFamily="34" charset="0"/>
                      <a:ea typeface="+mn-ea"/>
                      <a:cs typeface="Segoe UI" panose="020B0502040204020203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4F-4A0C-96CC-EBCD3ABAD9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'Painel IPTU'!$M$9:$O$9</c:f>
              <c:numCache>
                <c:formatCode>General</c:formatCode>
                <c:ptCount val="3"/>
                <c:pt idx="0">
                  <c:v>97.78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06-40EE-B699-9D989963F9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5232319"/>
        <c:axId val="125233279"/>
      </c:barChart>
      <c:catAx>
        <c:axId val="125232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233279"/>
        <c:crosses val="autoZero"/>
        <c:auto val="1"/>
        <c:lblAlgn val="ctr"/>
        <c:lblOffset val="100"/>
        <c:noMultiLvlLbl val="0"/>
      </c:catAx>
      <c:valAx>
        <c:axId val="1252332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523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361949</xdr:colOff>
      <xdr:row>46</xdr:row>
      <xdr:rowOff>186418</xdr:rowOff>
    </xdr:from>
    <xdr:to>
      <xdr:col>5</xdr:col>
      <xdr:colOff>344261</xdr:colOff>
      <xdr:row>57</xdr:row>
      <xdr:rowOff>176893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3B8856-125E-447D-9577-D935C3704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446314</xdr:colOff>
      <xdr:row>45</xdr:row>
      <xdr:rowOff>204108</xdr:rowOff>
    </xdr:from>
    <xdr:to>
      <xdr:col>9</xdr:col>
      <xdr:colOff>356508</xdr:colOff>
      <xdr:row>58</xdr:row>
      <xdr:rowOff>24493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5D61153-5700-4EF8-9BDF-9F6087FAC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400049</xdr:colOff>
      <xdr:row>1</xdr:row>
      <xdr:rowOff>9524</xdr:rowOff>
    </xdr:from>
    <xdr:to>
      <xdr:col>5</xdr:col>
      <xdr:colOff>316499</xdr:colOff>
      <xdr:row>4</xdr:row>
      <xdr:rowOff>304349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3C08FE52-2AF9-8B8E-60E1-C145A8F8535B}"/>
            </a:ext>
          </a:extLst>
        </xdr:cNvPr>
        <xdr:cNvSpPr/>
      </xdr:nvSpPr>
      <xdr:spPr>
        <a:xfrm>
          <a:off x="809624" y="228599"/>
          <a:ext cx="4240800" cy="1314000"/>
        </a:xfrm>
        <a:prstGeom prst="roundRect">
          <a:avLst>
            <a:gd name="adj" fmla="val 50000"/>
          </a:avLst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>
              <a:solidFill>
                <a:schemeClr val="tx2">
                  <a:lumMod val="90000"/>
                  <a:lumOff val="10000"/>
                </a:schemeClr>
              </a:solidFill>
              <a:latin typeface="Calibri Light" panose="020F0302020204030204" pitchFamily="34" charset="0"/>
              <a:ea typeface="Calibri Light" panose="020F0302020204030204" pitchFamily="34" charset="0"/>
              <a:cs typeface="Calibri Light" panose="020F0302020204030204" pitchFamily="34" charset="0"/>
            </a:rPr>
            <a:t>Resumo IPTU – Ricardo (2024–2025)</a:t>
          </a:r>
        </a:p>
        <a:p>
          <a:pPr algn="ctr"/>
          <a:r>
            <a:rPr lang="pt-BR" sz="1800">
              <a:solidFill>
                <a:schemeClr val="tx2">
                  <a:lumMod val="90000"/>
                  <a:lumOff val="10000"/>
                </a:schemeClr>
              </a:solidFill>
              <a:latin typeface="Calibri Light" panose="020F0302020204030204" pitchFamily="34" charset="0"/>
              <a:ea typeface="Calibri Light" panose="020F0302020204030204" pitchFamily="34" charset="0"/>
              <a:cs typeface="Calibri Light" panose="020F0302020204030204" pitchFamily="34" charset="0"/>
            </a:rPr>
            <a:t>Atualizado em: 03/09/2025</a:t>
          </a:r>
        </a:p>
        <a:p>
          <a:pPr algn="ctr"/>
          <a:r>
            <a:rPr lang="pt-BR" sz="1800">
              <a:solidFill>
                <a:schemeClr val="tx2">
                  <a:lumMod val="90000"/>
                  <a:lumOff val="10000"/>
                </a:schemeClr>
              </a:solidFill>
              <a:latin typeface="Calibri Light" panose="020F0302020204030204" pitchFamily="34" charset="0"/>
              <a:ea typeface="Calibri Light" panose="020F0302020204030204" pitchFamily="34" charset="0"/>
              <a:cs typeface="Calibri Light" panose="020F0302020204030204" pitchFamily="34" charset="0"/>
            </a:rPr>
            <a:t>Controle por Rute</a:t>
          </a:r>
        </a:p>
      </xdr:txBody>
    </xdr:sp>
    <xdr:clientData/>
  </xdr:twoCellAnchor>
  <xdr:twoCellAnchor editAs="absolute">
    <xdr:from>
      <xdr:col>1</xdr:col>
      <xdr:colOff>400049</xdr:colOff>
      <xdr:row>5</xdr:row>
      <xdr:rowOff>1360</xdr:rowOff>
    </xdr:from>
    <xdr:to>
      <xdr:col>5</xdr:col>
      <xdr:colOff>316499</xdr:colOff>
      <xdr:row>9</xdr:row>
      <xdr:rowOff>19960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3F6AA8CA-FB6E-DEFC-F5AE-0FCF2857856C}"/>
            </a:ext>
          </a:extLst>
        </xdr:cNvPr>
        <xdr:cNvSpPr/>
      </xdr:nvSpPr>
      <xdr:spPr>
        <a:xfrm>
          <a:off x="808263" y="1566181"/>
          <a:ext cx="4243522" cy="1324886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tx2">
                  <a:lumMod val="90000"/>
                  <a:lumOff val="1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📄 Total de lançamentos</a:t>
          </a:r>
        </a:p>
        <a:p>
          <a:pPr algn="ctr"/>
          <a:endParaRPr lang="pt-BR" sz="1800">
            <a:solidFill>
              <a:schemeClr val="tx2">
                <a:lumMod val="90000"/>
                <a:lumOff val="1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1</xdr:col>
      <xdr:colOff>686140</xdr:colOff>
      <xdr:row>7</xdr:row>
      <xdr:rowOff>29752</xdr:rowOff>
    </xdr:from>
    <xdr:to>
      <xdr:col>5</xdr:col>
      <xdr:colOff>30407</xdr:colOff>
      <xdr:row>8</xdr:row>
      <xdr:rowOff>213677</xdr:rowOff>
    </xdr:to>
    <xdr:sp macro="" textlink="IPTU!C46">
      <xdr:nvSpPr>
        <xdr:cNvPr id="15" name="Retângulo: Cantos Arredondados 14">
          <a:extLst>
            <a:ext uri="{FF2B5EF4-FFF2-40B4-BE49-F238E27FC236}">
              <a16:creationId xmlns:a16="http://schemas.microsoft.com/office/drawing/2014/main" id="{03E0A02D-35B3-5E66-6214-9BE7CF94DDAA}"/>
            </a:ext>
          </a:extLst>
        </xdr:cNvPr>
        <xdr:cNvSpPr/>
      </xdr:nvSpPr>
      <xdr:spPr>
        <a:xfrm>
          <a:off x="1094354" y="2257241"/>
          <a:ext cx="3671339" cy="500972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82B53D0-DE16-4DDC-80B1-4B83708AF1F1}" type="TxLink">
            <a:rPr lang="en-US" sz="1600" b="0" i="0" u="none" strike="noStrike">
              <a:solidFill>
                <a:srgbClr val="000000"/>
              </a:solidFill>
              <a:latin typeface="Segoe UI"/>
              <a:cs typeface="Segoe UI"/>
            </a:rPr>
            <a:pPr algn="ctr"/>
            <a:t>3</a:t>
          </a:fld>
          <a:endParaRPr lang="en-US">
            <a:solidFill>
              <a:schemeClr val="tx2"/>
            </a:solidFill>
          </a:endParaRPr>
        </a:p>
      </xdr:txBody>
    </xdr:sp>
    <xdr:clientData/>
  </xdr:twoCellAnchor>
  <xdr:twoCellAnchor>
    <xdr:from>
      <xdr:col>1</xdr:col>
      <xdr:colOff>400049</xdr:colOff>
      <xdr:row>9</xdr:row>
      <xdr:rowOff>43540</xdr:rowOff>
    </xdr:from>
    <xdr:to>
      <xdr:col>5</xdr:col>
      <xdr:colOff>316499</xdr:colOff>
      <xdr:row>13</xdr:row>
      <xdr:rowOff>119290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97E0499F-5E51-94DF-9DED-F4D33060BFD4}"/>
            </a:ext>
          </a:extLst>
        </xdr:cNvPr>
        <xdr:cNvSpPr/>
      </xdr:nvSpPr>
      <xdr:spPr>
        <a:xfrm>
          <a:off x="808263" y="2914647"/>
          <a:ext cx="4243522" cy="1327607"/>
        </a:xfrm>
        <a:prstGeom prst="roundRect">
          <a:avLst>
            <a:gd name="adj" fmla="val 50000"/>
          </a:avLst>
        </a:prstGeom>
        <a:solidFill>
          <a:srgbClr val="D4EDDA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tx2">
                  <a:lumMod val="90000"/>
                  <a:lumOff val="1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✅ Quitados </a:t>
          </a:r>
        </a:p>
        <a:p>
          <a:pPr algn="ctr"/>
          <a:endParaRPr lang="pt-BR" sz="1400">
            <a:solidFill>
              <a:schemeClr val="tx2">
                <a:lumMod val="90000"/>
                <a:lumOff val="1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547556</xdr:colOff>
      <xdr:row>11</xdr:row>
      <xdr:rowOff>190450</xdr:rowOff>
    </xdr:from>
    <xdr:to>
      <xdr:col>5</xdr:col>
      <xdr:colOff>168993</xdr:colOff>
      <xdr:row>13</xdr:row>
      <xdr:rowOff>34361</xdr:rowOff>
    </xdr:to>
    <xdr:sp macro="" textlink="IPTU!C47">
      <xdr:nvSpPr>
        <xdr:cNvPr id="16" name="Retângulo: Cantos Arredondados 15">
          <a:extLst>
            <a:ext uri="{FF2B5EF4-FFF2-40B4-BE49-F238E27FC236}">
              <a16:creationId xmlns:a16="http://schemas.microsoft.com/office/drawing/2014/main" id="{F2CE6BE6-B4F0-2E7B-1ABE-961FD77ACF07}"/>
            </a:ext>
          </a:extLst>
        </xdr:cNvPr>
        <xdr:cNvSpPr/>
      </xdr:nvSpPr>
      <xdr:spPr>
        <a:xfrm>
          <a:off x="955770" y="3714700"/>
          <a:ext cx="3948509" cy="4426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884013E-9392-4E60-915D-63A2A5C5C573}" type="TxLink">
            <a:rPr lang="en-US" sz="1600" b="0" i="0" u="none" strike="noStrike">
              <a:solidFill>
                <a:srgbClr val="000000"/>
              </a:solidFill>
              <a:latin typeface="Segoe UI"/>
              <a:cs typeface="Segoe UI"/>
            </a:rPr>
            <a:pPr algn="ctr"/>
            <a:t>1</a:t>
          </a:fld>
          <a:endParaRPr lang="en-US"/>
        </a:p>
      </xdr:txBody>
    </xdr:sp>
    <xdr:clientData/>
  </xdr:twoCellAnchor>
  <xdr:twoCellAnchor editAs="absolute">
    <xdr:from>
      <xdr:col>1</xdr:col>
      <xdr:colOff>400049</xdr:colOff>
      <xdr:row>13</xdr:row>
      <xdr:rowOff>160557</xdr:rowOff>
    </xdr:from>
    <xdr:to>
      <xdr:col>5</xdr:col>
      <xdr:colOff>316499</xdr:colOff>
      <xdr:row>17</xdr:row>
      <xdr:rowOff>141057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6E4532F6-D66F-2CAF-BE86-77488FE4BD4E}"/>
            </a:ext>
          </a:extLst>
        </xdr:cNvPr>
        <xdr:cNvSpPr/>
      </xdr:nvSpPr>
      <xdr:spPr>
        <a:xfrm>
          <a:off x="809624" y="4256307"/>
          <a:ext cx="4240800" cy="1314000"/>
        </a:xfrm>
        <a:prstGeom prst="roundRect">
          <a:avLst>
            <a:gd name="adj" fmla="val 50000"/>
          </a:avLst>
        </a:prstGeom>
        <a:solidFill>
          <a:srgbClr val="FFF3C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⚠️</a:t>
          </a:r>
          <a:r>
            <a:rPr lang="pt-BR" sz="1800">
              <a:solidFill>
                <a:schemeClr val="tx2">
                  <a:lumMod val="90000"/>
                  <a:lumOff val="1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Em aberto</a:t>
          </a:r>
        </a:p>
        <a:p>
          <a:pPr algn="ctr"/>
          <a:endParaRPr lang="pt-BR" sz="1400">
            <a:solidFill>
              <a:schemeClr val="tx2">
                <a:lumMod val="90000"/>
                <a:lumOff val="1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1</xdr:col>
      <xdr:colOff>550976</xdr:colOff>
      <xdr:row>15</xdr:row>
      <xdr:rowOff>182276</xdr:rowOff>
    </xdr:from>
    <xdr:to>
      <xdr:col>5</xdr:col>
      <xdr:colOff>165572</xdr:colOff>
      <xdr:row>17</xdr:row>
      <xdr:rowOff>112942</xdr:rowOff>
    </xdr:to>
    <xdr:sp macro="" textlink="IPTU!C48">
      <xdr:nvSpPr>
        <xdr:cNvPr id="17" name="Retângulo: Cantos Arredondados 16">
          <a:extLst>
            <a:ext uri="{FF2B5EF4-FFF2-40B4-BE49-F238E27FC236}">
              <a16:creationId xmlns:a16="http://schemas.microsoft.com/office/drawing/2014/main" id="{6CDAD65E-173B-6006-771E-94C32595C536}"/>
            </a:ext>
          </a:extLst>
        </xdr:cNvPr>
        <xdr:cNvSpPr/>
      </xdr:nvSpPr>
      <xdr:spPr>
        <a:xfrm>
          <a:off x="960551" y="4944776"/>
          <a:ext cx="3938946" cy="597416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45704E3A-0268-4FA2-8ED0-F08C17C2CB43}" type="TxLink">
            <a:rPr lang="en-US" sz="1600" b="0" i="0" u="none" strike="noStrike">
              <a:solidFill>
                <a:srgbClr val="000000"/>
              </a:solidFill>
              <a:latin typeface="Segoe UI"/>
              <a:cs typeface="Segoe UI"/>
            </a:rPr>
            <a:pPr algn="ctr"/>
            <a:t>1</a:t>
          </a:fld>
          <a:endParaRPr lang="pt-BR" sz="1800">
            <a:solidFill>
              <a:schemeClr val="tx2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1</xdr:col>
      <xdr:colOff>400049</xdr:colOff>
      <xdr:row>17</xdr:row>
      <xdr:rowOff>193221</xdr:rowOff>
    </xdr:from>
    <xdr:to>
      <xdr:col>5</xdr:col>
      <xdr:colOff>316499</xdr:colOff>
      <xdr:row>23</xdr:row>
      <xdr:rowOff>192771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BC407CB2-D983-241A-AE4B-BADE5107CD67}"/>
            </a:ext>
          </a:extLst>
        </xdr:cNvPr>
        <xdr:cNvSpPr/>
      </xdr:nvSpPr>
      <xdr:spPr>
        <a:xfrm>
          <a:off x="809624" y="5622471"/>
          <a:ext cx="4240800" cy="1314000"/>
        </a:xfrm>
        <a:prstGeom prst="roundRect">
          <a:avLst>
            <a:gd name="adj" fmla="val 50000"/>
          </a:avLst>
        </a:prstGeom>
        <a:solidFill>
          <a:srgbClr val="F8D7DA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⏰ </a:t>
          </a:r>
          <a:r>
            <a:rPr lang="pt-BR" sz="1800">
              <a:solidFill>
                <a:schemeClr val="tx2">
                  <a:lumMod val="90000"/>
                  <a:lumOff val="1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Vencidos</a:t>
          </a:r>
        </a:p>
        <a:p>
          <a:pPr algn="ctr"/>
          <a:endParaRPr lang="pt-BR" sz="1400">
            <a:solidFill>
              <a:schemeClr val="tx2">
                <a:lumMod val="90000"/>
                <a:lumOff val="1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2</xdr:col>
      <xdr:colOff>80829</xdr:colOff>
      <xdr:row>21</xdr:row>
      <xdr:rowOff>78179</xdr:rowOff>
    </xdr:from>
    <xdr:to>
      <xdr:col>4</xdr:col>
      <xdr:colOff>959569</xdr:colOff>
      <xdr:row>23</xdr:row>
      <xdr:rowOff>145599</xdr:rowOff>
    </xdr:to>
    <xdr:sp macro="" textlink="IPTU!C49">
      <xdr:nvSpPr>
        <xdr:cNvPr id="18" name="Retângulo: Cantos Arredondados 17">
          <a:extLst>
            <a:ext uri="{FF2B5EF4-FFF2-40B4-BE49-F238E27FC236}">
              <a16:creationId xmlns:a16="http://schemas.microsoft.com/office/drawing/2014/main" id="{B48C0079-62AA-A70A-30CA-3790D43620EC}"/>
            </a:ext>
          </a:extLst>
        </xdr:cNvPr>
        <xdr:cNvSpPr/>
      </xdr:nvSpPr>
      <xdr:spPr>
        <a:xfrm>
          <a:off x="1252404" y="6383729"/>
          <a:ext cx="3355240" cy="50557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593937D-4B1D-4C17-ABAA-21C3CEF8D7D5}" type="TxLink">
            <a:rPr lang="en-US" sz="1600" b="0" i="0" u="none" strike="noStrike">
              <a:solidFill>
                <a:srgbClr val="000000"/>
              </a:solidFill>
              <a:latin typeface="Segoe UI"/>
              <a:cs typeface="Segoe UI"/>
            </a:rPr>
            <a:pPr algn="ctr"/>
            <a:t>1</a:t>
          </a:fld>
          <a:endParaRPr lang="pt-BR" sz="2000">
            <a:solidFill>
              <a:schemeClr val="tx2">
                <a:lumMod val="90000"/>
                <a:lumOff val="1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6</xdr:col>
      <xdr:colOff>559006</xdr:colOff>
      <xdr:row>11</xdr:row>
      <xdr:rowOff>119991</xdr:rowOff>
    </xdr:from>
    <xdr:to>
      <xdr:col>11</xdr:col>
      <xdr:colOff>239114</xdr:colOff>
      <xdr:row>24</xdr:row>
      <xdr:rowOff>189263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F15BFAF9-696A-4CFB-B051-CFF46D30F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81643</xdr:colOff>
      <xdr:row>10</xdr:row>
      <xdr:rowOff>68036</xdr:rowOff>
    </xdr:from>
    <xdr:to>
      <xdr:col>11</xdr:col>
      <xdr:colOff>0</xdr:colOff>
      <xdr:row>28</xdr:row>
      <xdr:rowOff>108857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85CCA623-85E4-75DA-3E8C-F3FB3CAB2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11</xdr:col>
      <xdr:colOff>34017</xdr:colOff>
      <xdr:row>9</xdr:row>
      <xdr:rowOff>16327</xdr:rowOff>
    </xdr:from>
    <xdr:to>
      <xdr:col>15</xdr:col>
      <xdr:colOff>95250</xdr:colOff>
      <xdr:row>26</xdr:row>
      <xdr:rowOff>13606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9784C63-0B53-5DE8-C0FC-CAE4C67DC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99B60-63D2-443A-8945-21567108A72F}" name="Tabela3" displayName="Tabela3" ref="B3:K42" headerRowDxfId="49" dataDxfId="47" headerRowBorderDxfId="48" tableBorderDxfId="46" totalsRowBorderDxfId="45">
  <autoFilter ref="B3:K42" xr:uid="{CE999B60-63D2-443A-8945-21567108A72F}"/>
  <tableColumns count="10">
    <tableColumn id="1" xr3:uid="{5D249BE8-5C02-435F-9CDD-F2E3515DD9F8}" name="Inscrição" dataDxfId="44" totalsRowDxfId="43"/>
    <tableColumn id="2" xr3:uid="{E982DBA7-9741-44E9-9715-E14691406F69}" name="Ano" dataDxfId="42" totalsRowDxfId="41"/>
    <tableColumn id="3" xr3:uid="{A4CB9A01-B77F-4BFD-88EA-8B8BEA7E7518}" name="Tributo" dataDxfId="40" totalsRowDxfId="39"/>
    <tableColumn id="4" xr3:uid="{CE269B48-168C-419B-AA68-E97965B5359E}" name="Parcela" dataDxfId="38" totalsRowDxfId="37"/>
    <tableColumn id="5" xr3:uid="{4B77E7BF-A73B-4AA3-878F-35EFDA78FE6B}" name="Sit. Jurídica" dataDxfId="36" totalsRowDxfId="35"/>
    <tableColumn id="6" xr3:uid="{47C74C8A-EF7F-4CD1-B868-178CF8104A9B}" name="Venciemento" dataDxfId="34" totalsRowDxfId="33"/>
    <tableColumn id="7" xr3:uid="{75424D30-0441-447D-91B0-4203CC9C961E}" name="Valor com Multa" totalsRowFunction="sum" dataDxfId="32" totalsRowDxfId="31"/>
    <tableColumn id="8" xr3:uid="{E1021C02-D0C3-449D-AF99-8E8144884616}" name="Quitado" dataDxfId="30" totalsRowDxfId="29"/>
    <tableColumn id="9" xr3:uid="{F4BF7564-3188-4066-BE5C-EB273D978E9D}" name="Situação" dataDxfId="28" totalsRowDxfId="27"/>
    <tableColumn id="11" xr3:uid="{088347D2-7FC2-429A-8B50-930CDF1C79ED}" name="Valor Numerico" dataDxfId="26" totalsRowDxfId="25">
      <calculatedColumnFormula>IFERROR(VALUE(SUBSTITUTE(SUBSTITUTE(H4,"R$ ",""),".","")),0)</calculatedColumn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9002-7012-4C62-86E8-6DFBB5AF1888}">
  <dimension ref="B2:S59"/>
  <sheetViews>
    <sheetView tabSelected="1" zoomScale="85" zoomScaleNormal="85" workbookViewId="0">
      <pane ySplit="1" topLeftCell="A2" activePane="bottomLeft" state="frozen"/>
      <selection pane="bottomLeft" activeCell="I5" sqref="I5"/>
    </sheetView>
  </sheetViews>
  <sheetFormatPr defaultRowHeight="17.25" x14ac:dyDescent="0.3"/>
  <cols>
    <col min="2" max="2" width="27.6640625" bestFit="1" customWidth="1"/>
    <col min="3" max="3" width="8.5546875" bestFit="1" customWidth="1"/>
    <col min="4" max="4" width="11.44140625" bestFit="1" customWidth="1"/>
    <col min="5" max="5" width="11.6640625" bestFit="1" customWidth="1"/>
    <col min="6" max="6" width="15.109375" bestFit="1" customWidth="1"/>
    <col min="7" max="7" width="16.44140625" bestFit="1" customWidth="1"/>
    <col min="8" max="8" width="19.6640625" style="2" bestFit="1" customWidth="1"/>
    <col min="9" max="9" width="12.109375" style="1" bestFit="1" customWidth="1"/>
    <col min="10" max="10" width="12.5546875" style="1" bestFit="1" customWidth="1"/>
    <col min="11" max="11" width="19.109375" bestFit="1" customWidth="1"/>
  </cols>
  <sheetData>
    <row r="2" spans="2:19" ht="24" x14ac:dyDescent="0.3">
      <c r="B2" s="56" t="s">
        <v>16</v>
      </c>
      <c r="C2" s="56"/>
      <c r="D2" s="56"/>
      <c r="E2" s="56"/>
      <c r="F2" s="56"/>
      <c r="G2" s="56"/>
      <c r="H2" s="56"/>
      <c r="I2" s="56"/>
      <c r="J2" s="56"/>
      <c r="K2" s="56"/>
      <c r="L2" s="9"/>
      <c r="M2" s="9"/>
      <c r="N2" s="9"/>
      <c r="O2" s="9"/>
      <c r="P2" s="9"/>
      <c r="Q2" s="9"/>
      <c r="R2" s="9"/>
      <c r="S2" s="9"/>
    </row>
    <row r="3" spans="2:19" x14ac:dyDescent="0.3">
      <c r="B3" s="3" t="s">
        <v>1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28</v>
      </c>
      <c r="I3" s="3" t="s">
        <v>7</v>
      </c>
      <c r="J3" s="3" t="s">
        <v>6</v>
      </c>
      <c r="K3" s="6" t="s">
        <v>22</v>
      </c>
    </row>
    <row r="4" spans="2:19" x14ac:dyDescent="0.3">
      <c r="B4" s="3">
        <v>51972</v>
      </c>
      <c r="C4" s="3">
        <v>2024</v>
      </c>
      <c r="D4" s="3" t="s">
        <v>8</v>
      </c>
      <c r="E4" s="3" t="s">
        <v>9</v>
      </c>
      <c r="F4" s="3" t="s">
        <v>10</v>
      </c>
      <c r="G4" s="4">
        <v>45903</v>
      </c>
      <c r="H4" s="5">
        <v>97.78</v>
      </c>
      <c r="I4" s="3" t="s">
        <v>13</v>
      </c>
      <c r="J4" s="3" t="s">
        <v>25</v>
      </c>
      <c r="K4" s="37">
        <f t="shared" ref="K4:K6" si="0">IFERROR(VALUE(SUBSTITUTE(SUBSTITUTE(H4,"R$ ",""),".","")),0)</f>
        <v>97.78</v>
      </c>
    </row>
    <row r="5" spans="2:19" x14ac:dyDescent="0.3">
      <c r="B5" s="3">
        <v>51972</v>
      </c>
      <c r="C5" s="3">
        <v>2025</v>
      </c>
      <c r="D5" s="3" t="s">
        <v>8</v>
      </c>
      <c r="E5" s="3" t="s">
        <v>9</v>
      </c>
      <c r="F5" s="3" t="s">
        <v>11</v>
      </c>
      <c r="G5" s="4">
        <v>45903</v>
      </c>
      <c r="H5" s="5">
        <v>108.63</v>
      </c>
      <c r="I5" s="3" t="s">
        <v>31</v>
      </c>
      <c r="J5" s="3" t="s">
        <v>29</v>
      </c>
      <c r="K5" s="3">
        <f>IFERROR(VALUE(SUBSTITUTE(SUBSTITUTE(H5,"R$ ",""),".","")),0)</f>
        <v>108.63</v>
      </c>
    </row>
    <row r="6" spans="2:19" x14ac:dyDescent="0.3">
      <c r="B6" s="3">
        <v>51973</v>
      </c>
      <c r="C6" s="3">
        <v>2024</v>
      </c>
      <c r="D6" s="3" t="s">
        <v>8</v>
      </c>
      <c r="E6" s="3" t="s">
        <v>9</v>
      </c>
      <c r="F6" s="3" t="s">
        <v>10</v>
      </c>
      <c r="G6" s="4">
        <v>45903</v>
      </c>
      <c r="H6" s="5">
        <v>97.78</v>
      </c>
      <c r="I6" s="3" t="s">
        <v>13</v>
      </c>
      <c r="J6" s="3" t="s">
        <v>30</v>
      </c>
      <c r="K6" s="3">
        <f t="shared" si="0"/>
        <v>97.78</v>
      </c>
    </row>
    <row r="7" spans="2:19" x14ac:dyDescent="0.3">
      <c r="B7" s="3"/>
      <c r="C7" s="3"/>
      <c r="D7" s="3"/>
      <c r="E7" s="3"/>
      <c r="F7" s="3"/>
      <c r="G7" s="4"/>
      <c r="H7" s="5"/>
      <c r="I7" s="3"/>
      <c r="J7" s="3"/>
      <c r="K7" s="3"/>
    </row>
    <row r="8" spans="2:19" x14ac:dyDescent="0.3">
      <c r="B8" s="3"/>
      <c r="C8" s="3"/>
      <c r="D8" s="3"/>
      <c r="E8" s="3"/>
      <c r="F8" s="3"/>
      <c r="G8" s="4"/>
      <c r="H8" s="5"/>
      <c r="I8" s="3"/>
      <c r="J8" s="3"/>
      <c r="K8" s="3"/>
    </row>
    <row r="9" spans="2:19" x14ac:dyDescent="0.3">
      <c r="B9" s="3"/>
      <c r="C9" s="3"/>
      <c r="D9" s="3"/>
      <c r="E9" s="3"/>
      <c r="F9" s="3"/>
      <c r="G9" s="4"/>
      <c r="H9" s="5"/>
      <c r="I9" s="3"/>
      <c r="J9" s="3"/>
      <c r="K9" s="3"/>
    </row>
    <row r="10" spans="2:19" x14ac:dyDescent="0.3">
      <c r="B10" s="3"/>
      <c r="C10" s="3"/>
      <c r="D10" s="3"/>
      <c r="E10" s="3"/>
      <c r="F10" s="3"/>
      <c r="G10" s="4"/>
      <c r="H10" s="5"/>
      <c r="I10" s="3"/>
      <c r="J10" s="3"/>
      <c r="K10" s="3"/>
    </row>
    <row r="11" spans="2:19" x14ac:dyDescent="0.3">
      <c r="B11" s="3"/>
      <c r="C11" s="3"/>
      <c r="D11" s="3"/>
      <c r="E11" s="3"/>
      <c r="F11" s="3"/>
      <c r="G11" s="4"/>
      <c r="H11" s="5"/>
      <c r="I11" s="3"/>
      <c r="J11" s="3"/>
      <c r="K11" s="3"/>
    </row>
    <row r="12" spans="2:19" x14ac:dyDescent="0.3">
      <c r="B12" s="3"/>
      <c r="C12" s="3"/>
      <c r="D12" s="3"/>
      <c r="E12" s="3"/>
      <c r="F12" s="3"/>
      <c r="G12" s="4"/>
      <c r="H12" s="5"/>
      <c r="I12" s="3"/>
      <c r="J12" s="3"/>
      <c r="K12" s="3"/>
    </row>
    <row r="13" spans="2:19" x14ac:dyDescent="0.3">
      <c r="B13" s="3"/>
      <c r="C13" s="3"/>
      <c r="D13" s="3"/>
      <c r="E13" s="3"/>
      <c r="F13" s="3"/>
      <c r="G13" s="4"/>
      <c r="H13" s="5"/>
      <c r="I13" s="3"/>
      <c r="J13" s="3"/>
      <c r="K13" s="3"/>
    </row>
    <row r="14" spans="2:19" x14ac:dyDescent="0.3">
      <c r="B14" s="3"/>
      <c r="C14" s="3"/>
      <c r="D14" s="3"/>
      <c r="E14" s="3"/>
      <c r="F14" s="3"/>
      <c r="G14" s="4"/>
      <c r="H14" s="5"/>
      <c r="I14" s="3"/>
      <c r="J14" s="3"/>
      <c r="K14" s="3"/>
    </row>
    <row r="15" spans="2:19" x14ac:dyDescent="0.3">
      <c r="B15" s="3"/>
      <c r="C15" s="3"/>
      <c r="D15" s="3"/>
      <c r="E15" s="3"/>
      <c r="F15" s="3"/>
      <c r="G15" s="4"/>
      <c r="H15" s="5"/>
      <c r="I15" s="3"/>
      <c r="J15" s="3"/>
      <c r="K15" s="3"/>
    </row>
    <row r="16" spans="2:19" x14ac:dyDescent="0.3">
      <c r="B16" s="3"/>
      <c r="C16" s="3"/>
      <c r="D16" s="3"/>
      <c r="E16" s="3"/>
      <c r="F16" s="3"/>
      <c r="G16" s="4"/>
      <c r="H16" s="5"/>
      <c r="I16" s="3"/>
      <c r="J16" s="3"/>
      <c r="K16" s="3"/>
    </row>
    <row r="17" spans="2:11" x14ac:dyDescent="0.3">
      <c r="B17" s="3"/>
      <c r="C17" s="3"/>
      <c r="D17" s="3"/>
      <c r="E17" s="3"/>
      <c r="F17" s="3"/>
      <c r="G17" s="4"/>
      <c r="H17" s="5"/>
      <c r="I17" s="3"/>
      <c r="J17" s="3"/>
      <c r="K17" s="3"/>
    </row>
    <row r="18" spans="2:11" x14ac:dyDescent="0.3">
      <c r="B18" s="3"/>
      <c r="C18" s="3"/>
      <c r="D18" s="3"/>
      <c r="E18" s="3"/>
      <c r="F18" s="3"/>
      <c r="G18" s="4"/>
      <c r="H18" s="5"/>
      <c r="I18" s="3"/>
      <c r="J18" s="3"/>
      <c r="K18" s="3"/>
    </row>
    <row r="19" spans="2:11" x14ac:dyDescent="0.3">
      <c r="B19" s="3"/>
      <c r="C19" s="3"/>
      <c r="D19" s="3"/>
      <c r="E19" s="3"/>
      <c r="F19" s="3"/>
      <c r="G19" s="4"/>
      <c r="H19" s="5"/>
      <c r="I19" s="3"/>
      <c r="J19" s="3"/>
      <c r="K19" s="3"/>
    </row>
    <row r="20" spans="2:11" x14ac:dyDescent="0.3">
      <c r="B20" s="3"/>
      <c r="C20" s="3"/>
      <c r="D20" s="3"/>
      <c r="E20" s="3"/>
      <c r="F20" s="3"/>
      <c r="G20" s="4"/>
      <c r="H20" s="5"/>
      <c r="I20" s="3"/>
      <c r="J20" s="3"/>
      <c r="K20" s="3"/>
    </row>
    <row r="21" spans="2:11" x14ac:dyDescent="0.3">
      <c r="B21" s="3"/>
      <c r="C21" s="3"/>
      <c r="D21" s="3"/>
      <c r="E21" s="3"/>
      <c r="F21" s="3"/>
      <c r="G21" s="4"/>
      <c r="H21" s="5"/>
      <c r="I21" s="3"/>
      <c r="J21" s="3"/>
      <c r="K21" s="3"/>
    </row>
    <row r="22" spans="2:11" x14ac:dyDescent="0.3">
      <c r="B22" s="3"/>
      <c r="C22" s="3"/>
      <c r="D22" s="3"/>
      <c r="E22" s="3"/>
      <c r="F22" s="3"/>
      <c r="G22" s="4"/>
      <c r="H22" s="5"/>
      <c r="I22" s="3"/>
      <c r="J22" s="3"/>
      <c r="K22" s="3"/>
    </row>
    <row r="23" spans="2:11" x14ac:dyDescent="0.3">
      <c r="B23" s="3"/>
      <c r="C23" s="3"/>
      <c r="D23" s="3"/>
      <c r="E23" s="3"/>
      <c r="F23" s="3"/>
      <c r="G23" s="4"/>
      <c r="H23" s="5"/>
      <c r="I23" s="3"/>
      <c r="J23" s="3"/>
      <c r="K23" s="3"/>
    </row>
    <row r="24" spans="2:11" x14ac:dyDescent="0.3">
      <c r="B24" s="3"/>
      <c r="C24" s="3"/>
      <c r="D24" s="3"/>
      <c r="E24" s="3"/>
      <c r="F24" s="3"/>
      <c r="G24" s="4"/>
      <c r="H24" s="5"/>
      <c r="I24" s="3"/>
      <c r="J24" s="3"/>
      <c r="K24" s="3"/>
    </row>
    <row r="25" spans="2:11" x14ac:dyDescent="0.3">
      <c r="B25" s="3"/>
      <c r="C25" s="3"/>
      <c r="D25" s="3"/>
      <c r="E25" s="3"/>
      <c r="F25" s="3"/>
      <c r="G25" s="4"/>
      <c r="H25" s="5"/>
      <c r="I25" s="3"/>
      <c r="J25" s="3"/>
      <c r="K25" s="3"/>
    </row>
    <row r="26" spans="2:11" x14ac:dyDescent="0.3">
      <c r="B26" s="3"/>
      <c r="C26" s="3"/>
      <c r="D26" s="3"/>
      <c r="E26" s="3"/>
      <c r="F26" s="3"/>
      <c r="G26" s="4"/>
      <c r="H26" s="5"/>
      <c r="I26" s="3"/>
      <c r="J26" s="3"/>
      <c r="K26" s="3"/>
    </row>
    <row r="27" spans="2:11" x14ac:dyDescent="0.3">
      <c r="B27" s="3"/>
      <c r="C27" s="3"/>
      <c r="D27" s="3"/>
      <c r="E27" s="3"/>
      <c r="F27" s="3"/>
      <c r="G27" s="4"/>
      <c r="H27" s="5"/>
      <c r="I27" s="3"/>
      <c r="J27" s="3"/>
      <c r="K27" s="3"/>
    </row>
    <row r="28" spans="2:11" x14ac:dyDescent="0.3">
      <c r="B28" s="3"/>
      <c r="C28" s="3"/>
      <c r="D28" s="3"/>
      <c r="E28" s="3"/>
      <c r="F28" s="3"/>
      <c r="G28" s="4"/>
      <c r="H28" s="5"/>
      <c r="I28" s="3"/>
      <c r="J28" s="3"/>
      <c r="K28" s="3"/>
    </row>
    <row r="29" spans="2:11" x14ac:dyDescent="0.3">
      <c r="B29" s="3"/>
      <c r="C29" s="3"/>
      <c r="D29" s="3"/>
      <c r="E29" s="3"/>
      <c r="F29" s="3"/>
      <c r="G29" s="4"/>
      <c r="H29" s="5"/>
      <c r="I29" s="3"/>
      <c r="J29" s="3"/>
      <c r="K29" s="3"/>
    </row>
    <row r="30" spans="2:11" x14ac:dyDescent="0.3">
      <c r="B30" s="3"/>
      <c r="C30" s="3"/>
      <c r="D30" s="3"/>
      <c r="E30" s="3"/>
      <c r="F30" s="3"/>
      <c r="G30" s="4"/>
      <c r="H30" s="5"/>
      <c r="I30" s="3"/>
      <c r="J30" s="3"/>
      <c r="K30" s="3"/>
    </row>
    <row r="31" spans="2:11" x14ac:dyDescent="0.3">
      <c r="B31" s="3"/>
      <c r="C31" s="3"/>
      <c r="D31" s="3"/>
      <c r="E31" s="3"/>
      <c r="F31" s="3"/>
      <c r="G31" s="4"/>
      <c r="H31" s="5"/>
      <c r="I31" s="3"/>
      <c r="J31" s="3"/>
      <c r="K31" s="3"/>
    </row>
    <row r="32" spans="2:11" x14ac:dyDescent="0.3">
      <c r="B32" s="3"/>
      <c r="C32" s="3"/>
      <c r="D32" s="3"/>
      <c r="E32" s="3"/>
      <c r="F32" s="3"/>
      <c r="G32" s="4"/>
      <c r="H32" s="5"/>
      <c r="I32" s="3"/>
      <c r="J32" s="3"/>
      <c r="K32" s="3"/>
    </row>
    <row r="33" spans="2:11" x14ac:dyDescent="0.3">
      <c r="B33" s="3"/>
      <c r="C33" s="3"/>
      <c r="D33" s="3"/>
      <c r="E33" s="3"/>
      <c r="F33" s="3"/>
      <c r="G33" s="4"/>
      <c r="H33" s="5"/>
      <c r="I33" s="3"/>
      <c r="J33" s="3"/>
      <c r="K33" s="3"/>
    </row>
    <row r="34" spans="2:11" x14ac:dyDescent="0.3">
      <c r="B34" s="3"/>
      <c r="C34" s="3"/>
      <c r="D34" s="3"/>
      <c r="E34" s="3"/>
      <c r="F34" s="3"/>
      <c r="G34" s="4"/>
      <c r="H34" s="5"/>
      <c r="I34" s="3"/>
      <c r="J34" s="3"/>
      <c r="K34" s="3"/>
    </row>
    <row r="35" spans="2:11" x14ac:dyDescent="0.3">
      <c r="B35" s="3"/>
      <c r="C35" s="3"/>
      <c r="D35" s="3"/>
      <c r="E35" s="3"/>
      <c r="F35" s="3"/>
      <c r="G35" s="4"/>
      <c r="H35" s="5"/>
      <c r="I35" s="3"/>
      <c r="J35" s="3"/>
      <c r="K35" s="3"/>
    </row>
    <row r="36" spans="2:11" x14ac:dyDescent="0.3">
      <c r="B36" s="3"/>
      <c r="C36" s="3"/>
      <c r="D36" s="3"/>
      <c r="E36" s="3"/>
      <c r="F36" s="3"/>
      <c r="G36" s="4"/>
      <c r="H36" s="5"/>
      <c r="I36" s="3"/>
      <c r="J36" s="3"/>
      <c r="K36" s="3"/>
    </row>
    <row r="37" spans="2:11" x14ac:dyDescent="0.3">
      <c r="B37" s="3"/>
      <c r="C37" s="3"/>
      <c r="D37" s="3"/>
      <c r="E37" s="3"/>
      <c r="F37" s="3"/>
      <c r="G37" s="4"/>
      <c r="H37" s="5"/>
      <c r="I37" s="3"/>
      <c r="J37" s="3"/>
      <c r="K37" s="3"/>
    </row>
    <row r="38" spans="2:11" x14ac:dyDescent="0.3">
      <c r="B38" s="3"/>
      <c r="C38" s="3"/>
      <c r="D38" s="3"/>
      <c r="E38" s="3"/>
      <c r="F38" s="3"/>
      <c r="G38" s="4"/>
      <c r="H38" s="5"/>
      <c r="I38" s="3"/>
      <c r="J38" s="3"/>
      <c r="K38" s="3"/>
    </row>
    <row r="39" spans="2:11" x14ac:dyDescent="0.3">
      <c r="B39" s="3"/>
      <c r="C39" s="3"/>
      <c r="D39" s="3"/>
      <c r="E39" s="3"/>
      <c r="F39" s="3"/>
      <c r="G39" s="4"/>
      <c r="H39" s="5"/>
      <c r="I39" s="3"/>
      <c r="J39" s="3"/>
      <c r="K39" s="3"/>
    </row>
    <row r="40" spans="2:11" x14ac:dyDescent="0.3">
      <c r="B40" s="3"/>
      <c r="C40" s="3"/>
      <c r="D40" s="3"/>
      <c r="E40" s="3"/>
      <c r="F40" s="3"/>
      <c r="G40" s="4"/>
      <c r="H40" s="5"/>
      <c r="I40" s="3"/>
      <c r="J40" s="3"/>
      <c r="K40" s="3"/>
    </row>
    <row r="41" spans="2:11" x14ac:dyDescent="0.3">
      <c r="B41" s="38"/>
      <c r="C41" s="38"/>
      <c r="D41" s="38"/>
      <c r="E41" s="38"/>
      <c r="F41" s="38"/>
      <c r="G41" s="39"/>
      <c r="H41" s="40"/>
      <c r="I41" s="38"/>
      <c r="J41" s="38"/>
      <c r="K41" s="38"/>
    </row>
    <row r="42" spans="2:11" x14ac:dyDescent="0.3">
      <c r="B42" s="38"/>
      <c r="C42" s="38"/>
      <c r="D42" s="38"/>
      <c r="E42" s="38"/>
      <c r="F42" s="38"/>
      <c r="G42" s="39"/>
      <c r="H42" s="40">
        <f>SUM(H4:H41)</f>
        <v>304.19</v>
      </c>
      <c r="I42" s="38"/>
      <c r="J42" s="38"/>
      <c r="K42" s="38">
        <f>IFERROR(VALUE(SUBSTITUTE(SUBSTITUTE(H42,"R$ ",""),".","")),0)</f>
        <v>304.19</v>
      </c>
    </row>
    <row r="44" spans="2:11" ht="30.75" x14ac:dyDescent="0.3">
      <c r="B44" s="57" t="s">
        <v>15</v>
      </c>
      <c r="C44" s="57"/>
      <c r="D44" s="57"/>
      <c r="E44" s="57"/>
    </row>
    <row r="45" spans="2:11" ht="25.5" x14ac:dyDescent="0.3">
      <c r="B45" s="24" t="s">
        <v>14</v>
      </c>
      <c r="C45" s="64" t="s">
        <v>12</v>
      </c>
      <c r="D45" s="65"/>
      <c r="E45" s="66"/>
      <c r="F45" s="10"/>
      <c r="G45" s="10"/>
      <c r="H45" s="10"/>
      <c r="I45" s="10"/>
      <c r="J45" s="10"/>
    </row>
    <row r="46" spans="2:11" ht="25.5" x14ac:dyDescent="0.5">
      <c r="B46" s="25" t="s">
        <v>17</v>
      </c>
      <c r="C46" s="61">
        <f>COUNTA(K4:K41)</f>
        <v>3</v>
      </c>
      <c r="D46" s="62"/>
      <c r="E46" s="63"/>
      <c r="F46" s="1"/>
      <c r="G46" s="1"/>
      <c r="H46" s="41"/>
    </row>
    <row r="47" spans="2:11" ht="25.5" x14ac:dyDescent="0.5">
      <c r="B47" s="26" t="s">
        <v>18</v>
      </c>
      <c r="C47" s="58">
        <f>COUNTIF(I4:I42,"Sim✅")</f>
        <v>1</v>
      </c>
      <c r="D47" s="59"/>
      <c r="E47" s="60"/>
      <c r="F47" s="1"/>
      <c r="G47" s="7"/>
      <c r="H47" s="41"/>
    </row>
    <row r="48" spans="2:11" ht="25.5" x14ac:dyDescent="0.5">
      <c r="B48" s="27" t="s">
        <v>25</v>
      </c>
      <c r="C48" s="67">
        <f>COUNTIF(J4:J42,"⚠️Em aberto")</f>
        <v>1</v>
      </c>
      <c r="D48" s="68"/>
      <c r="E48" s="69"/>
      <c r="F48" s="1"/>
      <c r="G48" s="7"/>
      <c r="H48" s="8"/>
    </row>
    <row r="49" spans="2:10" ht="25.5" x14ac:dyDescent="0.5">
      <c r="B49" s="28" t="s">
        <v>19</v>
      </c>
      <c r="C49" s="47">
        <f>COUNTIF(J4:J42,"⏰Vencido")</f>
        <v>1</v>
      </c>
      <c r="D49" s="48"/>
      <c r="E49" s="49"/>
      <c r="F49" s="1"/>
      <c r="G49" s="7"/>
      <c r="H49" s="8"/>
    </row>
    <row r="50" spans="2:10" ht="25.5" x14ac:dyDescent="0.5">
      <c r="B50" s="29" t="s">
        <v>20</v>
      </c>
      <c r="C50" s="50" cm="1">
        <f t="array" ref="C50">SUMPRODUCT((I4:I342="Sim✅")*(K4:K342))</f>
        <v>108.63</v>
      </c>
      <c r="D50" s="51"/>
      <c r="E50" s="52"/>
      <c r="F50" s="1"/>
      <c r="G50" s="7"/>
      <c r="H50" s="8"/>
    </row>
    <row r="51" spans="2:10" ht="25.5" x14ac:dyDescent="0.5">
      <c r="B51" s="27" t="s">
        <v>26</v>
      </c>
      <c r="C51" s="53" cm="1">
        <f t="array" ref="C51">SUMPRODUCT((J4:J41="⚠️Em aberto")*(K4:K41))</f>
        <v>97.78</v>
      </c>
      <c r="D51" s="54"/>
      <c r="E51" s="55"/>
      <c r="F51" s="1"/>
      <c r="G51" s="7"/>
      <c r="H51" s="8"/>
    </row>
    <row r="52" spans="2:10" ht="25.5" x14ac:dyDescent="0.5">
      <c r="B52" s="28" t="s">
        <v>21</v>
      </c>
      <c r="C52" s="47" cm="1">
        <f t="array" ref="C52">SUMPRODUCT((J4:J142="⏰Vencido")*(K4:K142))</f>
        <v>97.78</v>
      </c>
      <c r="D52" s="48"/>
      <c r="E52" s="49"/>
      <c r="F52" s="1"/>
      <c r="G52" s="7"/>
      <c r="H52" s="8"/>
    </row>
    <row r="53" spans="2:10" x14ac:dyDescent="0.3">
      <c r="F53" s="1"/>
      <c r="G53" s="7"/>
      <c r="H53" s="8"/>
    </row>
    <row r="54" spans="2:10" x14ac:dyDescent="0.3">
      <c r="H54" s="8"/>
    </row>
    <row r="55" spans="2:10" x14ac:dyDescent="0.3">
      <c r="B55" s="11"/>
      <c r="C55" s="11"/>
      <c r="D55" s="11"/>
      <c r="E55" s="11"/>
      <c r="G55" s="11"/>
      <c r="H55" s="8"/>
      <c r="I55" s="42"/>
      <c r="J55" s="11"/>
    </row>
    <row r="56" spans="2:10" x14ac:dyDescent="0.3">
      <c r="B56" s="1"/>
      <c r="C56" s="11"/>
      <c r="D56" s="11"/>
      <c r="E56" s="11"/>
      <c r="G56" s="11"/>
      <c r="H56" s="43"/>
      <c r="I56" s="11"/>
      <c r="J56" s="11"/>
    </row>
    <row r="57" spans="2:10" x14ac:dyDescent="0.3">
      <c r="H57" s="11"/>
      <c r="I57" s="11"/>
      <c r="J57" s="11"/>
    </row>
    <row r="58" spans="2:10" x14ac:dyDescent="0.3">
      <c r="H58" s="11"/>
      <c r="I58" s="11"/>
      <c r="J58" s="11"/>
    </row>
    <row r="59" spans="2:10" x14ac:dyDescent="0.3">
      <c r="H59"/>
      <c r="I59"/>
      <c r="J59"/>
    </row>
  </sheetData>
  <sheetProtection selectLockedCells="1"/>
  <mergeCells count="10">
    <mergeCell ref="C49:E49"/>
    <mergeCell ref="C50:E50"/>
    <mergeCell ref="C51:E51"/>
    <mergeCell ref="C52:E52"/>
    <mergeCell ref="B2:K2"/>
    <mergeCell ref="B44:E44"/>
    <mergeCell ref="C47:E47"/>
    <mergeCell ref="C46:E46"/>
    <mergeCell ref="C45:E45"/>
    <mergeCell ref="C48:E48"/>
  </mergeCells>
  <phoneticPr fontId="4" type="noConversion"/>
  <conditionalFormatting sqref="I4:I42">
    <cfRule type="cellIs" dxfId="24" priority="9" operator="equal">
      <formula>"Sim✅"</formula>
    </cfRule>
    <cfRule type="cellIs" dxfId="23" priority="10" operator="equal">
      <formula>"Não❌"</formula>
    </cfRule>
  </conditionalFormatting>
  <conditionalFormatting sqref="I47:I53">
    <cfRule type="cellIs" dxfId="22" priority="4" operator="equal">
      <formula>"Sim✅"</formula>
    </cfRule>
    <cfRule type="cellIs" dxfId="21" priority="5" operator="equal">
      <formula>"Não❌"</formula>
    </cfRule>
  </conditionalFormatting>
  <conditionalFormatting sqref="J4:J42">
    <cfRule type="cellIs" dxfId="20" priority="6" operator="equal">
      <formula>"✅Quitado"</formula>
    </cfRule>
    <cfRule type="cellIs" dxfId="19" priority="7" operator="equal">
      <formula>"⚠️Em aberto"</formula>
    </cfRule>
    <cfRule type="cellIs" dxfId="18" priority="8" operator="equal">
      <formula>"⏰Vencido"</formula>
    </cfRule>
  </conditionalFormatting>
  <conditionalFormatting sqref="J47:J53">
    <cfRule type="cellIs" dxfId="17" priority="1" operator="equal">
      <formula>"✅Quitado"</formula>
    </cfRule>
    <cfRule type="cellIs" dxfId="16" priority="2" operator="equal">
      <formula>"🟡Em aberto"</formula>
    </cfRule>
    <cfRule type="cellIs" dxfId="15" priority="3" operator="equal">
      <formula>"⏰Vencido"</formula>
    </cfRule>
  </conditionalFormatting>
  <dataValidations count="8">
    <dataValidation type="list" allowBlank="1" showInputMessage="1" showErrorMessage="1" sqref="B4 B6:B41" xr:uid="{187BAF76-50D5-4BC1-B35D-41855A568A3A}">
      <formula1>"51972,51973,51974,51974,51975,51976,51977,51978,51979,51980,51981,51982,51992,51993,51994,51995,51996,51997,51998,51999,"</formula1>
    </dataValidation>
    <dataValidation type="list" allowBlank="1" showInputMessage="1" showErrorMessage="1" sqref="C4:C42" xr:uid="{1A04313A-FAFD-4694-BEE5-2A082B2473B7}">
      <formula1>"2024,2025"</formula1>
    </dataValidation>
    <dataValidation type="list" allowBlank="1" showInputMessage="1" showErrorMessage="1" sqref="D4:D42" xr:uid="{12123BAD-D15C-467C-BE03-B7F785142350}">
      <formula1>"IPTU"</formula1>
    </dataValidation>
    <dataValidation type="list" allowBlank="1" showInputMessage="1" showErrorMessage="1" sqref="E4:E42" xr:uid="{05F5A39E-B375-45B3-A01B-35991DC987E3}">
      <formula1>"Única"</formula1>
    </dataValidation>
    <dataValidation type="list" allowBlank="1" showInputMessage="1" showErrorMessage="1" sqref="F4:F42" xr:uid="{ADA388E1-80F2-41FB-84B7-5717F9C898D7}">
      <formula1>"Dívida Ativa, Normal"</formula1>
    </dataValidation>
    <dataValidation type="list" allowBlank="1" showInputMessage="1" showErrorMessage="1" sqref="J4:J42" xr:uid="{DBF211E1-AB38-4916-8F5A-C225F6E6D51F}">
      <formula1>"⚠️Em aberto,✅Quitado,⏰Vencido"</formula1>
    </dataValidation>
    <dataValidation type="list" allowBlank="1" showInputMessage="1" showErrorMessage="1" sqref="B5" xr:uid="{995AC29D-ABFB-4C52-A545-8DCC407819F0}">
      <formula1>"51972,51973,51974,51974,51976,51977,51978,51979,51980,51981,51982,51992,51993,51994,51995,51996,51997,51998,51999"</formula1>
    </dataValidation>
    <dataValidation type="list" allowBlank="1" showInputMessage="1" showErrorMessage="1" sqref="I4:I42" xr:uid="{B8D68F1C-CF1B-423B-B438-3F191D806948}">
      <formula1>"Sim✅,Não❌"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A777-05A4-48A4-9DD8-FF45854B87F8}">
  <dimension ref="C2:S55"/>
  <sheetViews>
    <sheetView topLeftCell="B1" zoomScale="70" zoomScaleNormal="70" workbookViewId="0">
      <pane ySplit="1" topLeftCell="A2" activePane="bottomLeft" state="frozen"/>
      <selection pane="bottomLeft" activeCell="P19" sqref="P19"/>
    </sheetView>
  </sheetViews>
  <sheetFormatPr defaultRowHeight="17.25" x14ac:dyDescent="0.3"/>
  <cols>
    <col min="1" max="1" width="4.77734375" customWidth="1"/>
    <col min="3" max="3" width="20.88671875" bestFit="1" customWidth="1"/>
    <col min="4" max="4" width="8" bestFit="1" customWidth="1"/>
    <col min="5" max="5" width="12.6640625" customWidth="1"/>
    <col min="6" max="6" width="10.77734375" style="21" bestFit="1" customWidth="1"/>
    <col min="7" max="7" width="28.5546875" bestFit="1" customWidth="1"/>
    <col min="8" max="8" width="9.109375" style="2" bestFit="1" customWidth="1"/>
    <col min="9" max="9" width="11.44140625" style="1" bestFit="1" customWidth="1"/>
    <col min="10" max="10" width="11.88671875" style="1" customWidth="1"/>
    <col min="11" max="11" width="4.44140625" customWidth="1"/>
    <col min="12" max="12" width="16.109375" customWidth="1"/>
  </cols>
  <sheetData>
    <row r="2" spans="3:19" ht="24" x14ac:dyDescent="0.3">
      <c r="C2" s="13"/>
      <c r="D2" s="13"/>
      <c r="E2" s="13"/>
      <c r="F2" s="18"/>
      <c r="G2" s="13"/>
      <c r="H2" s="13"/>
      <c r="I2" s="13"/>
      <c r="J2" s="13"/>
      <c r="K2" s="13"/>
      <c r="L2" s="9"/>
      <c r="M2" s="9"/>
      <c r="N2" s="9"/>
      <c r="O2" s="9"/>
      <c r="P2" s="9"/>
      <c r="Q2" s="9"/>
      <c r="R2" s="9"/>
      <c r="S2" s="9"/>
    </row>
    <row r="3" spans="3:19" ht="30.75" x14ac:dyDescent="0.3">
      <c r="C3" s="12"/>
      <c r="D3" s="12"/>
      <c r="E3" s="12"/>
      <c r="F3" s="19"/>
      <c r="G3" s="57" t="s">
        <v>15</v>
      </c>
      <c r="H3" s="57"/>
      <c r="I3" s="57"/>
      <c r="J3" s="57"/>
      <c r="K3" s="32"/>
      <c r="L3" s="32"/>
      <c r="M3" s="32"/>
      <c r="N3" s="32"/>
      <c r="O3" s="32"/>
    </row>
    <row r="4" spans="3:19" ht="25.5" x14ac:dyDescent="0.5">
      <c r="C4" s="12"/>
      <c r="D4" s="12"/>
      <c r="E4" s="12"/>
      <c r="F4" s="19"/>
      <c r="G4" s="24" t="s">
        <v>14</v>
      </c>
      <c r="H4" s="82" t="s">
        <v>12</v>
      </c>
      <c r="I4" s="83"/>
      <c r="J4" s="84"/>
      <c r="K4" s="44"/>
      <c r="L4" s="44"/>
      <c r="M4" s="44"/>
      <c r="N4" s="44"/>
      <c r="O4" s="44"/>
    </row>
    <row r="5" spans="3:19" ht="25.5" x14ac:dyDescent="0.5">
      <c r="C5" s="1"/>
      <c r="D5" s="1"/>
      <c r="E5" s="1"/>
      <c r="F5" s="20"/>
      <c r="G5" s="25" t="s">
        <v>17</v>
      </c>
      <c r="H5" s="61">
        <f>COUNTA(IPTU!K4:K42)</f>
        <v>4</v>
      </c>
      <c r="I5" s="62"/>
      <c r="J5" s="63"/>
      <c r="K5" s="44"/>
      <c r="L5" s="79" t="s">
        <v>24</v>
      </c>
      <c r="M5" s="80"/>
      <c r="N5" s="80"/>
      <c r="O5" s="81"/>
    </row>
    <row r="6" spans="3:19" ht="25.5" x14ac:dyDescent="0.5">
      <c r="G6" s="26" t="s">
        <v>18</v>
      </c>
      <c r="H6" s="58">
        <f>COUNTIF(IPTU!I4:I42,"Sim✅")</f>
        <v>1</v>
      </c>
      <c r="I6" s="59"/>
      <c r="J6" s="60"/>
      <c r="K6" s="44"/>
      <c r="L6" s="33" t="s">
        <v>23</v>
      </c>
      <c r="M6" s="80" t="s">
        <v>12</v>
      </c>
      <c r="N6" s="80"/>
      <c r="O6" s="81"/>
    </row>
    <row r="7" spans="3:19" ht="25.5" x14ac:dyDescent="0.5">
      <c r="G7" s="27" t="s">
        <v>27</v>
      </c>
      <c r="H7" s="53" cm="1">
        <f t="array" ref="H7">SUMPRODUCT((IPTU!J4:J42="⚠️Em aberto")*(IPTU!K4:K42))</f>
        <v>97.78</v>
      </c>
      <c r="I7" s="54"/>
      <c r="J7" s="55"/>
      <c r="K7" s="44"/>
      <c r="L7" s="34" t="s">
        <v>18</v>
      </c>
      <c r="M7" s="70" cm="1">
        <f t="array" ref="M7">SUMPRODUCT((IPTU!I4:I42="Sim✅")*(IPTU!K4:K42))</f>
        <v>108.63</v>
      </c>
      <c r="N7" s="71"/>
      <c r="O7" s="72"/>
    </row>
    <row r="8" spans="3:19" ht="25.5" x14ac:dyDescent="0.5">
      <c r="G8" s="28" t="s">
        <v>19</v>
      </c>
      <c r="H8" s="47">
        <f>COUNTIF(IPTU!J4:J42,"⏰Vencido")</f>
        <v>1</v>
      </c>
      <c r="I8" s="48"/>
      <c r="J8" s="49"/>
      <c r="K8" s="44"/>
      <c r="L8" s="35" t="s">
        <v>25</v>
      </c>
      <c r="M8" s="73" cm="1">
        <f t="array" ref="M8">SUMPRODUCT((IPTU!J4:J42="⚠️Em aberto")*IPTU!K4:K42)</f>
        <v>97.78</v>
      </c>
      <c r="N8" s="74"/>
      <c r="O8" s="75"/>
    </row>
    <row r="9" spans="3:19" ht="25.5" x14ac:dyDescent="0.5">
      <c r="G9" s="29" t="s">
        <v>20</v>
      </c>
      <c r="H9" s="50" cm="1">
        <f t="array" ref="H9">SUMPRODUCT((IPTU!I4:I42="Sim✅")*(IPTU!K4:K42))</f>
        <v>108.63</v>
      </c>
      <c r="I9" s="51"/>
      <c r="J9" s="52"/>
      <c r="K9" s="44"/>
      <c r="L9" s="36" t="s">
        <v>19</v>
      </c>
      <c r="M9" s="76" cm="1">
        <f t="array" ref="M9">SUMPRODUCT((IPTU!J4:J42="⏰Vencido")*IPTU!K4:K42)</f>
        <v>97.78</v>
      </c>
      <c r="N9" s="77"/>
      <c r="O9" s="78"/>
    </row>
    <row r="10" spans="3:19" ht="25.5" x14ac:dyDescent="0.5">
      <c r="F10" s="30"/>
      <c r="G10" s="27" t="s">
        <v>26</v>
      </c>
      <c r="H10" s="53" cm="1">
        <f t="array" ref="H10">SUMPRODUCT((IPTU!J4:J42="⚠️Em aberto")*(IPTU!K4:K42))</f>
        <v>97.78</v>
      </c>
      <c r="I10" s="54"/>
      <c r="J10" s="55"/>
      <c r="K10" s="44"/>
      <c r="L10" s="45"/>
      <c r="M10" s="46"/>
      <c r="N10" s="44"/>
      <c r="O10" s="44"/>
    </row>
    <row r="11" spans="3:19" ht="25.5" x14ac:dyDescent="0.5">
      <c r="C11" s="1"/>
      <c r="D11" s="1"/>
      <c r="E11" s="1"/>
      <c r="F11" s="20">
        <f>COUNTIF(IPTU!I4:I42,"Sim✅")</f>
        <v>1</v>
      </c>
      <c r="G11" s="28" t="s">
        <v>21</v>
      </c>
      <c r="H11" s="47" cm="1">
        <f t="array" ref="H11">SUMPRODUCT((IPTU!J4:J42="⏰Vencido")*(IPTU!K4:K42))</f>
        <v>97.78</v>
      </c>
      <c r="I11" s="48"/>
      <c r="J11" s="49"/>
      <c r="K11" s="44"/>
      <c r="L11" s="45"/>
      <c r="M11" s="46"/>
      <c r="N11" s="44"/>
      <c r="O11" s="44"/>
    </row>
    <row r="12" spans="3:19" ht="20.25" x14ac:dyDescent="0.35">
      <c r="C12" s="1"/>
      <c r="D12" s="1"/>
      <c r="E12" s="1"/>
      <c r="F12" s="20">
        <f>COUNTIF(IPTU!J4:J42,"⚠️Em aberto")</f>
        <v>1</v>
      </c>
      <c r="G12" s="14"/>
      <c r="H12" s="14"/>
      <c r="I12" s="14"/>
      <c r="J12" s="14"/>
      <c r="M12" s="2"/>
      <c r="N12" s="1"/>
      <c r="O12" s="1"/>
    </row>
    <row r="13" spans="3:19" ht="26.25" x14ac:dyDescent="0.3">
      <c r="C13" s="1"/>
      <c r="D13" s="1"/>
      <c r="E13" s="1"/>
      <c r="F13" s="20">
        <f>COUNTIF(IPTU!J4:J42,"⏰Vencido")</f>
        <v>1</v>
      </c>
      <c r="G13" s="17"/>
      <c r="H13" s="17"/>
      <c r="I13" s="17"/>
      <c r="J13" s="17"/>
    </row>
    <row r="14" spans="3:19" ht="26.25" x14ac:dyDescent="0.3">
      <c r="C14" s="1"/>
      <c r="D14" s="1"/>
      <c r="E14" s="1"/>
      <c r="F14" s="31"/>
      <c r="G14" s="15"/>
      <c r="H14" s="17"/>
      <c r="I14" s="17"/>
      <c r="J14" s="17"/>
    </row>
    <row r="15" spans="3:19" ht="26.25" x14ac:dyDescent="0.45">
      <c r="C15" s="1"/>
      <c r="D15" s="1"/>
      <c r="E15" s="1"/>
      <c r="F15" s="31"/>
      <c r="G15" s="16"/>
      <c r="H15" s="16"/>
      <c r="I15" s="16"/>
      <c r="J15" s="16"/>
    </row>
    <row r="16" spans="3:19" ht="26.25" x14ac:dyDescent="0.45">
      <c r="C16" s="1"/>
      <c r="D16" s="1"/>
      <c r="E16" s="1"/>
      <c r="F16" s="20"/>
      <c r="G16" s="16"/>
      <c r="H16" s="16"/>
      <c r="I16" s="16"/>
      <c r="J16" s="16"/>
    </row>
    <row r="17" spans="3:11" ht="26.25" x14ac:dyDescent="0.45">
      <c r="C17" s="1"/>
      <c r="D17" s="1"/>
      <c r="E17" s="1"/>
      <c r="F17" s="20"/>
      <c r="G17" s="16"/>
      <c r="H17" s="16"/>
      <c r="I17" s="16"/>
      <c r="J17" s="16"/>
    </row>
    <row r="18" spans="3:11" x14ac:dyDescent="0.3">
      <c r="C18" s="1"/>
      <c r="D18" s="1"/>
      <c r="E18" s="1"/>
      <c r="F18" s="20"/>
      <c r="G18" s="1"/>
      <c r="H18" s="1"/>
      <c r="K18" s="1"/>
    </row>
    <row r="19" spans="3:11" x14ac:dyDescent="0.3">
      <c r="C19" s="1"/>
      <c r="D19" s="1"/>
      <c r="E19" s="1"/>
      <c r="F19" s="20"/>
      <c r="G19" s="7"/>
      <c r="H19" s="8"/>
      <c r="K19" s="1"/>
    </row>
    <row r="20" spans="3:11" x14ac:dyDescent="0.3">
      <c r="C20" s="1"/>
      <c r="D20" s="1"/>
      <c r="E20" s="1"/>
      <c r="F20" s="20"/>
      <c r="G20" s="7"/>
      <c r="H20" s="8"/>
      <c r="K20" s="1"/>
    </row>
    <row r="21" spans="3:11" x14ac:dyDescent="0.3">
      <c r="C21" s="1"/>
      <c r="D21" s="1"/>
      <c r="E21" s="1"/>
      <c r="F21" s="20"/>
      <c r="G21" s="1"/>
      <c r="H21" s="1"/>
      <c r="K21" s="1"/>
    </row>
    <row r="22" spans="3:11" x14ac:dyDescent="0.3">
      <c r="C22" s="1"/>
      <c r="D22" s="1"/>
      <c r="E22" s="1"/>
      <c r="F22" s="20"/>
      <c r="G22" s="7"/>
      <c r="H22" s="8"/>
      <c r="K22" s="1"/>
    </row>
    <row r="23" spans="3:11" x14ac:dyDescent="0.3">
      <c r="C23" s="1"/>
      <c r="D23" s="1"/>
      <c r="E23" s="1"/>
      <c r="F23" s="20"/>
      <c r="G23" s="7"/>
      <c r="H23" s="8"/>
      <c r="K23" s="1"/>
    </row>
    <row r="24" spans="3:11" x14ac:dyDescent="0.3">
      <c r="C24" s="1"/>
      <c r="D24" s="1"/>
      <c r="E24" s="1"/>
      <c r="F24" s="20"/>
      <c r="G24" s="1"/>
      <c r="H24" s="1"/>
      <c r="K24" s="1"/>
    </row>
    <row r="25" spans="3:11" x14ac:dyDescent="0.3">
      <c r="C25" s="1"/>
      <c r="D25" s="1"/>
      <c r="E25" s="1"/>
      <c r="F25" s="20"/>
      <c r="G25" s="7"/>
      <c r="H25" s="8"/>
      <c r="K25" s="1"/>
    </row>
    <row r="26" spans="3:11" x14ac:dyDescent="0.3">
      <c r="C26" s="1"/>
      <c r="D26" s="1"/>
      <c r="E26" s="1"/>
      <c r="F26" s="20"/>
      <c r="G26" s="7"/>
      <c r="H26" s="8"/>
      <c r="K26" s="1"/>
    </row>
    <row r="27" spans="3:11" x14ac:dyDescent="0.3">
      <c r="C27" s="1"/>
      <c r="D27" s="1"/>
      <c r="E27" s="1"/>
      <c r="F27" s="20"/>
      <c r="G27" s="1"/>
      <c r="H27" s="1"/>
      <c r="K27" s="1"/>
    </row>
    <row r="28" spans="3:11" x14ac:dyDescent="0.3">
      <c r="C28" s="1"/>
      <c r="D28" s="1"/>
      <c r="E28" s="1"/>
      <c r="F28" s="20"/>
      <c r="G28" s="7"/>
      <c r="H28" s="8"/>
      <c r="K28" s="1"/>
    </row>
    <row r="29" spans="3:11" x14ac:dyDescent="0.3">
      <c r="C29" s="1"/>
      <c r="D29" s="1"/>
      <c r="E29" s="1"/>
      <c r="F29" s="20"/>
      <c r="G29" s="7"/>
      <c r="H29" s="8"/>
      <c r="K29" s="1"/>
    </row>
    <row r="30" spans="3:11" x14ac:dyDescent="0.3">
      <c r="C30" s="1"/>
      <c r="D30" s="1"/>
      <c r="E30" s="1"/>
      <c r="F30" s="20"/>
      <c r="G30" s="1"/>
      <c r="H30" s="1"/>
      <c r="K30" s="1"/>
    </row>
    <row r="31" spans="3:11" x14ac:dyDescent="0.3">
      <c r="C31" s="1"/>
      <c r="D31" s="1"/>
      <c r="E31" s="1"/>
      <c r="F31" s="20"/>
      <c r="G31" s="7"/>
      <c r="H31" s="8"/>
      <c r="K31" s="1"/>
    </row>
    <row r="32" spans="3:11" x14ac:dyDescent="0.3">
      <c r="C32" s="1"/>
      <c r="D32" s="1"/>
      <c r="E32" s="1"/>
      <c r="F32" s="20"/>
      <c r="G32" s="7"/>
      <c r="H32" s="8"/>
      <c r="K32" s="1"/>
    </row>
    <row r="33" spans="3:11" x14ac:dyDescent="0.3">
      <c r="C33" s="1"/>
      <c r="D33" s="1"/>
      <c r="E33" s="1"/>
      <c r="F33" s="20"/>
      <c r="G33" s="1"/>
      <c r="H33" s="1"/>
      <c r="K33" s="1"/>
    </row>
    <row r="34" spans="3:11" x14ac:dyDescent="0.3">
      <c r="C34" s="1"/>
      <c r="D34" s="1"/>
      <c r="E34" s="1"/>
      <c r="F34" s="20"/>
      <c r="G34" s="7"/>
      <c r="H34" s="8"/>
      <c r="K34" s="1"/>
    </row>
    <row r="35" spans="3:11" x14ac:dyDescent="0.3">
      <c r="C35" s="1"/>
      <c r="D35" s="1"/>
      <c r="E35" s="1"/>
      <c r="F35" s="20"/>
      <c r="G35" s="7"/>
      <c r="H35" s="8"/>
      <c r="K35" s="1"/>
    </row>
    <row r="36" spans="3:11" x14ac:dyDescent="0.3">
      <c r="C36" s="1"/>
      <c r="D36" s="1"/>
      <c r="E36" s="1"/>
      <c r="F36" s="20"/>
      <c r="G36" s="1"/>
      <c r="H36" s="1"/>
      <c r="K36" s="1"/>
    </row>
    <row r="37" spans="3:11" x14ac:dyDescent="0.3">
      <c r="C37" s="1"/>
      <c r="D37" s="1"/>
      <c r="E37" s="1"/>
      <c r="F37" s="20"/>
      <c r="G37" s="7"/>
      <c r="H37" s="8"/>
      <c r="K37" s="1"/>
    </row>
    <row r="38" spans="3:11" x14ac:dyDescent="0.3">
      <c r="C38" s="1"/>
      <c r="D38" s="1"/>
      <c r="E38" s="1"/>
      <c r="F38" s="20"/>
      <c r="G38" s="7"/>
      <c r="H38" s="8"/>
      <c r="K38" s="1"/>
    </row>
    <row r="41" spans="3:11" ht="24" x14ac:dyDescent="0.3">
      <c r="C41" s="10"/>
      <c r="D41" s="10"/>
      <c r="E41" s="10"/>
      <c r="F41" s="22"/>
      <c r="G41" s="10"/>
      <c r="H41" s="10"/>
      <c r="I41" s="10"/>
      <c r="J41" s="10"/>
    </row>
    <row r="42" spans="3:11" x14ac:dyDescent="0.3">
      <c r="C42" s="1"/>
      <c r="G42" s="1"/>
      <c r="H42" s="1"/>
    </row>
    <row r="43" spans="3:11" x14ac:dyDescent="0.3">
      <c r="G43" s="7"/>
      <c r="H43" s="8"/>
    </row>
    <row r="44" spans="3:11" x14ac:dyDescent="0.3">
      <c r="G44" s="7"/>
      <c r="H44" s="8"/>
    </row>
    <row r="45" spans="3:11" x14ac:dyDescent="0.3">
      <c r="G45" s="7"/>
      <c r="H45" s="8"/>
    </row>
    <row r="46" spans="3:11" x14ac:dyDescent="0.3">
      <c r="G46" s="7"/>
      <c r="H46" s="8"/>
    </row>
    <row r="47" spans="3:11" x14ac:dyDescent="0.3">
      <c r="G47" s="7"/>
      <c r="H47" s="8"/>
    </row>
    <row r="48" spans="3:11" x14ac:dyDescent="0.3">
      <c r="G48" s="7"/>
      <c r="H48" s="8"/>
    </row>
    <row r="49" spans="3:10" x14ac:dyDescent="0.3">
      <c r="G49" s="7"/>
      <c r="H49" s="8"/>
    </row>
    <row r="51" spans="3:10" x14ac:dyDescent="0.3">
      <c r="C51" s="11"/>
      <c r="D51" s="11"/>
      <c r="E51" s="11"/>
      <c r="F51" s="23"/>
      <c r="G51" s="11"/>
      <c r="H51" s="11"/>
      <c r="I51" s="11"/>
      <c r="J51" s="11"/>
    </row>
    <row r="52" spans="3:10" x14ac:dyDescent="0.3">
      <c r="C52" s="1"/>
      <c r="D52" s="11"/>
      <c r="E52" s="11"/>
      <c r="F52" s="23"/>
      <c r="G52" s="1"/>
      <c r="H52" s="11"/>
      <c r="I52" s="11"/>
      <c r="J52" s="11"/>
    </row>
    <row r="53" spans="3:10" x14ac:dyDescent="0.3">
      <c r="H53" s="11"/>
      <c r="I53" s="11"/>
      <c r="J53" s="11"/>
    </row>
    <row r="54" spans="3:10" x14ac:dyDescent="0.3">
      <c r="H54" s="11"/>
      <c r="I54" s="11"/>
      <c r="J54" s="11"/>
    </row>
    <row r="55" spans="3:10" x14ac:dyDescent="0.3">
      <c r="H55"/>
      <c r="I55"/>
      <c r="J55"/>
    </row>
  </sheetData>
  <sheetProtection sheet="1" objects="1" scenarios="1" selectLockedCells="1"/>
  <mergeCells count="14">
    <mergeCell ref="G3:J3"/>
    <mergeCell ref="L5:O5"/>
    <mergeCell ref="M6:O6"/>
    <mergeCell ref="H4:J4"/>
    <mergeCell ref="H5:J5"/>
    <mergeCell ref="H6:J6"/>
    <mergeCell ref="M7:O7"/>
    <mergeCell ref="M8:O8"/>
    <mergeCell ref="M9:O9"/>
    <mergeCell ref="H10:J10"/>
    <mergeCell ref="H11:J11"/>
    <mergeCell ref="H7:J7"/>
    <mergeCell ref="H8:J8"/>
    <mergeCell ref="H9:J9"/>
  </mergeCells>
  <phoneticPr fontId="4" type="noConversion"/>
  <conditionalFormatting sqref="I18:I38">
    <cfRule type="cellIs" dxfId="14" priority="14" operator="equal">
      <formula>"Sim✅"</formula>
    </cfRule>
    <cfRule type="cellIs" dxfId="13" priority="15" operator="equal">
      <formula>"Não❌"</formula>
    </cfRule>
  </conditionalFormatting>
  <conditionalFormatting sqref="I43:I49">
    <cfRule type="cellIs" dxfId="12" priority="9" operator="equal">
      <formula>"Sim✅"</formula>
    </cfRule>
    <cfRule type="cellIs" dxfId="11" priority="10" operator="equal">
      <formula>"Não❌"</formula>
    </cfRule>
  </conditionalFormatting>
  <conditionalFormatting sqref="J18:J38">
    <cfRule type="cellIs" dxfId="10" priority="11" operator="equal">
      <formula>"✅Quitado"</formula>
    </cfRule>
    <cfRule type="cellIs" dxfId="9" priority="12" operator="equal">
      <formula>"🟡Em aberto"</formula>
    </cfRule>
    <cfRule type="cellIs" dxfId="8" priority="13" operator="equal">
      <formula>"⏰Vencido"</formula>
    </cfRule>
  </conditionalFormatting>
  <conditionalFormatting sqref="J43:J49">
    <cfRule type="cellIs" dxfId="7" priority="6" operator="equal">
      <formula>"✅Quitado"</formula>
    </cfRule>
    <cfRule type="cellIs" dxfId="6" priority="7" operator="equal">
      <formula>"🟡Em aberto"</formula>
    </cfRule>
    <cfRule type="cellIs" dxfId="5" priority="8" operator="equal">
      <formula>"⏰Vencido"</formula>
    </cfRule>
  </conditionalFormatting>
  <conditionalFormatting sqref="N5:N11">
    <cfRule type="cellIs" dxfId="4" priority="4" operator="equal">
      <formula>"Sim✅"</formula>
    </cfRule>
    <cfRule type="cellIs" dxfId="3" priority="5" operator="equal">
      <formula>"Não❌"</formula>
    </cfRule>
  </conditionalFormatting>
  <conditionalFormatting sqref="O5:O11">
    <cfRule type="cellIs" dxfId="2" priority="1" operator="equal">
      <formula>"✅Quitado"</formula>
    </cfRule>
    <cfRule type="cellIs" dxfId="1" priority="2" operator="equal">
      <formula>"🟡Em aberto"</formula>
    </cfRule>
    <cfRule type="cellIs" dxfId="0" priority="3" operator="equal">
      <formula>"⏰Vencido"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IPTU</vt:lpstr>
      <vt:lpstr>Painel IPTU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Rute Ribeiro</dc:creator>
  <cp:lastModifiedBy>Rute Ribeiro</cp:lastModifiedBy>
  <dcterms:created xsi:type="dcterms:W3CDTF">2025-09-03T11:11:37Z</dcterms:created>
  <dcterms:modified xsi:type="dcterms:W3CDTF">2025-09-04T10:07:20Z</dcterms:modified>
</cp:coreProperties>
</file>