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Master's\Statistical analysis in FM\"/>
    </mc:Choice>
  </mc:AlternateContent>
  <xr:revisionPtr revIDLastSave="0" documentId="13_ncr:1_{47C65486-DCEF-4DA1-9C66-AF4075240A9C}" xr6:coauthVersionLast="47" xr6:coauthVersionMax="47" xr10:uidLastSave="{00000000-0000-0000-0000-000000000000}"/>
  <bookViews>
    <workbookView xWindow="-108" yWindow="-108" windowWidth="23256" windowHeight="12456" xr2:uid="{F6CCCFC5-C359-4397-B941-28EC7AA137C4}"/>
  </bookViews>
  <sheets>
    <sheet name="Sheet1" sheetId="1" r:id="rId1"/>
  </sheets>
  <definedNames>
    <definedName name="_xlchart.v1.0" hidden="1">Sheet1!$B$5:$B$34</definedName>
    <definedName name="_xlchart.v1.1" hidden="1">Sheet1!$C$4:$C$33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5" i="1" l="1"/>
  <c r="C174" i="1"/>
  <c r="D137" i="1"/>
  <c r="C137" i="1"/>
  <c r="C138" i="1" s="1"/>
  <c r="D136" i="1"/>
  <c r="C136" i="1"/>
  <c r="C111" i="1"/>
  <c r="C112" i="1"/>
  <c r="C113" i="1" s="1"/>
  <c r="B112" i="1"/>
  <c r="B113" i="1" s="1"/>
  <c r="B111" i="1"/>
  <c r="D138" i="1" l="1"/>
  <c r="E41" i="1"/>
  <c r="D41" i="1"/>
  <c r="C42" i="1"/>
  <c r="J5" i="1"/>
  <c r="F5" i="1"/>
  <c r="E5" i="1"/>
  <c r="D5" i="1"/>
  <c r="C5" i="1"/>
  <c r="G5" i="1" l="1"/>
  <c r="H5" i="1" s="1"/>
  <c r="I5" i="1" l="1"/>
</calcChain>
</file>

<file path=xl/sharedStrings.xml><?xml version="1.0" encoding="utf-8"?>
<sst xmlns="http://schemas.openxmlformats.org/spreadsheetml/2006/main" count="58" uniqueCount="52">
  <si>
    <t>Chapter 2</t>
  </si>
  <si>
    <t>Qn 25</t>
  </si>
  <si>
    <t>Company</t>
  </si>
  <si>
    <t>P/E Ratio</t>
  </si>
  <si>
    <t>Q1</t>
  </si>
  <si>
    <t>Q2</t>
  </si>
  <si>
    <t>Q3</t>
  </si>
  <si>
    <t>Mean</t>
  </si>
  <si>
    <t>IQR</t>
  </si>
  <si>
    <t>LEFT LIMIT</t>
  </si>
  <si>
    <t>RIGHT LIMIT</t>
  </si>
  <si>
    <t>OUTLIERS COUNT</t>
  </si>
  <si>
    <t>Qn 34</t>
  </si>
  <si>
    <r>
      <t xml:space="preserve">&gt;&gt; There are no outliers in the data and the distribution is </t>
    </r>
    <r>
      <rPr>
        <b/>
        <sz val="11"/>
        <color theme="1"/>
        <rFont val="Calibri"/>
        <family val="2"/>
        <scheme val="minor"/>
      </rPr>
      <t>right-skewed</t>
    </r>
    <r>
      <rPr>
        <sz val="11"/>
        <color theme="1"/>
        <rFont val="Calibri"/>
        <family val="2"/>
        <scheme val="minor"/>
      </rPr>
      <t>. Because Mean&lt;Median</t>
    </r>
  </si>
  <si>
    <t>YEAR</t>
  </si>
  <si>
    <t>ANNUAL RETURNS</t>
  </si>
  <si>
    <t>AM return</t>
  </si>
  <si>
    <t>sum of annual returns/ number of years</t>
  </si>
  <si>
    <t>GM return</t>
  </si>
  <si>
    <t>Money at End</t>
  </si>
  <si>
    <t>&gt;&gt; At the end of the 4th year, investor would have the worth of 1562.31 $.</t>
  </si>
  <si>
    <t>Qn 44</t>
  </si>
  <si>
    <t>Observation</t>
  </si>
  <si>
    <t>Firm A</t>
  </si>
  <si>
    <t>Frim B</t>
  </si>
  <si>
    <t>Variance</t>
  </si>
  <si>
    <t>Standard Deviation</t>
  </si>
  <si>
    <t>CV</t>
  </si>
  <si>
    <t>&gt;&gt;Frim A has greater variability and greater relative dispersion.</t>
  </si>
  <si>
    <t>Qn 52</t>
  </si>
  <si>
    <t>Year</t>
  </si>
  <si>
    <t>Mutual Fund 1</t>
  </si>
  <si>
    <t>Mutual Fund 2</t>
  </si>
  <si>
    <t>Average</t>
  </si>
  <si>
    <t>Sharpe-Ratio</t>
  </si>
  <si>
    <t>&gt;&gt; Mutual Fund 1 has higher average return</t>
  </si>
  <si>
    <t>&gt;&gt; Mutual Fund 2 was riskier over this time period based on standard deviation</t>
  </si>
  <si>
    <t>&gt;&gt; Mutual Fund 2 has higher sharpe-ratio and this implies that MF2  has generated more return for each unit of risk taken compared to MF1.</t>
  </si>
  <si>
    <t>Qn 65</t>
  </si>
  <si>
    <t>The historical returns on a portfolio had an average return of 8% and a standard deviation of 12%. Assume that returns on this portfolio follow a bell-shaped distribution.</t>
  </si>
  <si>
    <t>a. Approximately what percentage of returns were greater than 20%?</t>
  </si>
  <si>
    <t>b. Approximately what percentage of returns were below-16%?</t>
  </si>
  <si>
    <t>&gt;&gt;</t>
  </si>
  <si>
    <t xml:space="preserve"> Mean = 8, sd = 12;  Percentage of returns greater than 20% can be represented as 1-Z(20) where z = x-mean/sd</t>
  </si>
  <si>
    <r>
      <t>z20 = 20-8/12 = 1.   So,</t>
    </r>
    <r>
      <rPr>
        <b/>
        <sz val="11"/>
        <color theme="1"/>
        <rFont val="Calibri"/>
        <family val="2"/>
        <scheme val="minor"/>
      </rPr>
      <t xml:space="preserve"> the percentage returns that were greater than 20% = 1-0.8413 = </t>
    </r>
    <r>
      <rPr>
        <b/>
        <sz val="11"/>
        <color rgb="FFFF0000"/>
        <rFont val="Calibri"/>
        <family val="2"/>
        <scheme val="minor"/>
      </rPr>
      <t>15.87</t>
    </r>
  </si>
  <si>
    <t>Percentages of returns below -16% = z(-16)</t>
  </si>
  <si>
    <r>
      <t xml:space="preserve">z(-16) = -16-8/12 = -2;   i.e </t>
    </r>
    <r>
      <rPr>
        <sz val="11"/>
        <color rgb="FFFF0000"/>
        <rFont val="Calibri"/>
        <family val="2"/>
        <scheme val="minor"/>
      </rPr>
      <t>2.28% percentag</t>
    </r>
    <r>
      <rPr>
        <sz val="11"/>
        <color theme="1"/>
        <rFont val="Calibri"/>
        <family val="2"/>
        <scheme val="minor"/>
      </rPr>
      <t>e returns were below -16%</t>
    </r>
  </si>
  <si>
    <t>(Referrring z-score table online)</t>
  </si>
  <si>
    <t>Qn 73</t>
  </si>
  <si>
    <t>Co-variance</t>
  </si>
  <si>
    <t>The covariance between MF1 and MF2 is -0.61, signifying an inverse relationship. This implies that when MF1 experiences favorable returns, MF2 tends to have unfavorable returns, and vice versa.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</si>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</sst>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000%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2" borderId="0" xfId="0" applyFill="1"/>
    <xf numFmtId="0" fontId="0" fillId="0" borderId="0" xfId="0" applyAlignment="1"/>
    <xf numFmtId="0" fontId="0" fillId="3" borderId="0" xfId="0" applyFill="1"/>
    <xf numFmtId="0" fontId="3" fillId="4" borderId="0" xfId="0" applyFont="1" applyFill="1"/>
    <xf numFmtId="0" fontId="3" fillId="0" borderId="0" xfId="0" applyFont="1"/>
    <xf numFmtId="0" fontId="0" fillId="5" borderId="0" xfId="0" applyFill="1"/>
    <xf numFmtId="0" fontId="2" fillId="6" borderId="0" xfId="0" applyFont="1" applyFill="1"/>
    <xf numFmtId="0" fontId="2" fillId="6" borderId="0" xfId="0" applyFont="1" applyFill="1" applyAlignment="1"/>
    <xf numFmtId="10" fontId="0" fillId="0" borderId="0" xfId="0" applyNumberFormat="1" applyAlignment="1">
      <alignment vertical="center"/>
    </xf>
    <xf numFmtId="10" fontId="0" fillId="5" borderId="0" xfId="0" applyNumberFormat="1" applyFill="1"/>
    <xf numFmtId="0" fontId="4" fillId="5" borderId="0" xfId="0" applyFont="1" applyFill="1"/>
    <xf numFmtId="0" fontId="0" fillId="0" borderId="0" xfId="0" applyFill="1" applyBorder="1" applyAlignment="1"/>
    <xf numFmtId="0" fontId="2" fillId="0" borderId="0" xfId="0" applyFont="1" applyAlignment="1"/>
    <xf numFmtId="0" fontId="2" fillId="2" borderId="0" xfId="0" applyFont="1" applyFill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39367604-182A-4553-8F01-B0302ECEA69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547370</xdr:colOff>
      <xdr:row>6</xdr:row>
      <xdr:rowOff>22013</xdr:rowOff>
    </xdr:from>
    <xdr:to>
      <xdr:col>5</xdr:col>
      <xdr:colOff>571499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21FE854-8260-2CA3-1717-1D2884EE4D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4453" y="1101513"/>
              <a:ext cx="4066963" cy="50791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D275-63FF-4E43-82FB-FFB581C8B73F}">
  <dimension ref="A1:XFC177"/>
  <sheetViews>
    <sheetView tabSelected="1" zoomScale="72" workbookViewId="0">
      <selection activeCell="J16" sqref="J16"/>
    </sheetView>
  </sheetViews>
  <sheetFormatPr defaultRowHeight="14.4" x14ac:dyDescent="0.3"/>
  <cols>
    <col min="1" max="1" width="16.77734375" bestFit="1" customWidth="1"/>
    <col min="2" max="2" width="19.44140625" bestFit="1" customWidth="1"/>
    <col min="3" max="3" width="34.109375" bestFit="1" customWidth="1"/>
    <col min="4" max="4" width="12.6640625" bestFit="1" customWidth="1"/>
    <col min="5" max="5" width="12.21875" bestFit="1" customWidth="1"/>
    <col min="9" max="9" width="13.6640625" customWidth="1"/>
    <col min="10" max="11" width="15.77734375" bestFit="1" customWidth="1"/>
  </cols>
  <sheetData>
    <row r="1" spans="1:10" s="1" customFormat="1" x14ac:dyDescent="0.3">
      <c r="A1" s="2" t="s">
        <v>0</v>
      </c>
    </row>
    <row r="2" spans="1:10" x14ac:dyDescent="0.3">
      <c r="A2" s="9" t="s">
        <v>1</v>
      </c>
    </row>
    <row r="4" spans="1:10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0" x14ac:dyDescent="0.3">
      <c r="A5">
        <v>1</v>
      </c>
      <c r="B5">
        <v>14</v>
      </c>
      <c r="C5">
        <f>_xlfn.PERCENTILE.INC(B5:B34,0.25)</f>
        <v>12</v>
      </c>
      <c r="D5">
        <f>_xlfn.PERCENTILE.INC(B5:B34,0.5)</f>
        <v>20.5</v>
      </c>
      <c r="E5">
        <f>_xlfn.PERCENTILE.INC(B5:B34,0.75)</f>
        <v>26</v>
      </c>
      <c r="F5">
        <f>AVERAGE(B5:B34)</f>
        <v>19.966666666666665</v>
      </c>
      <c r="G5">
        <f>E5-C5</f>
        <v>14</v>
      </c>
      <c r="H5">
        <f>C5-(G5)*1.5</f>
        <v>-9</v>
      </c>
      <c r="I5">
        <f>E5+(G5)*1.5</f>
        <v>47</v>
      </c>
      <c r="J5">
        <f>COUNTIFS(B5:B34,"&lt;-9",B5:B34,"&gt;47")</f>
        <v>0</v>
      </c>
    </row>
    <row r="6" spans="1:10" x14ac:dyDescent="0.3">
      <c r="A6">
        <v>2</v>
      </c>
      <c r="B6">
        <v>23</v>
      </c>
    </row>
    <row r="7" spans="1:10" x14ac:dyDescent="0.3">
      <c r="A7">
        <v>3</v>
      </c>
      <c r="B7">
        <v>12</v>
      </c>
    </row>
    <row r="8" spans="1:10" x14ac:dyDescent="0.3">
      <c r="A8">
        <v>4</v>
      </c>
      <c r="B8">
        <v>9</v>
      </c>
    </row>
    <row r="9" spans="1:10" x14ac:dyDescent="0.3">
      <c r="A9">
        <v>5</v>
      </c>
      <c r="B9">
        <v>10</v>
      </c>
    </row>
    <row r="10" spans="1:10" x14ac:dyDescent="0.3">
      <c r="A10">
        <v>6</v>
      </c>
      <c r="B10">
        <v>22</v>
      </c>
    </row>
    <row r="11" spans="1:10" x14ac:dyDescent="0.3">
      <c r="A11">
        <v>7</v>
      </c>
      <c r="B11">
        <v>22</v>
      </c>
    </row>
    <row r="12" spans="1:10" x14ac:dyDescent="0.3">
      <c r="A12">
        <v>8</v>
      </c>
      <c r="B12">
        <v>19</v>
      </c>
    </row>
    <row r="13" spans="1:10" x14ac:dyDescent="0.3">
      <c r="A13">
        <v>9</v>
      </c>
      <c r="B13">
        <v>6</v>
      </c>
    </row>
    <row r="14" spans="1:10" x14ac:dyDescent="0.3">
      <c r="A14">
        <v>10</v>
      </c>
      <c r="B14">
        <v>25</v>
      </c>
    </row>
    <row r="15" spans="1:10" x14ac:dyDescent="0.3">
      <c r="A15">
        <v>11</v>
      </c>
      <c r="B15">
        <v>11</v>
      </c>
    </row>
    <row r="16" spans="1:10" x14ac:dyDescent="0.3">
      <c r="A16">
        <v>12</v>
      </c>
      <c r="B16">
        <v>15</v>
      </c>
    </row>
    <row r="17" spans="1:2" x14ac:dyDescent="0.3">
      <c r="A17">
        <v>13</v>
      </c>
      <c r="B17">
        <v>12</v>
      </c>
    </row>
    <row r="18" spans="1:2" x14ac:dyDescent="0.3">
      <c r="A18">
        <v>14</v>
      </c>
      <c r="B18">
        <v>26</v>
      </c>
    </row>
    <row r="19" spans="1:2" x14ac:dyDescent="0.3">
      <c r="A19">
        <v>15</v>
      </c>
      <c r="B19">
        <v>31</v>
      </c>
    </row>
    <row r="20" spans="1:2" x14ac:dyDescent="0.3">
      <c r="A20">
        <v>16</v>
      </c>
      <c r="B20">
        <v>7</v>
      </c>
    </row>
    <row r="21" spans="1:2" x14ac:dyDescent="0.3">
      <c r="A21">
        <v>17</v>
      </c>
      <c r="B21">
        <v>34</v>
      </c>
    </row>
    <row r="22" spans="1:2" x14ac:dyDescent="0.3">
      <c r="A22">
        <v>18</v>
      </c>
      <c r="B22">
        <v>25</v>
      </c>
    </row>
    <row r="23" spans="1:2" x14ac:dyDescent="0.3">
      <c r="A23">
        <v>19</v>
      </c>
      <c r="B23">
        <v>13</v>
      </c>
    </row>
    <row r="24" spans="1:2" x14ac:dyDescent="0.3">
      <c r="A24">
        <v>20</v>
      </c>
      <c r="B24">
        <v>15</v>
      </c>
    </row>
    <row r="25" spans="1:2" x14ac:dyDescent="0.3">
      <c r="A25">
        <v>21</v>
      </c>
      <c r="B25">
        <v>16</v>
      </c>
    </row>
    <row r="26" spans="1:2" x14ac:dyDescent="0.3">
      <c r="A26">
        <v>22</v>
      </c>
      <c r="B26">
        <v>36</v>
      </c>
    </row>
    <row r="27" spans="1:2" x14ac:dyDescent="0.3">
      <c r="A27">
        <v>23</v>
      </c>
      <c r="B27">
        <v>37</v>
      </c>
    </row>
    <row r="28" spans="1:2" x14ac:dyDescent="0.3">
      <c r="A28">
        <v>24</v>
      </c>
      <c r="B28">
        <v>26</v>
      </c>
    </row>
    <row r="29" spans="1:2" x14ac:dyDescent="0.3">
      <c r="A29">
        <v>25</v>
      </c>
      <c r="B29">
        <v>27</v>
      </c>
    </row>
    <row r="30" spans="1:2" x14ac:dyDescent="0.3">
      <c r="A30">
        <v>26</v>
      </c>
      <c r="B30">
        <v>29</v>
      </c>
    </row>
    <row r="31" spans="1:2" x14ac:dyDescent="0.3">
      <c r="A31">
        <v>27</v>
      </c>
      <c r="B31">
        <v>10</v>
      </c>
    </row>
    <row r="32" spans="1:2" x14ac:dyDescent="0.3">
      <c r="A32">
        <v>28</v>
      </c>
      <c r="B32">
        <v>11</v>
      </c>
    </row>
    <row r="33" spans="1:16383" x14ac:dyDescent="0.3">
      <c r="A33">
        <v>29</v>
      </c>
      <c r="B33">
        <v>34</v>
      </c>
    </row>
    <row r="34" spans="1:16383" x14ac:dyDescent="0.3">
      <c r="A34">
        <v>30</v>
      </c>
      <c r="B34">
        <v>22</v>
      </c>
    </row>
    <row r="35" spans="1:16383" s="1" customFormat="1" x14ac:dyDescent="0.3">
      <c r="A35"/>
      <c r="B35"/>
      <c r="C35"/>
      <c r="D35"/>
      <c r="E35"/>
      <c r="F35"/>
      <c r="G35"/>
      <c r="H35"/>
      <c r="I35"/>
      <c r="J3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 s="1" customFormat="1" x14ac:dyDescent="0.3">
      <c r="A36" s="1" t="s">
        <v>13</v>
      </c>
    </row>
    <row r="37" spans="1:16383" s="4" customFormat="1" x14ac:dyDescent="0.3">
      <c r="A37"/>
      <c r="B37"/>
      <c r="C37"/>
      <c r="D37"/>
      <c r="E37"/>
      <c r="F37"/>
      <c r="G37"/>
      <c r="H37"/>
      <c r="I37"/>
      <c r="J37"/>
    </row>
    <row r="38" spans="1:16383" x14ac:dyDescent="0.3">
      <c r="A38" s="10" t="s">
        <v>12</v>
      </c>
      <c r="B38" s="4"/>
      <c r="C38" s="4"/>
      <c r="D38" s="4"/>
      <c r="E38" s="4"/>
      <c r="F38" s="4"/>
      <c r="G38" s="4"/>
      <c r="H38" s="4"/>
      <c r="I38" s="4"/>
      <c r="J38" s="4"/>
    </row>
    <row r="40" spans="1:16383" x14ac:dyDescent="0.3">
      <c r="A40" s="3" t="s">
        <v>14</v>
      </c>
      <c r="B40" s="3" t="s">
        <v>15</v>
      </c>
      <c r="C40" s="3" t="s">
        <v>16</v>
      </c>
      <c r="D40" s="3" t="s">
        <v>18</v>
      </c>
      <c r="E40" s="3" t="s">
        <v>19</v>
      </c>
    </row>
    <row r="41" spans="1:16383" x14ac:dyDescent="0.3">
      <c r="A41">
        <v>1</v>
      </c>
      <c r="B41">
        <v>17.3</v>
      </c>
      <c r="C41" t="s">
        <v>17</v>
      </c>
      <c r="D41" s="5">
        <f>GEOMEAN(1+B41,1+B42,1+B43,1+B44)-1</f>
        <v>11.824787713270831</v>
      </c>
      <c r="E41" s="5">
        <f>1000*POWER(1.118,4)</f>
        <v>1562.3100057760007</v>
      </c>
    </row>
    <row r="42" spans="1:16383" x14ac:dyDescent="0.3">
      <c r="A42">
        <v>2</v>
      </c>
      <c r="B42">
        <v>19.600000000000001</v>
      </c>
      <c r="C42" s="5">
        <f>(SUM(B41:B44))/4</f>
        <v>12.975000000000001</v>
      </c>
    </row>
    <row r="43" spans="1:16383" x14ac:dyDescent="0.3">
      <c r="A43">
        <v>3</v>
      </c>
      <c r="B43">
        <v>6.8</v>
      </c>
    </row>
    <row r="44" spans="1:16383" x14ac:dyDescent="0.3">
      <c r="A44">
        <v>4</v>
      </c>
      <c r="B44">
        <v>8.1999999999999993</v>
      </c>
    </row>
    <row r="46" spans="1:16383" s="1" customFormat="1" x14ac:dyDescent="0.3">
      <c r="A46" s="1" t="s">
        <v>20</v>
      </c>
    </row>
    <row r="48" spans="1:16383" x14ac:dyDescent="0.3">
      <c r="A48" s="9" t="s">
        <v>21</v>
      </c>
    </row>
    <row r="50" spans="1:3" x14ac:dyDescent="0.3">
      <c r="A50" s="3" t="s">
        <v>22</v>
      </c>
      <c r="B50" s="6" t="s">
        <v>23</v>
      </c>
      <c r="C50" s="6" t="s">
        <v>24</v>
      </c>
    </row>
    <row r="51" spans="1:3" x14ac:dyDescent="0.3">
      <c r="A51">
        <v>1</v>
      </c>
      <c r="B51" s="7">
        <v>27.35</v>
      </c>
      <c r="C51" s="7">
        <v>37.147499000000003</v>
      </c>
    </row>
    <row r="52" spans="1:3" x14ac:dyDescent="0.3">
      <c r="A52">
        <v>2</v>
      </c>
      <c r="B52" s="7">
        <v>27.625999</v>
      </c>
      <c r="C52" s="7">
        <v>34.888500000000001</v>
      </c>
    </row>
    <row r="53" spans="1:3" x14ac:dyDescent="0.3">
      <c r="A53">
        <v>3</v>
      </c>
      <c r="B53" s="7">
        <v>29.681999000000001</v>
      </c>
      <c r="C53" s="7">
        <v>37.247501</v>
      </c>
    </row>
    <row r="54" spans="1:3" x14ac:dyDescent="0.3">
      <c r="A54">
        <v>4</v>
      </c>
      <c r="B54" s="7">
        <v>32.979500000000002</v>
      </c>
      <c r="C54" s="7">
        <v>34.650500999999998</v>
      </c>
    </row>
    <row r="55" spans="1:3" x14ac:dyDescent="0.3">
      <c r="A55">
        <v>5</v>
      </c>
      <c r="B55" s="7">
        <v>36.139499999999998</v>
      </c>
      <c r="C55" s="7">
        <v>36.785998999999997</v>
      </c>
    </row>
    <row r="56" spans="1:3" x14ac:dyDescent="0.3">
      <c r="A56">
        <v>6</v>
      </c>
      <c r="B56" s="7">
        <v>35.780997999999997</v>
      </c>
      <c r="C56" s="7">
        <v>34.604999999999997</v>
      </c>
    </row>
    <row r="57" spans="1:3" x14ac:dyDescent="0.3">
      <c r="A57">
        <v>7</v>
      </c>
      <c r="B57" s="7">
        <v>37.940497999999998</v>
      </c>
      <c r="C57" s="7">
        <v>38.439498999999998</v>
      </c>
    </row>
    <row r="58" spans="1:3" x14ac:dyDescent="0.3">
      <c r="A58">
        <v>8</v>
      </c>
      <c r="B58" s="7">
        <v>38.457999999999998</v>
      </c>
      <c r="C58" s="7">
        <v>38.352500999999997</v>
      </c>
    </row>
    <row r="59" spans="1:3" x14ac:dyDescent="0.3">
      <c r="A59">
        <v>9</v>
      </c>
      <c r="B59" s="7">
        <v>41.865501000000002</v>
      </c>
      <c r="C59" s="7">
        <v>38.864497999999998</v>
      </c>
    </row>
    <row r="60" spans="1:3" x14ac:dyDescent="0.3">
      <c r="A60">
        <v>10</v>
      </c>
      <c r="B60" s="7">
        <v>39.491000999999997</v>
      </c>
      <c r="C60" s="7">
        <v>39.227001000000001</v>
      </c>
    </row>
    <row r="61" spans="1:3" x14ac:dyDescent="0.3">
      <c r="A61">
        <v>11</v>
      </c>
      <c r="B61" s="7">
        <v>37.528500000000001</v>
      </c>
      <c r="C61" s="7">
        <v>37.902000000000001</v>
      </c>
    </row>
    <row r="62" spans="1:3" x14ac:dyDescent="0.3">
      <c r="A62">
        <v>12</v>
      </c>
      <c r="B62" s="7">
        <v>37.493499999999997</v>
      </c>
      <c r="C62" s="7">
        <v>38.591000000000001</v>
      </c>
    </row>
    <row r="63" spans="1:3" x14ac:dyDescent="0.3">
      <c r="A63">
        <v>13</v>
      </c>
      <c r="B63" s="7">
        <v>41.173999999999999</v>
      </c>
      <c r="C63" s="7">
        <v>39.839500000000001</v>
      </c>
    </row>
    <row r="64" spans="1:3" x14ac:dyDescent="0.3">
      <c r="A64">
        <v>14</v>
      </c>
      <c r="B64" s="7">
        <v>42.251998999999998</v>
      </c>
      <c r="C64" s="7">
        <v>41.160499999999999</v>
      </c>
    </row>
    <row r="65" spans="1:3" x14ac:dyDescent="0.3">
      <c r="A65">
        <v>15</v>
      </c>
      <c r="B65" s="7">
        <v>44.326999999999998</v>
      </c>
      <c r="C65" s="7">
        <v>41.478000999999999</v>
      </c>
    </row>
    <row r="66" spans="1:3" x14ac:dyDescent="0.3">
      <c r="A66">
        <v>16</v>
      </c>
      <c r="B66" s="7">
        <v>46.249499999999998</v>
      </c>
      <c r="C66" s="7">
        <v>45.298000000000002</v>
      </c>
    </row>
    <row r="67" spans="1:3" x14ac:dyDescent="0.3">
      <c r="A67">
        <v>17</v>
      </c>
      <c r="B67" s="7">
        <v>49.730998999999997</v>
      </c>
      <c r="C67" s="7">
        <v>48.243000000000002</v>
      </c>
    </row>
    <row r="68" spans="1:3" x14ac:dyDescent="0.3">
      <c r="A68">
        <v>18</v>
      </c>
      <c r="B68" s="7">
        <v>48.400002000000001</v>
      </c>
      <c r="C68" s="7">
        <v>45.436501</v>
      </c>
    </row>
    <row r="69" spans="1:3" x14ac:dyDescent="0.3">
      <c r="A69">
        <v>19</v>
      </c>
      <c r="B69" s="7">
        <v>49.389000000000003</v>
      </c>
      <c r="C69" s="7">
        <v>46.525002000000001</v>
      </c>
    </row>
    <row r="70" spans="1:3" x14ac:dyDescent="0.3">
      <c r="A70">
        <v>20</v>
      </c>
      <c r="B70" s="7">
        <v>49.029998999999997</v>
      </c>
      <c r="C70" s="7">
        <v>46.966498999999999</v>
      </c>
    </row>
    <row r="71" spans="1:3" x14ac:dyDescent="0.3">
      <c r="A71">
        <v>21</v>
      </c>
      <c r="B71" s="7">
        <v>48.067501</v>
      </c>
      <c r="C71" s="7">
        <v>47.955502000000003</v>
      </c>
    </row>
    <row r="72" spans="1:3" x14ac:dyDescent="0.3">
      <c r="A72">
        <v>22</v>
      </c>
      <c r="B72" s="7">
        <v>55.264000000000003</v>
      </c>
      <c r="C72" s="7">
        <v>50.832000999999998</v>
      </c>
    </row>
    <row r="73" spans="1:3" x14ac:dyDescent="0.3">
      <c r="A73">
        <v>23</v>
      </c>
      <c r="B73" s="7">
        <v>58.837502000000001</v>
      </c>
      <c r="C73" s="7">
        <v>51.070498999999998</v>
      </c>
    </row>
    <row r="74" spans="1:3" x14ac:dyDescent="0.3">
      <c r="A74">
        <v>24</v>
      </c>
      <c r="B74" s="7">
        <v>58.473498999999997</v>
      </c>
      <c r="C74" s="7">
        <v>52.32</v>
      </c>
    </row>
    <row r="75" spans="1:3" x14ac:dyDescent="0.3">
      <c r="A75">
        <v>25</v>
      </c>
      <c r="B75" s="7">
        <v>72.544501999999994</v>
      </c>
      <c r="C75" s="7">
        <v>58.497002000000002</v>
      </c>
    </row>
    <row r="76" spans="1:3" x14ac:dyDescent="0.3">
      <c r="A76">
        <v>26</v>
      </c>
      <c r="B76" s="7">
        <v>75.622497999999993</v>
      </c>
      <c r="C76" s="7">
        <v>55.236499999999999</v>
      </c>
    </row>
    <row r="77" spans="1:3" x14ac:dyDescent="0.3">
      <c r="A77">
        <v>27</v>
      </c>
      <c r="B77" s="7">
        <v>72.366996999999998</v>
      </c>
      <c r="C77" s="7">
        <v>51.589500000000001</v>
      </c>
    </row>
    <row r="78" spans="1:3" x14ac:dyDescent="0.3">
      <c r="A78">
        <v>28</v>
      </c>
      <c r="B78" s="7">
        <v>78.306503000000006</v>
      </c>
      <c r="C78" s="7">
        <v>50.866501</v>
      </c>
    </row>
    <row r="79" spans="1:3" x14ac:dyDescent="0.3">
      <c r="A79">
        <v>29</v>
      </c>
      <c r="B79" s="7">
        <v>81.481003000000001</v>
      </c>
      <c r="C79" s="7">
        <v>54.249499999999998</v>
      </c>
    </row>
    <row r="80" spans="1:3" x14ac:dyDescent="0.3">
      <c r="A80">
        <v>30</v>
      </c>
      <c r="B80" s="7">
        <v>84.989998</v>
      </c>
      <c r="C80" s="7">
        <v>55.782501000000003</v>
      </c>
    </row>
    <row r="81" spans="1:3" x14ac:dyDescent="0.3">
      <c r="A81">
        <v>31</v>
      </c>
      <c r="B81" s="7">
        <v>88.872001999999995</v>
      </c>
      <c r="C81" s="7">
        <v>60.862999000000002</v>
      </c>
    </row>
    <row r="82" spans="1:3" x14ac:dyDescent="0.3">
      <c r="A82">
        <v>32</v>
      </c>
      <c r="B82" s="7">
        <v>100.635498</v>
      </c>
      <c r="C82" s="7">
        <v>60.909500000000001</v>
      </c>
    </row>
    <row r="83" spans="1:3" x14ac:dyDescent="0.3">
      <c r="A83">
        <v>33</v>
      </c>
      <c r="B83" s="7">
        <v>100.150002</v>
      </c>
      <c r="C83" s="7">
        <v>59.673499999999997</v>
      </c>
    </row>
    <row r="84" spans="1:3" x14ac:dyDescent="0.3">
      <c r="A84">
        <v>34</v>
      </c>
      <c r="B84" s="7">
        <v>79.900497000000001</v>
      </c>
      <c r="C84" s="7">
        <v>53.838501000000001</v>
      </c>
    </row>
    <row r="85" spans="1:3" x14ac:dyDescent="0.3">
      <c r="A85">
        <v>35</v>
      </c>
      <c r="B85" s="7">
        <v>84.508499</v>
      </c>
      <c r="C85" s="7">
        <v>54.721499999999999</v>
      </c>
    </row>
    <row r="86" spans="1:3" x14ac:dyDescent="0.3">
      <c r="A86">
        <v>36</v>
      </c>
      <c r="B86" s="7">
        <v>75.098502999999994</v>
      </c>
      <c r="C86" s="7">
        <v>51.780498999999999</v>
      </c>
    </row>
    <row r="87" spans="1:3" x14ac:dyDescent="0.3">
      <c r="A87">
        <v>37</v>
      </c>
      <c r="B87" s="7">
        <v>85.936501000000007</v>
      </c>
      <c r="C87" s="7">
        <v>55.818500999999998</v>
      </c>
    </row>
    <row r="88" spans="1:3" x14ac:dyDescent="0.3">
      <c r="A88">
        <v>38</v>
      </c>
      <c r="B88" s="7">
        <v>81.991501</v>
      </c>
      <c r="C88" s="7">
        <v>55.995998</v>
      </c>
    </row>
    <row r="89" spans="1:3" x14ac:dyDescent="0.3">
      <c r="A89">
        <v>39</v>
      </c>
      <c r="B89" s="7">
        <v>89.037497999999999</v>
      </c>
      <c r="C89" s="7">
        <v>58.665500999999999</v>
      </c>
    </row>
    <row r="90" spans="1:3" x14ac:dyDescent="0.3">
      <c r="A90">
        <v>40</v>
      </c>
      <c r="B90" s="7">
        <v>96.325996000000004</v>
      </c>
      <c r="C90" s="7">
        <v>59.423999999999999</v>
      </c>
    </row>
    <row r="91" spans="1:3" x14ac:dyDescent="0.3">
      <c r="A91">
        <v>41</v>
      </c>
      <c r="B91" s="7">
        <v>88.753501999999997</v>
      </c>
      <c r="C91" s="7">
        <v>55.181499000000002</v>
      </c>
    </row>
    <row r="92" spans="1:3" x14ac:dyDescent="0.3">
      <c r="A92">
        <v>42</v>
      </c>
      <c r="B92" s="7">
        <v>94.681503000000006</v>
      </c>
      <c r="C92" s="7">
        <v>54.045501999999999</v>
      </c>
    </row>
    <row r="93" spans="1:3" x14ac:dyDescent="0.3">
      <c r="A93">
        <v>43</v>
      </c>
      <c r="B93" s="7">
        <v>93.338997000000006</v>
      </c>
      <c r="C93" s="7">
        <v>60.834000000000003</v>
      </c>
    </row>
    <row r="94" spans="1:3" x14ac:dyDescent="0.3">
      <c r="A94">
        <v>44</v>
      </c>
      <c r="B94" s="7">
        <v>88.814498999999998</v>
      </c>
      <c r="C94" s="7">
        <v>59.404998999999997</v>
      </c>
    </row>
    <row r="95" spans="1:3" x14ac:dyDescent="0.3">
      <c r="A95">
        <v>45</v>
      </c>
      <c r="B95" s="7">
        <v>86.795501999999999</v>
      </c>
      <c r="C95" s="7">
        <v>60.950001</v>
      </c>
    </row>
    <row r="96" spans="1:3" x14ac:dyDescent="0.3">
      <c r="A96">
        <v>46</v>
      </c>
      <c r="B96" s="7">
        <v>88.832999999999998</v>
      </c>
      <c r="C96" s="7">
        <v>63.005501000000002</v>
      </c>
    </row>
    <row r="97" spans="1:3" x14ac:dyDescent="0.3">
      <c r="A97">
        <v>47</v>
      </c>
      <c r="B97" s="7">
        <v>90.040001000000004</v>
      </c>
      <c r="C97" s="7">
        <v>65.248001000000002</v>
      </c>
    </row>
    <row r="98" spans="1:3" x14ac:dyDescent="0.3">
      <c r="A98">
        <v>48</v>
      </c>
      <c r="B98" s="7">
        <v>92.391998000000001</v>
      </c>
      <c r="C98" s="7">
        <v>66.850998000000004</v>
      </c>
    </row>
    <row r="99" spans="1:3" x14ac:dyDescent="0.3">
      <c r="A99">
        <v>49</v>
      </c>
      <c r="B99" s="7">
        <v>90.25</v>
      </c>
      <c r="C99" s="7">
        <v>65.45</v>
      </c>
    </row>
    <row r="100" spans="1:3" x14ac:dyDescent="0.3">
      <c r="A100">
        <v>50</v>
      </c>
      <c r="B100" s="7">
        <v>89.989000000000004</v>
      </c>
      <c r="C100" s="7">
        <v>65.78</v>
      </c>
    </row>
    <row r="101" spans="1:3" x14ac:dyDescent="0.3">
      <c r="A101">
        <v>51</v>
      </c>
      <c r="B101" s="7">
        <v>89.000200000000007</v>
      </c>
      <c r="C101" s="7">
        <v>65.900000000000006</v>
      </c>
    </row>
    <row r="102" spans="1:3" x14ac:dyDescent="0.3">
      <c r="A102">
        <v>52</v>
      </c>
      <c r="B102" s="7">
        <v>89</v>
      </c>
      <c r="C102" s="7">
        <v>66.983000000000004</v>
      </c>
    </row>
    <row r="103" spans="1:3" x14ac:dyDescent="0.3">
      <c r="A103">
        <v>53</v>
      </c>
      <c r="B103" s="7">
        <v>90.546000000000006</v>
      </c>
      <c r="C103" s="7">
        <v>66.003</v>
      </c>
    </row>
    <row r="104" spans="1:3" x14ac:dyDescent="0.3">
      <c r="A104">
        <v>54</v>
      </c>
      <c r="B104" s="7">
        <v>89.898899999999998</v>
      </c>
      <c r="C104" s="7">
        <v>66.77</v>
      </c>
    </row>
    <row r="105" spans="1:3" x14ac:dyDescent="0.3">
      <c r="A105">
        <v>55</v>
      </c>
      <c r="B105" s="7">
        <v>88.56</v>
      </c>
      <c r="C105" s="7">
        <v>67.344999999999999</v>
      </c>
    </row>
    <row r="106" spans="1:3" x14ac:dyDescent="0.3">
      <c r="A106">
        <v>56</v>
      </c>
      <c r="B106" s="7">
        <v>88.56</v>
      </c>
      <c r="C106" s="7">
        <v>68.944999999999993</v>
      </c>
    </row>
    <row r="107" spans="1:3" x14ac:dyDescent="0.3">
      <c r="A107">
        <v>57</v>
      </c>
      <c r="B107" s="7">
        <v>88.98</v>
      </c>
      <c r="C107" s="7">
        <v>66.546000000000006</v>
      </c>
    </row>
    <row r="108" spans="1:3" x14ac:dyDescent="0.3">
      <c r="A108">
        <v>58</v>
      </c>
      <c r="B108" s="7">
        <v>88.45</v>
      </c>
      <c r="C108" s="7">
        <v>66.233999999999995</v>
      </c>
    </row>
    <row r="109" spans="1:3" x14ac:dyDescent="0.3">
      <c r="A109">
        <v>59</v>
      </c>
      <c r="B109" s="7">
        <v>90.656000000000006</v>
      </c>
      <c r="C109" s="7">
        <v>66.245999999999995</v>
      </c>
    </row>
    <row r="110" spans="1:3" x14ac:dyDescent="0.3">
      <c r="A110">
        <v>60</v>
      </c>
      <c r="B110" s="7">
        <v>90.233999999999995</v>
      </c>
      <c r="C110" s="7">
        <v>67.341999999999999</v>
      </c>
    </row>
    <row r="111" spans="1:3" x14ac:dyDescent="0.3">
      <c r="A111" s="3" t="s">
        <v>25</v>
      </c>
      <c r="B111" s="8">
        <f>_xlfn.VAR.S(B51:B110)</f>
        <v>554.46463918237419</v>
      </c>
      <c r="C111" s="8">
        <f>_xlfn.VAR.S(C51:C110)</f>
        <v>116.64174745988566</v>
      </c>
    </row>
    <row r="112" spans="1:3" x14ac:dyDescent="0.3">
      <c r="A112" s="3" t="s">
        <v>26</v>
      </c>
      <c r="B112" s="8">
        <f>_xlfn.STDEV.S(B51:B110)</f>
        <v>23.547072836817193</v>
      </c>
      <c r="C112" s="8">
        <f>_xlfn.STDEV.S(C51:C110)</f>
        <v>10.800080900617628</v>
      </c>
    </row>
    <row r="113" spans="1:4" x14ac:dyDescent="0.3">
      <c r="A113" s="3" t="s">
        <v>27</v>
      </c>
      <c r="B113" s="8">
        <f>B112/AVERAGE(B51:B110)</f>
        <v>0.33969709515860952</v>
      </c>
      <c r="C113" s="8">
        <f>C112/AVERAGE(C51:C110)</f>
        <v>0.20334010367454056</v>
      </c>
    </row>
    <row r="114" spans="1:4" s="1" customFormat="1" x14ac:dyDescent="0.3">
      <c r="A114" s="1" t="s">
        <v>28</v>
      </c>
    </row>
    <row r="116" spans="1:4" x14ac:dyDescent="0.3">
      <c r="A116" s="9" t="s">
        <v>29</v>
      </c>
    </row>
    <row r="117" spans="1:4" x14ac:dyDescent="0.3">
      <c r="B117" s="3" t="s">
        <v>30</v>
      </c>
      <c r="C117" s="3" t="s">
        <v>31</v>
      </c>
      <c r="D117" s="3" t="s">
        <v>32</v>
      </c>
    </row>
    <row r="118" spans="1:4" x14ac:dyDescent="0.3">
      <c r="B118">
        <v>1</v>
      </c>
      <c r="C118" s="11">
        <v>0.25659999999999999</v>
      </c>
      <c r="D118" s="11">
        <v>0.30480000000000002</v>
      </c>
    </row>
    <row r="119" spans="1:4" x14ac:dyDescent="0.3">
      <c r="B119">
        <v>2</v>
      </c>
      <c r="C119" s="11">
        <v>-0.19409999999999999</v>
      </c>
      <c r="D119" s="11">
        <v>0.32519999999999999</v>
      </c>
    </row>
    <row r="120" spans="1:4" x14ac:dyDescent="0.3">
      <c r="B120">
        <v>3</v>
      </c>
      <c r="C120" s="11">
        <v>0.31530000000000002</v>
      </c>
      <c r="D120" s="11">
        <v>-5.5500000000000001E-2</v>
      </c>
    </row>
    <row r="121" spans="1:4" x14ac:dyDescent="0.3">
      <c r="B121">
        <v>4</v>
      </c>
      <c r="C121" s="11">
        <v>0.3286</v>
      </c>
      <c r="D121" s="11">
        <v>-6.6500000000000004E-2</v>
      </c>
    </row>
    <row r="122" spans="1:4" x14ac:dyDescent="0.3">
      <c r="B122">
        <v>5</v>
      </c>
      <c r="C122" s="11">
        <v>0.35859999999999997</v>
      </c>
      <c r="D122" s="11">
        <v>0.28410000000000002</v>
      </c>
    </row>
    <row r="123" spans="1:4" x14ac:dyDescent="0.3">
      <c r="B123">
        <v>6</v>
      </c>
      <c r="C123" s="11">
        <v>0.33069999999999999</v>
      </c>
      <c r="D123" s="11">
        <v>0.23910000000000001</v>
      </c>
    </row>
    <row r="124" spans="1:4" x14ac:dyDescent="0.3">
      <c r="B124">
        <v>7</v>
      </c>
      <c r="C124" s="11">
        <v>0.31900000000000001</v>
      </c>
      <c r="D124" s="11">
        <v>0.20449999999999999</v>
      </c>
    </row>
    <row r="125" spans="1:4" x14ac:dyDescent="0.3">
      <c r="B125">
        <v>8</v>
      </c>
      <c r="C125" s="11">
        <v>2.4400000000000002E-2</v>
      </c>
      <c r="D125" s="11">
        <v>6.0299999999999999E-2</v>
      </c>
    </row>
    <row r="126" spans="1:4" x14ac:dyDescent="0.3">
      <c r="B126">
        <v>9</v>
      </c>
      <c r="C126" s="11">
        <v>-2.0899999999999998E-2</v>
      </c>
      <c r="D126" s="11">
        <v>-8.3299999999999999E-2</v>
      </c>
    </row>
    <row r="127" spans="1:4" x14ac:dyDescent="0.3">
      <c r="B127">
        <v>10</v>
      </c>
      <c r="C127" s="11">
        <v>0.2898</v>
      </c>
      <c r="D127" s="11">
        <v>-9.4999999999999998E-3</v>
      </c>
    </row>
    <row r="128" spans="1:4" x14ac:dyDescent="0.3">
      <c r="B128">
        <v>11</v>
      </c>
      <c r="C128" s="11">
        <v>0.2767</v>
      </c>
      <c r="D128" s="11">
        <v>-7.9000000000000008E-3</v>
      </c>
    </row>
    <row r="129" spans="1:6" x14ac:dyDescent="0.3">
      <c r="B129">
        <v>12</v>
      </c>
      <c r="C129" s="11">
        <v>7.6200000000000004E-2</v>
      </c>
      <c r="D129" s="11">
        <v>7.0000000000000007E-2</v>
      </c>
    </row>
    <row r="130" spans="1:6" x14ac:dyDescent="0.3">
      <c r="B130">
        <v>13</v>
      </c>
      <c r="C130" s="11">
        <v>3.2300000000000002E-2</v>
      </c>
      <c r="D130" s="11">
        <v>0.44069999999999998</v>
      </c>
    </row>
    <row r="131" spans="1:6" x14ac:dyDescent="0.3">
      <c r="B131">
        <v>14</v>
      </c>
      <c r="C131" s="11">
        <v>-4.1999999999999997E-3</v>
      </c>
      <c r="D131" s="11">
        <v>0.3493</v>
      </c>
    </row>
    <row r="132" spans="1:6" x14ac:dyDescent="0.3">
      <c r="B132">
        <v>15</v>
      </c>
      <c r="C132" s="11">
        <v>3.5999999999999997E-2</v>
      </c>
      <c r="D132" s="11">
        <v>0.21779999999999999</v>
      </c>
    </row>
    <row r="133" spans="1:6" x14ac:dyDescent="0.3">
      <c r="B133">
        <v>16</v>
      </c>
      <c r="C133" s="11">
        <v>0.14030000000000001</v>
      </c>
      <c r="D133" s="11">
        <v>0.14069999999999999</v>
      </c>
    </row>
    <row r="134" spans="1:6" x14ac:dyDescent="0.3">
      <c r="B134">
        <v>17</v>
      </c>
      <c r="C134" s="11">
        <v>0.1</v>
      </c>
      <c r="D134" s="11">
        <v>-0.14269999999999999</v>
      </c>
    </row>
    <row r="135" spans="1:6" x14ac:dyDescent="0.3">
      <c r="B135">
        <v>18</v>
      </c>
      <c r="C135" s="11">
        <v>0.2283</v>
      </c>
      <c r="D135" s="11">
        <v>-3.9600000000000003E-2</v>
      </c>
    </row>
    <row r="136" spans="1:6" x14ac:dyDescent="0.3">
      <c r="B136" s="3" t="s">
        <v>33</v>
      </c>
      <c r="C136" s="12">
        <f>AVERAGE(C118:C135)</f>
        <v>0.16075555555555557</v>
      </c>
      <c r="D136" s="12">
        <f>AVERAGE(D118:D135)</f>
        <v>0.12397222222222221</v>
      </c>
    </row>
    <row r="137" spans="1:6" x14ac:dyDescent="0.3">
      <c r="B137" s="3" t="s">
        <v>26</v>
      </c>
      <c r="C137" s="13">
        <f>_xlfn.STDEV.S(C118:C134)</f>
        <v>0.16435145738361329</v>
      </c>
      <c r="D137" s="13">
        <f>_xlfn.STDEV.S(D118:D134)</f>
        <v>0.17711367984499474</v>
      </c>
    </row>
    <row r="138" spans="1:6" x14ac:dyDescent="0.3">
      <c r="B138" s="3" t="s">
        <v>34</v>
      </c>
      <c r="C138" s="13">
        <f>(C137-0.03)/C136</f>
        <v>0.83575001137166127</v>
      </c>
      <c r="D138" s="13">
        <f>(D137-0.03)/D136</f>
        <v>1.1866664742146116</v>
      </c>
    </row>
    <row r="140" spans="1:6" s="1" customFormat="1" x14ac:dyDescent="0.3">
      <c r="A140"/>
      <c r="B140" s="1" t="s">
        <v>35</v>
      </c>
    </row>
    <row r="141" spans="1:6" x14ac:dyDescent="0.3">
      <c r="B141" s="1" t="s">
        <v>36</v>
      </c>
      <c r="C141" s="1"/>
      <c r="D141" s="1"/>
      <c r="E141" s="1"/>
      <c r="F141" s="1"/>
    </row>
    <row r="142" spans="1:6" s="1" customFormat="1" x14ac:dyDescent="0.3">
      <c r="A142"/>
      <c r="B142" s="1" t="s">
        <v>37</v>
      </c>
    </row>
    <row r="144" spans="1:6" s="1" customFormat="1" x14ac:dyDescent="0.3">
      <c r="A144" s="9" t="s">
        <v>38</v>
      </c>
      <c r="B144" s="1" t="s">
        <v>39</v>
      </c>
    </row>
    <row r="145" spans="1:4" x14ac:dyDescent="0.3">
      <c r="B145" s="2" t="s">
        <v>47</v>
      </c>
      <c r="C145" s="2"/>
    </row>
    <row r="146" spans="1:4" s="15" customFormat="1" x14ac:dyDescent="0.3">
      <c r="A146"/>
      <c r="B146" s="15" t="s">
        <v>40</v>
      </c>
    </row>
    <row r="147" spans="1:4" s="14" customFormat="1" x14ac:dyDescent="0.3">
      <c r="A147" t="s">
        <v>42</v>
      </c>
      <c r="B147" s="14" t="s">
        <v>43</v>
      </c>
    </row>
    <row r="148" spans="1:4" s="14" customFormat="1" x14ac:dyDescent="0.3">
      <c r="A148"/>
      <c r="B148" s="14" t="s">
        <v>44</v>
      </c>
    </row>
    <row r="150" spans="1:4" s="15" customFormat="1" x14ac:dyDescent="0.3">
      <c r="A150"/>
      <c r="B150" s="15" t="s">
        <v>41</v>
      </c>
    </row>
    <row r="151" spans="1:4" s="1" customFormat="1" x14ac:dyDescent="0.3">
      <c r="A151" t="s">
        <v>42</v>
      </c>
      <c r="B151" s="1" t="s">
        <v>45</v>
      </c>
    </row>
    <row r="152" spans="1:4" s="14" customFormat="1" x14ac:dyDescent="0.3">
      <c r="A152"/>
      <c r="B152" s="14" t="s">
        <v>46</v>
      </c>
    </row>
    <row r="155" spans="1:4" x14ac:dyDescent="0.3">
      <c r="A155" s="9" t="s">
        <v>48</v>
      </c>
    </row>
    <row r="156" spans="1:4" x14ac:dyDescent="0.3">
      <c r="B156" s="3" t="s">
        <v>30</v>
      </c>
      <c r="C156" s="3" t="s">
        <v>31</v>
      </c>
      <c r="D156" s="3" t="s">
        <v>32</v>
      </c>
    </row>
    <row r="157" spans="1:4" x14ac:dyDescent="0.3">
      <c r="B157">
        <v>1</v>
      </c>
      <c r="C157" s="11">
        <v>0.25659999999999999</v>
      </c>
      <c r="D157" s="11">
        <v>0.30480000000000002</v>
      </c>
    </row>
    <row r="158" spans="1:4" x14ac:dyDescent="0.3">
      <c r="B158">
        <v>2</v>
      </c>
      <c r="C158" s="11">
        <v>-0.19409999999999999</v>
      </c>
      <c r="D158" s="11">
        <v>0.32519999999999999</v>
      </c>
    </row>
    <row r="159" spans="1:4" x14ac:dyDescent="0.3">
      <c r="B159">
        <v>3</v>
      </c>
      <c r="C159" s="11">
        <v>0.31530000000000002</v>
      </c>
      <c r="D159" s="11">
        <v>-5.5500000000000001E-2</v>
      </c>
    </row>
    <row r="160" spans="1:4" x14ac:dyDescent="0.3">
      <c r="B160">
        <v>4</v>
      </c>
      <c r="C160" s="11">
        <v>0.3286</v>
      </c>
      <c r="D160" s="11">
        <v>-6.6500000000000004E-2</v>
      </c>
    </row>
    <row r="161" spans="2:4" x14ac:dyDescent="0.3">
      <c r="B161">
        <v>5</v>
      </c>
      <c r="C161" s="11">
        <v>0.35859999999999997</v>
      </c>
      <c r="D161" s="11">
        <v>0.28410000000000002</v>
      </c>
    </row>
    <row r="162" spans="2:4" x14ac:dyDescent="0.3">
      <c r="B162">
        <v>6</v>
      </c>
      <c r="C162" s="11">
        <v>0.33069999999999999</v>
      </c>
      <c r="D162" s="11">
        <v>0.23910000000000001</v>
      </c>
    </row>
    <row r="163" spans="2:4" x14ac:dyDescent="0.3">
      <c r="B163">
        <v>7</v>
      </c>
      <c r="C163" s="11">
        <v>0.31900000000000001</v>
      </c>
      <c r="D163" s="11">
        <v>0.20449999999999999</v>
      </c>
    </row>
    <row r="164" spans="2:4" x14ac:dyDescent="0.3">
      <c r="B164">
        <v>8</v>
      </c>
      <c r="C164" s="11">
        <v>2.4400000000000002E-2</v>
      </c>
      <c r="D164" s="11">
        <v>6.0299999999999999E-2</v>
      </c>
    </row>
    <row r="165" spans="2:4" x14ac:dyDescent="0.3">
      <c r="B165">
        <v>9</v>
      </c>
      <c r="C165" s="11">
        <v>-2.0899999999999998E-2</v>
      </c>
      <c r="D165" s="11">
        <v>-8.3299999999999999E-2</v>
      </c>
    </row>
    <row r="166" spans="2:4" x14ac:dyDescent="0.3">
      <c r="B166">
        <v>10</v>
      </c>
      <c r="C166" s="11">
        <v>0.2898</v>
      </c>
      <c r="D166" s="11">
        <v>-9.4999999999999998E-3</v>
      </c>
    </row>
    <row r="167" spans="2:4" x14ac:dyDescent="0.3">
      <c r="B167">
        <v>11</v>
      </c>
      <c r="C167" s="11">
        <v>0.2767</v>
      </c>
      <c r="D167" s="11">
        <v>-7.9000000000000008E-3</v>
      </c>
    </row>
    <row r="168" spans="2:4" x14ac:dyDescent="0.3">
      <c r="B168">
        <v>12</v>
      </c>
      <c r="C168" s="11">
        <v>7.6200000000000004E-2</v>
      </c>
      <c r="D168" s="11">
        <v>7.0000000000000007E-2</v>
      </c>
    </row>
    <row r="169" spans="2:4" x14ac:dyDescent="0.3">
      <c r="B169">
        <v>13</v>
      </c>
      <c r="C169" s="11">
        <v>3.2300000000000002E-2</v>
      </c>
      <c r="D169" s="11">
        <v>0.44069999999999998</v>
      </c>
    </row>
    <row r="170" spans="2:4" x14ac:dyDescent="0.3">
      <c r="B170">
        <v>14</v>
      </c>
      <c r="C170" s="11">
        <v>-4.1999999999999997E-3</v>
      </c>
      <c r="D170" s="11">
        <v>0.3493</v>
      </c>
    </row>
    <row r="171" spans="2:4" x14ac:dyDescent="0.3">
      <c r="B171">
        <v>15</v>
      </c>
      <c r="C171" s="11">
        <v>3.5999999999999997E-2</v>
      </c>
      <c r="D171" s="11">
        <v>0.21779999999999999</v>
      </c>
    </row>
    <row r="172" spans="2:4" x14ac:dyDescent="0.3">
      <c r="B172">
        <v>16</v>
      </c>
      <c r="C172" s="11">
        <v>0.14030000000000001</v>
      </c>
      <c r="D172" s="11">
        <v>0.14069999999999999</v>
      </c>
    </row>
    <row r="173" spans="2:4" x14ac:dyDescent="0.3">
      <c r="B173">
        <v>17</v>
      </c>
      <c r="C173" s="11">
        <v>0.1</v>
      </c>
      <c r="D173" s="11">
        <v>-0.14269999999999999</v>
      </c>
    </row>
    <row r="174" spans="2:4" x14ac:dyDescent="0.3">
      <c r="B174" s="16" t="s">
        <v>49</v>
      </c>
      <c r="C174" s="11">
        <f>_xlfn.COVARIANCE.P(C157:C173,D157:D173)</f>
        <v>-6.1446553979238759E-3</v>
      </c>
      <c r="D174" s="11"/>
    </row>
    <row r="175" spans="2:4" x14ac:dyDescent="0.3">
      <c r="B175" s="16" t="s">
        <v>51</v>
      </c>
      <c r="C175" s="17">
        <f>C174/(_xlfn.STDEV.S(C157:C173)*_xlfn.STDEV.S(D157:D173))</f>
        <v>-0.2110920444344849</v>
      </c>
    </row>
    <row r="177" spans="1:2" s="1" customFormat="1" x14ac:dyDescent="0.3">
      <c r="A177" t="s">
        <v>42</v>
      </c>
      <c r="B177" s="1" t="s">
        <v>50</v>
      </c>
    </row>
  </sheetData>
  <mergeCells count="16">
    <mergeCell ref="B150:XFD150"/>
    <mergeCell ref="B151:XFD151"/>
    <mergeCell ref="B152:XFD152"/>
    <mergeCell ref="B145:C145"/>
    <mergeCell ref="B177:XFD177"/>
    <mergeCell ref="B141:F141"/>
    <mergeCell ref="B142:XFD142"/>
    <mergeCell ref="B144:XFD144"/>
    <mergeCell ref="B146:XFD146"/>
    <mergeCell ref="B147:XFD147"/>
    <mergeCell ref="B148:XFD148"/>
    <mergeCell ref="A1:XFD1"/>
    <mergeCell ref="A36:XFD36"/>
    <mergeCell ref="A46:XFD46"/>
    <mergeCell ref="A114:XFD114"/>
    <mergeCell ref="B140:XFD1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Ruthwik Reddy</dc:creator>
  <cp:lastModifiedBy>Ruthwik Reddy</cp:lastModifiedBy>
  <dcterms:created xsi:type="dcterms:W3CDTF">2024-02-05T15:43:14Z</dcterms:created>
  <dcterms:modified xsi:type="dcterms:W3CDTF">2024-02-06T00:32:08Z</dcterms:modified>
</cp:coreProperties>
</file>